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R:\!CFY2526\Forms &amp; Instructions\6 Standard\Quarterly\"/>
    </mc:Choice>
  </mc:AlternateContent>
  <xr:revisionPtr revIDLastSave="0" documentId="13_ncr:1_{34E1F2EE-423E-429D-B334-D72BE923B913}" xr6:coauthVersionLast="47" xr6:coauthVersionMax="47" xr10:uidLastSave="{00000000-0000-0000-0000-000000000000}"/>
  <workbookProtection workbookAlgorithmName="SHA-512" workbookHashValue="9GwPkspgGTM8BiF4jMDCYYuPoyhaLvT7wXWWqMTSHRkvYtnFp/EWwLyu40bHFSbkb2NsQCzbP1dPgNSlPQOysg==" workbookSaltValue="WwL+955T9+VCgSgZuoJ+rQ==" workbookSpinCount="100000" lockStructure="1"/>
  <bookViews>
    <workbookView xWindow="-120" yWindow="-120" windowWidth="29040" windowHeight="15720" xr2:uid="{D1F0E4BE-6E51-4384-A818-641C9BB0D94C}"/>
  </bookViews>
  <sheets>
    <sheet name="Qtr 1 Oct-Dec" sheetId="1" r:id="rId1"/>
    <sheet name="Qtr 2 Jan-Mar" sheetId="7" r:id="rId2"/>
    <sheet name="Qtr 3 Apr-Jun" sheetId="8" r:id="rId3"/>
    <sheet name="Qtr 4 Jul-Sep" sheetId="9" r:id="rId4"/>
    <sheet name="Annual Summary" sheetId="10" r:id="rId5"/>
    <sheet name="LookupData" sheetId="5" state="hidden" r:id="rId6"/>
    <sheet name="ReportInfo" sheetId="6" state="hidden" r:id="rId7"/>
  </sheets>
  <externalReferences>
    <externalReference r:id="rId8"/>
  </externalReferences>
  <definedNames>
    <definedName name="_xlnm.Print_Area" localSheetId="4">'Annual Summary'!$A$1:$J$27</definedName>
    <definedName name="_xlnm.Print_Area" localSheetId="0">'Qtr 1 Oct-Dec'!$A$1:$R$66</definedName>
    <definedName name="_xlnm.Print_Area" localSheetId="1">'Qtr 2 Jan-Mar'!$A$1:$R$66</definedName>
    <definedName name="_xlnm.Print_Area" localSheetId="2">'Qtr 3 Apr-Jun'!$A$1:$R$66</definedName>
    <definedName name="_xlnm.Print_Area" localSheetId="3">'Qtr 4 Jul-Sep'!$A$1:$R$66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0" i="6" l="1" a="1"/>
  <c r="B10" i="6" s="1"/>
  <c r="D4" i="7"/>
  <c r="D4" i="8"/>
  <c r="D4" i="9"/>
  <c r="D4" i="10"/>
  <c r="D6" i="7"/>
  <c r="D6" i="8"/>
  <c r="D6" i="9"/>
  <c r="D6" i="10"/>
  <c r="D5" i="7"/>
  <c r="D5" i="8"/>
  <c r="D5" i="9"/>
  <c r="D5" i="10"/>
  <c r="D327" i="6"/>
  <c r="D326" i="6"/>
  <c r="D325" i="6"/>
  <c r="D324" i="6"/>
  <c r="D323" i="6"/>
  <c r="D322" i="6"/>
  <c r="D321" i="6"/>
  <c r="D320" i="6"/>
  <c r="C319" i="6"/>
  <c r="G318" i="6"/>
  <c r="E318" i="6"/>
  <c r="D318" i="6"/>
  <c r="C318" i="6"/>
  <c r="G317" i="6"/>
  <c r="F317" i="6"/>
  <c r="E317" i="6"/>
  <c r="D317" i="6"/>
  <c r="C317" i="6"/>
  <c r="G316" i="6"/>
  <c r="F316" i="6"/>
  <c r="E316" i="6"/>
  <c r="D316" i="6"/>
  <c r="C316" i="6"/>
  <c r="G315" i="6"/>
  <c r="F315" i="6"/>
  <c r="E315" i="6"/>
  <c r="D315" i="6"/>
  <c r="C315" i="6"/>
  <c r="G314" i="6"/>
  <c r="F314" i="6"/>
  <c r="E314" i="6"/>
  <c r="D314" i="6"/>
  <c r="C314" i="6"/>
  <c r="G313" i="6"/>
  <c r="F313" i="6"/>
  <c r="E313" i="6"/>
  <c r="D313" i="6"/>
  <c r="C313" i="6"/>
  <c r="G312" i="6"/>
  <c r="F312" i="6"/>
  <c r="E312" i="6"/>
  <c r="D312" i="6"/>
  <c r="C312" i="6"/>
  <c r="G311" i="6"/>
  <c r="F311" i="6"/>
  <c r="E311" i="6"/>
  <c r="D311" i="6"/>
  <c r="C311" i="6"/>
  <c r="G310" i="6"/>
  <c r="F310" i="6"/>
  <c r="E310" i="6"/>
  <c r="D310" i="6"/>
  <c r="C310" i="6"/>
  <c r="G309" i="6"/>
  <c r="F309" i="6"/>
  <c r="E309" i="6"/>
  <c r="D309" i="6"/>
  <c r="C309" i="6"/>
  <c r="G308" i="6"/>
  <c r="F308" i="6"/>
  <c r="E308" i="6"/>
  <c r="D308" i="6"/>
  <c r="C308" i="6"/>
  <c r="G307" i="6"/>
  <c r="F307" i="6"/>
  <c r="E307" i="6"/>
  <c r="D307" i="6"/>
  <c r="C307" i="6"/>
  <c r="G306" i="6"/>
  <c r="F306" i="6"/>
  <c r="E306" i="6"/>
  <c r="D306" i="6"/>
  <c r="C306" i="6"/>
  <c r="G305" i="6"/>
  <c r="F305" i="6"/>
  <c r="E305" i="6"/>
  <c r="D305" i="6"/>
  <c r="C305" i="6"/>
  <c r="G304" i="6"/>
  <c r="F304" i="6"/>
  <c r="E304" i="6"/>
  <c r="D304" i="6"/>
  <c r="C304" i="6"/>
  <c r="G303" i="6"/>
  <c r="F303" i="6"/>
  <c r="E303" i="6"/>
  <c r="D303" i="6"/>
  <c r="C303" i="6"/>
  <c r="G302" i="6"/>
  <c r="F302" i="6"/>
  <c r="E302" i="6"/>
  <c r="D302" i="6"/>
  <c r="C302" i="6"/>
  <c r="G301" i="6"/>
  <c r="F301" i="6"/>
  <c r="E301" i="6"/>
  <c r="D301" i="6"/>
  <c r="C301" i="6"/>
  <c r="G300" i="6"/>
  <c r="F300" i="6"/>
  <c r="E300" i="6"/>
  <c r="D300" i="6"/>
  <c r="C300" i="6"/>
  <c r="G299" i="6"/>
  <c r="E299" i="6"/>
  <c r="D299" i="6"/>
  <c r="C299" i="6"/>
  <c r="G298" i="6"/>
  <c r="E298" i="6"/>
  <c r="D298" i="6"/>
  <c r="C298" i="6"/>
  <c r="G297" i="6"/>
  <c r="F297" i="6"/>
  <c r="E297" i="6"/>
  <c r="D297" i="6"/>
  <c r="C297" i="6"/>
  <c r="G296" i="6"/>
  <c r="F296" i="6"/>
  <c r="E296" i="6"/>
  <c r="D296" i="6"/>
  <c r="C296" i="6"/>
  <c r="G295" i="6"/>
  <c r="F295" i="6"/>
  <c r="E295" i="6"/>
  <c r="D295" i="6"/>
  <c r="C295" i="6"/>
  <c r="G294" i="6"/>
  <c r="F294" i="6"/>
  <c r="E294" i="6"/>
  <c r="D294" i="6"/>
  <c r="C294" i="6"/>
  <c r="G293" i="6"/>
  <c r="F293" i="6"/>
  <c r="E293" i="6"/>
  <c r="D293" i="6"/>
  <c r="C293" i="6"/>
  <c r="G292" i="6"/>
  <c r="F292" i="6"/>
  <c r="E292" i="6"/>
  <c r="D292" i="6"/>
  <c r="C292" i="6"/>
  <c r="G291" i="6"/>
  <c r="F291" i="6"/>
  <c r="E291" i="6"/>
  <c r="D291" i="6"/>
  <c r="C291" i="6"/>
  <c r="G290" i="6"/>
  <c r="F290" i="6"/>
  <c r="E290" i="6"/>
  <c r="D290" i="6"/>
  <c r="C290" i="6"/>
  <c r="G289" i="6"/>
  <c r="F289" i="6"/>
  <c r="E289" i="6"/>
  <c r="D289" i="6"/>
  <c r="C289" i="6"/>
  <c r="G288" i="6"/>
  <c r="F288" i="6"/>
  <c r="E288" i="6"/>
  <c r="D288" i="6"/>
  <c r="C288" i="6"/>
  <c r="G287" i="6"/>
  <c r="F287" i="6"/>
  <c r="E287" i="6"/>
  <c r="D287" i="6"/>
  <c r="C287" i="6"/>
  <c r="G286" i="6"/>
  <c r="F286" i="6"/>
  <c r="E286" i="6"/>
  <c r="D286" i="6"/>
  <c r="C286" i="6"/>
  <c r="G285" i="6"/>
  <c r="F285" i="6"/>
  <c r="E285" i="6"/>
  <c r="D285" i="6"/>
  <c r="C285" i="6"/>
  <c r="G284" i="6"/>
  <c r="F284" i="6"/>
  <c r="E284" i="6"/>
  <c r="D284" i="6"/>
  <c r="C284" i="6"/>
  <c r="G283" i="6"/>
  <c r="F283" i="6"/>
  <c r="E283" i="6"/>
  <c r="D283" i="6"/>
  <c r="C283" i="6"/>
  <c r="G282" i="6"/>
  <c r="F282" i="6"/>
  <c r="E282" i="6"/>
  <c r="D282" i="6"/>
  <c r="C282" i="6"/>
  <c r="G281" i="6"/>
  <c r="F281" i="6"/>
  <c r="E281" i="6"/>
  <c r="D281" i="6"/>
  <c r="C281" i="6"/>
  <c r="G280" i="6"/>
  <c r="F280" i="6"/>
  <c r="E280" i="6"/>
  <c r="D280" i="6"/>
  <c r="C280" i="6"/>
  <c r="G279" i="6"/>
  <c r="E279" i="6"/>
  <c r="D279" i="6"/>
  <c r="C279" i="6"/>
  <c r="G278" i="6"/>
  <c r="E278" i="6"/>
  <c r="D278" i="6"/>
  <c r="C278" i="6"/>
  <c r="G277" i="6"/>
  <c r="F277" i="6"/>
  <c r="E277" i="6"/>
  <c r="D277" i="6"/>
  <c r="C277" i="6"/>
  <c r="G276" i="6"/>
  <c r="F276" i="6"/>
  <c r="E276" i="6"/>
  <c r="D276" i="6"/>
  <c r="C276" i="6"/>
  <c r="G275" i="6"/>
  <c r="F275" i="6"/>
  <c r="E275" i="6"/>
  <c r="D275" i="6"/>
  <c r="C275" i="6"/>
  <c r="G274" i="6"/>
  <c r="F274" i="6"/>
  <c r="E274" i="6"/>
  <c r="D274" i="6"/>
  <c r="C274" i="6"/>
  <c r="G273" i="6"/>
  <c r="F273" i="6"/>
  <c r="E273" i="6"/>
  <c r="D273" i="6"/>
  <c r="C273" i="6"/>
  <c r="G272" i="6"/>
  <c r="F272" i="6"/>
  <c r="E272" i="6"/>
  <c r="D272" i="6"/>
  <c r="C272" i="6"/>
  <c r="G271" i="6"/>
  <c r="F271" i="6"/>
  <c r="E271" i="6"/>
  <c r="D271" i="6"/>
  <c r="C271" i="6"/>
  <c r="G270" i="6"/>
  <c r="F270" i="6"/>
  <c r="E270" i="6"/>
  <c r="D270" i="6"/>
  <c r="C270" i="6"/>
  <c r="G269" i="6"/>
  <c r="F269" i="6"/>
  <c r="E269" i="6"/>
  <c r="D269" i="6"/>
  <c r="C269" i="6"/>
  <c r="G268" i="6"/>
  <c r="F268" i="6"/>
  <c r="E268" i="6"/>
  <c r="D268" i="6"/>
  <c r="C268" i="6"/>
  <c r="G267" i="6"/>
  <c r="F267" i="6"/>
  <c r="E267" i="6"/>
  <c r="D267" i="6"/>
  <c r="C267" i="6"/>
  <c r="G266" i="6"/>
  <c r="F266" i="6"/>
  <c r="E266" i="6"/>
  <c r="D266" i="6"/>
  <c r="C266" i="6"/>
  <c r="G265" i="6"/>
  <c r="F265" i="6"/>
  <c r="E265" i="6"/>
  <c r="D265" i="6"/>
  <c r="C265" i="6"/>
  <c r="G264" i="6"/>
  <c r="F264" i="6"/>
  <c r="E264" i="6"/>
  <c r="D264" i="6"/>
  <c r="C264" i="6"/>
  <c r="G263" i="6"/>
  <c r="F263" i="6"/>
  <c r="E263" i="6"/>
  <c r="D263" i="6"/>
  <c r="C263" i="6"/>
  <c r="G262" i="6"/>
  <c r="F262" i="6"/>
  <c r="E262" i="6"/>
  <c r="D262" i="6"/>
  <c r="C262" i="6"/>
  <c r="G261" i="6"/>
  <c r="F261" i="6"/>
  <c r="E261" i="6"/>
  <c r="D261" i="6"/>
  <c r="C261" i="6"/>
  <c r="G260" i="6"/>
  <c r="F260" i="6"/>
  <c r="E260" i="6"/>
  <c r="D260" i="6"/>
  <c r="C260" i="6"/>
  <c r="G259" i="6"/>
  <c r="E259" i="6"/>
  <c r="D259" i="6"/>
  <c r="C259" i="6"/>
  <c r="G237" i="6"/>
  <c r="G236" i="6"/>
  <c r="G235" i="6"/>
  <c r="G234" i="6"/>
  <c r="G233" i="6"/>
  <c r="G232" i="6"/>
  <c r="G231" i="6"/>
  <c r="G230" i="6"/>
  <c r="G229" i="6"/>
  <c r="G228" i="6"/>
  <c r="G227" i="6"/>
  <c r="G226" i="6"/>
  <c r="G225" i="6"/>
  <c r="G224" i="6"/>
  <c r="G223" i="6"/>
  <c r="G222" i="6"/>
  <c r="G221" i="6"/>
  <c r="G220" i="6"/>
  <c r="G219" i="6"/>
  <c r="G218" i="6"/>
  <c r="G217" i="6"/>
  <c r="G216" i="6"/>
  <c r="G215" i="6"/>
  <c r="G214" i="6"/>
  <c r="G213" i="6"/>
  <c r="G212" i="6"/>
  <c r="G211" i="6"/>
  <c r="G210" i="6"/>
  <c r="G209" i="6"/>
  <c r="G208" i="6"/>
  <c r="G207" i="6"/>
  <c r="G206" i="6"/>
  <c r="G205" i="6"/>
  <c r="G204" i="6"/>
  <c r="G203" i="6"/>
  <c r="G202" i="6"/>
  <c r="G201" i="6"/>
  <c r="G200" i="6"/>
  <c r="G199" i="6"/>
  <c r="G198" i="6"/>
  <c r="G197" i="6"/>
  <c r="G196" i="6"/>
  <c r="G195" i="6"/>
  <c r="G194" i="6"/>
  <c r="G193" i="6"/>
  <c r="G192" i="6"/>
  <c r="G191" i="6"/>
  <c r="G190" i="6"/>
  <c r="G189" i="6"/>
  <c r="G188" i="6"/>
  <c r="G187" i="6"/>
  <c r="G186" i="6"/>
  <c r="G185" i="6"/>
  <c r="G184" i="6"/>
  <c r="G183" i="6"/>
  <c r="G182" i="6"/>
  <c r="G181" i="6"/>
  <c r="G180" i="6"/>
  <c r="G179" i="6"/>
  <c r="G178" i="6"/>
  <c r="C238" i="6"/>
  <c r="E197" i="6"/>
  <c r="D197" i="6"/>
  <c r="C197" i="6"/>
  <c r="F196" i="6"/>
  <c r="E196" i="6"/>
  <c r="D196" i="6"/>
  <c r="C196" i="6"/>
  <c r="F195" i="6"/>
  <c r="E195" i="6"/>
  <c r="D195" i="6"/>
  <c r="C195" i="6"/>
  <c r="F194" i="6"/>
  <c r="E194" i="6"/>
  <c r="D194" i="6"/>
  <c r="C194" i="6"/>
  <c r="F193" i="6"/>
  <c r="E193" i="6"/>
  <c r="D193" i="6"/>
  <c r="C193" i="6"/>
  <c r="F192" i="6"/>
  <c r="E192" i="6"/>
  <c r="D192" i="6"/>
  <c r="C192" i="6"/>
  <c r="F191" i="6"/>
  <c r="E191" i="6"/>
  <c r="D191" i="6"/>
  <c r="C191" i="6"/>
  <c r="F190" i="6"/>
  <c r="E190" i="6"/>
  <c r="D190" i="6"/>
  <c r="C190" i="6"/>
  <c r="F189" i="6"/>
  <c r="E189" i="6"/>
  <c r="D189" i="6"/>
  <c r="C189" i="6"/>
  <c r="F188" i="6"/>
  <c r="E188" i="6"/>
  <c r="D188" i="6"/>
  <c r="C188" i="6"/>
  <c r="F187" i="6"/>
  <c r="E187" i="6"/>
  <c r="D187" i="6"/>
  <c r="C187" i="6"/>
  <c r="F186" i="6"/>
  <c r="E186" i="6"/>
  <c r="D186" i="6"/>
  <c r="C186" i="6"/>
  <c r="F185" i="6"/>
  <c r="E185" i="6"/>
  <c r="D185" i="6"/>
  <c r="C185" i="6"/>
  <c r="F184" i="6"/>
  <c r="E184" i="6"/>
  <c r="D184" i="6"/>
  <c r="C184" i="6"/>
  <c r="F183" i="6"/>
  <c r="E183" i="6"/>
  <c r="D183" i="6"/>
  <c r="C183" i="6"/>
  <c r="F182" i="6"/>
  <c r="E182" i="6"/>
  <c r="D182" i="6"/>
  <c r="C182" i="6"/>
  <c r="F181" i="6"/>
  <c r="E181" i="6"/>
  <c r="D181" i="6"/>
  <c r="C181" i="6"/>
  <c r="F180" i="6"/>
  <c r="E180" i="6"/>
  <c r="D180" i="6"/>
  <c r="C180" i="6"/>
  <c r="F179" i="6"/>
  <c r="E179" i="6"/>
  <c r="D179" i="6"/>
  <c r="C179" i="6"/>
  <c r="E178" i="6"/>
  <c r="D178" i="6"/>
  <c r="C178" i="6"/>
  <c r="E217" i="6"/>
  <c r="D217" i="6"/>
  <c r="C217" i="6"/>
  <c r="F216" i="6"/>
  <c r="E216" i="6"/>
  <c r="D216" i="6"/>
  <c r="C216" i="6"/>
  <c r="F215" i="6"/>
  <c r="E215" i="6"/>
  <c r="D215" i="6"/>
  <c r="C215" i="6"/>
  <c r="F214" i="6"/>
  <c r="E214" i="6"/>
  <c r="D214" i="6"/>
  <c r="C214" i="6"/>
  <c r="F213" i="6"/>
  <c r="E213" i="6"/>
  <c r="D213" i="6"/>
  <c r="C213" i="6"/>
  <c r="F212" i="6"/>
  <c r="E212" i="6"/>
  <c r="D212" i="6"/>
  <c r="C212" i="6"/>
  <c r="F211" i="6"/>
  <c r="E211" i="6"/>
  <c r="D211" i="6"/>
  <c r="C211" i="6"/>
  <c r="F210" i="6"/>
  <c r="E210" i="6"/>
  <c r="D210" i="6"/>
  <c r="C210" i="6"/>
  <c r="F209" i="6"/>
  <c r="E209" i="6"/>
  <c r="D209" i="6"/>
  <c r="C209" i="6"/>
  <c r="F208" i="6"/>
  <c r="E208" i="6"/>
  <c r="D208" i="6"/>
  <c r="C208" i="6"/>
  <c r="F207" i="6"/>
  <c r="E207" i="6"/>
  <c r="D207" i="6"/>
  <c r="C207" i="6"/>
  <c r="F206" i="6"/>
  <c r="E206" i="6"/>
  <c r="D206" i="6"/>
  <c r="C206" i="6"/>
  <c r="F205" i="6"/>
  <c r="E205" i="6"/>
  <c r="D205" i="6"/>
  <c r="C205" i="6"/>
  <c r="F204" i="6"/>
  <c r="E204" i="6"/>
  <c r="D204" i="6"/>
  <c r="C204" i="6"/>
  <c r="F203" i="6"/>
  <c r="E203" i="6"/>
  <c r="D203" i="6"/>
  <c r="C203" i="6"/>
  <c r="F202" i="6"/>
  <c r="E202" i="6"/>
  <c r="D202" i="6"/>
  <c r="C202" i="6"/>
  <c r="F201" i="6"/>
  <c r="E201" i="6"/>
  <c r="D201" i="6"/>
  <c r="C201" i="6"/>
  <c r="F200" i="6"/>
  <c r="E200" i="6"/>
  <c r="D200" i="6"/>
  <c r="C200" i="6"/>
  <c r="F199" i="6"/>
  <c r="E199" i="6"/>
  <c r="D199" i="6"/>
  <c r="C199" i="6"/>
  <c r="E198" i="6"/>
  <c r="D198" i="6"/>
  <c r="C198" i="6"/>
  <c r="E237" i="6"/>
  <c r="D237" i="6"/>
  <c r="C237" i="6"/>
  <c r="F236" i="6"/>
  <c r="E236" i="6"/>
  <c r="D236" i="6"/>
  <c r="C236" i="6"/>
  <c r="F235" i="6"/>
  <c r="E235" i="6"/>
  <c r="D235" i="6"/>
  <c r="C235" i="6"/>
  <c r="F234" i="6"/>
  <c r="E234" i="6"/>
  <c r="D234" i="6"/>
  <c r="C234" i="6"/>
  <c r="F233" i="6"/>
  <c r="E233" i="6"/>
  <c r="D233" i="6"/>
  <c r="C233" i="6"/>
  <c r="F232" i="6"/>
  <c r="E232" i="6"/>
  <c r="D232" i="6"/>
  <c r="C232" i="6"/>
  <c r="F231" i="6"/>
  <c r="E231" i="6"/>
  <c r="D231" i="6"/>
  <c r="C231" i="6"/>
  <c r="F230" i="6"/>
  <c r="E230" i="6"/>
  <c r="D230" i="6"/>
  <c r="C230" i="6"/>
  <c r="F229" i="6"/>
  <c r="E229" i="6"/>
  <c r="D229" i="6"/>
  <c r="C229" i="6"/>
  <c r="F228" i="6"/>
  <c r="E228" i="6"/>
  <c r="D228" i="6"/>
  <c r="C228" i="6"/>
  <c r="F227" i="6"/>
  <c r="E227" i="6"/>
  <c r="D227" i="6"/>
  <c r="C227" i="6"/>
  <c r="F226" i="6"/>
  <c r="E226" i="6"/>
  <c r="D226" i="6"/>
  <c r="C226" i="6"/>
  <c r="F225" i="6"/>
  <c r="E225" i="6"/>
  <c r="D225" i="6"/>
  <c r="C225" i="6"/>
  <c r="F224" i="6"/>
  <c r="E224" i="6"/>
  <c r="D224" i="6"/>
  <c r="C224" i="6"/>
  <c r="F223" i="6"/>
  <c r="E223" i="6"/>
  <c r="D223" i="6"/>
  <c r="C223" i="6"/>
  <c r="F222" i="6"/>
  <c r="E222" i="6"/>
  <c r="D222" i="6"/>
  <c r="C222" i="6"/>
  <c r="F221" i="6"/>
  <c r="E221" i="6"/>
  <c r="D221" i="6"/>
  <c r="C221" i="6"/>
  <c r="F220" i="6"/>
  <c r="E220" i="6"/>
  <c r="D220" i="6"/>
  <c r="C220" i="6"/>
  <c r="F219" i="6"/>
  <c r="E219" i="6"/>
  <c r="D219" i="6"/>
  <c r="C219" i="6"/>
  <c r="E218" i="6"/>
  <c r="D218" i="6"/>
  <c r="C218" i="6"/>
  <c r="C159" i="6"/>
  <c r="C160" i="6"/>
  <c r="C161" i="6"/>
  <c r="C162" i="6"/>
  <c r="C163" i="6"/>
  <c r="C164" i="6"/>
  <c r="C165" i="6"/>
  <c r="C166" i="6"/>
  <c r="C167" i="6"/>
  <c r="C168" i="6"/>
  <c r="C169" i="6"/>
  <c r="C170" i="6"/>
  <c r="C171" i="6"/>
  <c r="C172" i="6"/>
  <c r="C173" i="6"/>
  <c r="C174" i="6"/>
  <c r="C175" i="6"/>
  <c r="C176" i="6"/>
  <c r="C177" i="6"/>
  <c r="C240" i="6"/>
  <c r="C241" i="6"/>
  <c r="C242" i="6"/>
  <c r="C243" i="6"/>
  <c r="C244" i="6"/>
  <c r="C245" i="6"/>
  <c r="C246" i="6"/>
  <c r="C247" i="6"/>
  <c r="C248" i="6"/>
  <c r="C249" i="6"/>
  <c r="C250" i="6"/>
  <c r="C251" i="6"/>
  <c r="C252" i="6"/>
  <c r="C253" i="6"/>
  <c r="C254" i="6"/>
  <c r="C255" i="6"/>
  <c r="C256" i="6"/>
  <c r="C257" i="6"/>
  <c r="C258" i="6"/>
  <c r="C239" i="6"/>
  <c r="C158" i="6"/>
  <c r="C21" i="6"/>
  <c r="C157" i="6"/>
  <c r="E156" i="6"/>
  <c r="D156" i="6"/>
  <c r="C156" i="6"/>
  <c r="F155" i="6"/>
  <c r="E155" i="6"/>
  <c r="D155" i="6"/>
  <c r="C155" i="6"/>
  <c r="F154" i="6"/>
  <c r="E154" i="6"/>
  <c r="D154" i="6"/>
  <c r="C154" i="6"/>
  <c r="F153" i="6"/>
  <c r="E153" i="6"/>
  <c r="D153" i="6"/>
  <c r="C153" i="6"/>
  <c r="F152" i="6"/>
  <c r="E152" i="6"/>
  <c r="D152" i="6"/>
  <c r="C152" i="6"/>
  <c r="F151" i="6"/>
  <c r="E151" i="6"/>
  <c r="D151" i="6"/>
  <c r="C151" i="6"/>
  <c r="F150" i="6"/>
  <c r="E150" i="6"/>
  <c r="D150" i="6"/>
  <c r="C150" i="6"/>
  <c r="F149" i="6"/>
  <c r="E149" i="6"/>
  <c r="D149" i="6"/>
  <c r="C149" i="6"/>
  <c r="F148" i="6"/>
  <c r="E148" i="6"/>
  <c r="D148" i="6"/>
  <c r="C148" i="6"/>
  <c r="F147" i="6"/>
  <c r="E147" i="6"/>
  <c r="D147" i="6"/>
  <c r="C147" i="6"/>
  <c r="F146" i="6"/>
  <c r="E146" i="6"/>
  <c r="D146" i="6"/>
  <c r="C146" i="6"/>
  <c r="F145" i="6"/>
  <c r="E145" i="6"/>
  <c r="D145" i="6"/>
  <c r="C145" i="6"/>
  <c r="F144" i="6"/>
  <c r="E144" i="6"/>
  <c r="D144" i="6"/>
  <c r="C144" i="6"/>
  <c r="F143" i="6"/>
  <c r="E143" i="6"/>
  <c r="D143" i="6"/>
  <c r="C143" i="6"/>
  <c r="F142" i="6"/>
  <c r="E142" i="6"/>
  <c r="D142" i="6"/>
  <c r="C142" i="6"/>
  <c r="F141" i="6"/>
  <c r="E141" i="6"/>
  <c r="D141" i="6"/>
  <c r="C141" i="6"/>
  <c r="F140" i="6"/>
  <c r="E140" i="6"/>
  <c r="D140" i="6"/>
  <c r="C140" i="6"/>
  <c r="F139" i="6"/>
  <c r="E139" i="6"/>
  <c r="D139" i="6"/>
  <c r="C139" i="6"/>
  <c r="F138" i="6"/>
  <c r="E138" i="6"/>
  <c r="D138" i="6"/>
  <c r="C138" i="6"/>
  <c r="F137" i="6"/>
  <c r="E137" i="6"/>
  <c r="D137" i="6"/>
  <c r="C137" i="6"/>
  <c r="F136" i="6"/>
  <c r="E136" i="6"/>
  <c r="D136" i="6"/>
  <c r="C136" i="6"/>
  <c r="F135" i="6"/>
  <c r="E135" i="6"/>
  <c r="D135" i="6"/>
  <c r="C135" i="6"/>
  <c r="F134" i="6"/>
  <c r="E134" i="6"/>
  <c r="D134" i="6"/>
  <c r="C134" i="6"/>
  <c r="F133" i="6"/>
  <c r="E133" i="6"/>
  <c r="D133" i="6"/>
  <c r="C133" i="6"/>
  <c r="F132" i="6"/>
  <c r="E132" i="6"/>
  <c r="D132" i="6"/>
  <c r="C132" i="6"/>
  <c r="F131" i="6"/>
  <c r="E131" i="6"/>
  <c r="D131" i="6"/>
  <c r="C131" i="6"/>
  <c r="F130" i="6"/>
  <c r="E130" i="6"/>
  <c r="D130" i="6"/>
  <c r="C130" i="6"/>
  <c r="F129" i="6"/>
  <c r="E129" i="6"/>
  <c r="D129" i="6"/>
  <c r="C129" i="6"/>
  <c r="F128" i="6"/>
  <c r="E128" i="6"/>
  <c r="D128" i="6"/>
  <c r="C128" i="6"/>
  <c r="F127" i="6"/>
  <c r="E127" i="6"/>
  <c r="D127" i="6"/>
  <c r="C127" i="6"/>
  <c r="F126" i="6"/>
  <c r="E126" i="6"/>
  <c r="D126" i="6"/>
  <c r="C126" i="6"/>
  <c r="F125" i="6"/>
  <c r="E125" i="6"/>
  <c r="D125" i="6"/>
  <c r="C125" i="6"/>
  <c r="F124" i="6"/>
  <c r="E124" i="6"/>
  <c r="D124" i="6"/>
  <c r="C124" i="6"/>
  <c r="E123" i="6"/>
  <c r="D123" i="6"/>
  <c r="C123" i="6"/>
  <c r="G123" i="6"/>
  <c r="E122" i="6"/>
  <c r="D122" i="6"/>
  <c r="C122" i="6"/>
  <c r="F121" i="6"/>
  <c r="E121" i="6"/>
  <c r="D121" i="6"/>
  <c r="C121" i="6"/>
  <c r="F120" i="6"/>
  <c r="E120" i="6"/>
  <c r="D120" i="6"/>
  <c r="C120" i="6"/>
  <c r="F119" i="6"/>
  <c r="E119" i="6"/>
  <c r="D119" i="6"/>
  <c r="C119" i="6"/>
  <c r="F118" i="6"/>
  <c r="E118" i="6"/>
  <c r="D118" i="6"/>
  <c r="C118" i="6"/>
  <c r="F117" i="6"/>
  <c r="E117" i="6"/>
  <c r="D117" i="6"/>
  <c r="C117" i="6"/>
  <c r="F116" i="6"/>
  <c r="E116" i="6"/>
  <c r="D116" i="6"/>
  <c r="C116" i="6"/>
  <c r="F115" i="6"/>
  <c r="E115" i="6"/>
  <c r="D115" i="6"/>
  <c r="C115" i="6"/>
  <c r="F114" i="6"/>
  <c r="E114" i="6"/>
  <c r="D114" i="6"/>
  <c r="C114" i="6"/>
  <c r="F113" i="6"/>
  <c r="E113" i="6"/>
  <c r="D113" i="6"/>
  <c r="C113" i="6"/>
  <c r="F112" i="6"/>
  <c r="E112" i="6"/>
  <c r="D112" i="6"/>
  <c r="C112" i="6"/>
  <c r="F111" i="6"/>
  <c r="E111" i="6"/>
  <c r="D111" i="6"/>
  <c r="C111" i="6"/>
  <c r="F110" i="6"/>
  <c r="E110" i="6"/>
  <c r="D110" i="6"/>
  <c r="C110" i="6"/>
  <c r="F109" i="6"/>
  <c r="E109" i="6"/>
  <c r="D109" i="6"/>
  <c r="C109" i="6"/>
  <c r="F108" i="6"/>
  <c r="E108" i="6"/>
  <c r="D108" i="6"/>
  <c r="C108" i="6"/>
  <c r="F107" i="6"/>
  <c r="E107" i="6"/>
  <c r="D107" i="6"/>
  <c r="C107" i="6"/>
  <c r="F106" i="6"/>
  <c r="E106" i="6"/>
  <c r="D106" i="6"/>
  <c r="C106" i="6"/>
  <c r="F105" i="6"/>
  <c r="E105" i="6"/>
  <c r="D105" i="6"/>
  <c r="C105" i="6"/>
  <c r="F104" i="6"/>
  <c r="E104" i="6"/>
  <c r="D104" i="6"/>
  <c r="C104" i="6"/>
  <c r="F103" i="6"/>
  <c r="E103" i="6"/>
  <c r="D103" i="6"/>
  <c r="C103" i="6"/>
  <c r="F102" i="6"/>
  <c r="E102" i="6"/>
  <c r="D102" i="6"/>
  <c r="C102" i="6"/>
  <c r="F101" i="6"/>
  <c r="E101" i="6"/>
  <c r="D101" i="6"/>
  <c r="C101" i="6"/>
  <c r="F100" i="6"/>
  <c r="E100" i="6"/>
  <c r="D100" i="6"/>
  <c r="C100" i="6"/>
  <c r="F99" i="6"/>
  <c r="E99" i="6"/>
  <c r="D99" i="6"/>
  <c r="C99" i="6"/>
  <c r="F98" i="6"/>
  <c r="E98" i="6"/>
  <c r="D98" i="6"/>
  <c r="C98" i="6"/>
  <c r="F97" i="6"/>
  <c r="E97" i="6"/>
  <c r="D97" i="6"/>
  <c r="C97" i="6"/>
  <c r="F96" i="6"/>
  <c r="E96" i="6"/>
  <c r="D96" i="6"/>
  <c r="C96" i="6"/>
  <c r="F95" i="6"/>
  <c r="E95" i="6"/>
  <c r="D95" i="6"/>
  <c r="C95" i="6"/>
  <c r="F94" i="6"/>
  <c r="E94" i="6"/>
  <c r="D94" i="6"/>
  <c r="C94" i="6"/>
  <c r="F93" i="6"/>
  <c r="E93" i="6"/>
  <c r="D93" i="6"/>
  <c r="C93" i="6"/>
  <c r="F92" i="6"/>
  <c r="E92" i="6"/>
  <c r="D92" i="6"/>
  <c r="C92" i="6"/>
  <c r="F91" i="6"/>
  <c r="E91" i="6"/>
  <c r="D91" i="6"/>
  <c r="C91" i="6"/>
  <c r="F90" i="6"/>
  <c r="E90" i="6"/>
  <c r="D90" i="6"/>
  <c r="C90" i="6"/>
  <c r="E89" i="6"/>
  <c r="D89" i="6"/>
  <c r="C89" i="6"/>
  <c r="G112" i="6"/>
  <c r="E88" i="6"/>
  <c r="D88" i="6"/>
  <c r="C88" i="6"/>
  <c r="F87" i="6"/>
  <c r="E87" i="6"/>
  <c r="D87" i="6"/>
  <c r="C87" i="6"/>
  <c r="F86" i="6"/>
  <c r="E86" i="6"/>
  <c r="D86" i="6"/>
  <c r="C86" i="6"/>
  <c r="F85" i="6"/>
  <c r="E85" i="6"/>
  <c r="D85" i="6"/>
  <c r="C85" i="6"/>
  <c r="F84" i="6"/>
  <c r="E84" i="6"/>
  <c r="D84" i="6"/>
  <c r="C84" i="6"/>
  <c r="F83" i="6"/>
  <c r="E83" i="6"/>
  <c r="D83" i="6"/>
  <c r="C83" i="6"/>
  <c r="F82" i="6"/>
  <c r="E82" i="6"/>
  <c r="D82" i="6"/>
  <c r="C82" i="6"/>
  <c r="F81" i="6"/>
  <c r="E81" i="6"/>
  <c r="D81" i="6"/>
  <c r="C81" i="6"/>
  <c r="F80" i="6"/>
  <c r="E80" i="6"/>
  <c r="D80" i="6"/>
  <c r="C80" i="6"/>
  <c r="F79" i="6"/>
  <c r="E79" i="6"/>
  <c r="D79" i="6"/>
  <c r="C79" i="6"/>
  <c r="F78" i="6"/>
  <c r="E78" i="6"/>
  <c r="D78" i="6"/>
  <c r="C78" i="6"/>
  <c r="F77" i="6"/>
  <c r="E77" i="6"/>
  <c r="D77" i="6"/>
  <c r="C77" i="6"/>
  <c r="F76" i="6"/>
  <c r="E76" i="6"/>
  <c r="D76" i="6"/>
  <c r="C76" i="6"/>
  <c r="F75" i="6"/>
  <c r="E75" i="6"/>
  <c r="D75" i="6"/>
  <c r="C75" i="6"/>
  <c r="F74" i="6"/>
  <c r="E74" i="6"/>
  <c r="D74" i="6"/>
  <c r="C74" i="6"/>
  <c r="F73" i="6"/>
  <c r="E73" i="6"/>
  <c r="D73" i="6"/>
  <c r="C73" i="6"/>
  <c r="F72" i="6"/>
  <c r="E72" i="6"/>
  <c r="D72" i="6"/>
  <c r="C72" i="6"/>
  <c r="F71" i="6"/>
  <c r="E71" i="6"/>
  <c r="D71" i="6"/>
  <c r="C71" i="6"/>
  <c r="F70" i="6"/>
  <c r="E70" i="6"/>
  <c r="D70" i="6"/>
  <c r="C70" i="6"/>
  <c r="F69" i="6"/>
  <c r="E69" i="6"/>
  <c r="D69" i="6"/>
  <c r="C69" i="6"/>
  <c r="F68" i="6"/>
  <c r="E68" i="6"/>
  <c r="D68" i="6"/>
  <c r="C68" i="6"/>
  <c r="F67" i="6"/>
  <c r="E67" i="6"/>
  <c r="D67" i="6"/>
  <c r="C67" i="6"/>
  <c r="F66" i="6"/>
  <c r="E66" i="6"/>
  <c r="D66" i="6"/>
  <c r="C66" i="6"/>
  <c r="F65" i="6"/>
  <c r="E65" i="6"/>
  <c r="D65" i="6"/>
  <c r="C65" i="6"/>
  <c r="F64" i="6"/>
  <c r="E64" i="6"/>
  <c r="D64" i="6"/>
  <c r="C64" i="6"/>
  <c r="F63" i="6"/>
  <c r="E63" i="6"/>
  <c r="D63" i="6"/>
  <c r="C63" i="6"/>
  <c r="F62" i="6"/>
  <c r="E62" i="6"/>
  <c r="D62" i="6"/>
  <c r="C62" i="6"/>
  <c r="F61" i="6"/>
  <c r="E61" i="6"/>
  <c r="D61" i="6"/>
  <c r="C61" i="6"/>
  <c r="F60" i="6"/>
  <c r="E60" i="6"/>
  <c r="D60" i="6"/>
  <c r="C60" i="6"/>
  <c r="F59" i="6"/>
  <c r="E59" i="6"/>
  <c r="D59" i="6"/>
  <c r="C59" i="6"/>
  <c r="F58" i="6"/>
  <c r="E58" i="6"/>
  <c r="D58" i="6"/>
  <c r="C58" i="6"/>
  <c r="F57" i="6"/>
  <c r="E57" i="6"/>
  <c r="D57" i="6"/>
  <c r="C57" i="6"/>
  <c r="F56" i="6"/>
  <c r="E56" i="6"/>
  <c r="D56" i="6"/>
  <c r="C56" i="6"/>
  <c r="E55" i="6"/>
  <c r="D55" i="6"/>
  <c r="C55" i="6"/>
  <c r="G55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G89" i="6"/>
  <c r="G17" i="10" l="1"/>
  <c r="G19" i="10"/>
  <c r="I9" i="10"/>
  <c r="H14" i="10"/>
  <c r="H12" i="10"/>
  <c r="H10" i="10"/>
  <c r="G14" i="10"/>
  <c r="G12" i="10"/>
  <c r="G10" i="10"/>
  <c r="Q60" i="9"/>
  <c r="H60" i="9"/>
  <c r="F60" i="9"/>
  <c r="Q45" i="9"/>
  <c r="H45" i="9"/>
  <c r="F45" i="9"/>
  <c r="Q30" i="9"/>
  <c r="G30" i="9"/>
  <c r="O5" i="9"/>
  <c r="A2" i="9"/>
  <c r="Q60" i="8"/>
  <c r="H60" i="8"/>
  <c r="F60" i="8"/>
  <c r="Q45" i="8"/>
  <c r="H45" i="8"/>
  <c r="F45" i="8"/>
  <c r="Q30" i="8"/>
  <c r="G30" i="8"/>
  <c r="O5" i="8"/>
  <c r="A2" i="8"/>
  <c r="F14" i="10"/>
  <c r="F12" i="10"/>
  <c r="F10" i="10"/>
  <c r="O5" i="7"/>
  <c r="Q60" i="7"/>
  <c r="H60" i="7"/>
  <c r="F60" i="7"/>
  <c r="Q45" i="7"/>
  <c r="H45" i="7"/>
  <c r="F45" i="7"/>
  <c r="Q30" i="7"/>
  <c r="G30" i="7"/>
  <c r="A2" i="7"/>
  <c r="E14" i="10"/>
  <c r="E12" i="10"/>
  <c r="E10" i="10"/>
  <c r="C323" i="6" l="1"/>
  <c r="C327" i="6"/>
  <c r="C321" i="6"/>
  <c r="C322" i="6"/>
  <c r="C324" i="6"/>
  <c r="C325" i="6"/>
  <c r="C326" i="6"/>
  <c r="C320" i="6"/>
  <c r="G32" i="9"/>
  <c r="G62" i="9"/>
  <c r="H21" i="10" s="1"/>
  <c r="G47" i="9"/>
  <c r="H19" i="10" s="1"/>
  <c r="G62" i="8"/>
  <c r="G21" i="10" s="1"/>
  <c r="G47" i="8"/>
  <c r="G47" i="7"/>
  <c r="F19" i="10" s="1"/>
  <c r="G32" i="7"/>
  <c r="F17" i="10" s="1"/>
  <c r="G32" i="8"/>
  <c r="I10" i="10"/>
  <c r="G320" i="6" s="1"/>
  <c r="I12" i="10"/>
  <c r="G321" i="6" s="1"/>
  <c r="I14" i="10"/>
  <c r="G322" i="6" s="1"/>
  <c r="G62" i="7"/>
  <c r="F21" i="10" s="1"/>
  <c r="H17" i="10" l="1"/>
  <c r="I15" i="10"/>
  <c r="G323" i="6" s="1"/>
  <c r="L319" i="6" l="1"/>
  <c r="K319" i="6"/>
  <c r="J319" i="6"/>
  <c r="I319" i="6"/>
  <c r="H319" i="6"/>
  <c r="G319" i="6"/>
  <c r="F319" i="6"/>
  <c r="E319" i="6"/>
  <c r="D319" i="6"/>
  <c r="B319" i="6"/>
  <c r="A319" i="6"/>
  <c r="I5" i="10"/>
  <c r="A2" i="10"/>
  <c r="B5" i="6"/>
  <c r="G154" i="6"/>
  <c r="G153" i="6"/>
  <c r="G152" i="6"/>
  <c r="G151" i="6"/>
  <c r="G150" i="6"/>
  <c r="G149" i="6"/>
  <c r="G148" i="6"/>
  <c r="G147" i="6"/>
  <c r="G146" i="6"/>
  <c r="G145" i="6"/>
  <c r="G144" i="6"/>
  <c r="G143" i="6"/>
  <c r="G142" i="6"/>
  <c r="G141" i="6"/>
  <c r="G140" i="6"/>
  <c r="G120" i="6"/>
  <c r="G119" i="6"/>
  <c r="G118" i="6"/>
  <c r="G117" i="6"/>
  <c r="G116" i="6"/>
  <c r="G115" i="6"/>
  <c r="G114" i="6"/>
  <c r="G113" i="6"/>
  <c r="G111" i="6"/>
  <c r="G110" i="6"/>
  <c r="G109" i="6"/>
  <c r="G108" i="6"/>
  <c r="G107" i="6"/>
  <c r="G106" i="6"/>
  <c r="G86" i="6"/>
  <c r="G85" i="6"/>
  <c r="G84" i="6"/>
  <c r="G83" i="6"/>
  <c r="G82" i="6"/>
  <c r="G81" i="6"/>
  <c r="G80" i="6"/>
  <c r="G79" i="6"/>
  <c r="G78" i="6"/>
  <c r="G77" i="6"/>
  <c r="G76" i="6"/>
  <c r="G75" i="6"/>
  <c r="G74" i="6"/>
  <c r="G73" i="6"/>
  <c r="G72" i="6"/>
  <c r="G52" i="6"/>
  <c r="G51" i="6"/>
  <c r="G50" i="6"/>
  <c r="G49" i="6"/>
  <c r="G48" i="6"/>
  <c r="G47" i="6"/>
  <c r="G46" i="6"/>
  <c r="G45" i="6"/>
  <c r="G44" i="6"/>
  <c r="G43" i="6"/>
  <c r="G42" i="6"/>
  <c r="G41" i="6"/>
  <c r="G40" i="6"/>
  <c r="G39" i="6"/>
  <c r="G38" i="6"/>
  <c r="G138" i="6"/>
  <c r="G137" i="6"/>
  <c r="G136" i="6"/>
  <c r="G135" i="6"/>
  <c r="G134" i="6"/>
  <c r="G133" i="6"/>
  <c r="G132" i="6"/>
  <c r="G131" i="6"/>
  <c r="G130" i="6"/>
  <c r="G129" i="6"/>
  <c r="G128" i="6"/>
  <c r="G127" i="6"/>
  <c r="G126" i="6"/>
  <c r="G125" i="6"/>
  <c r="G124" i="6"/>
  <c r="G104" i="6"/>
  <c r="G103" i="6"/>
  <c r="G102" i="6"/>
  <c r="G101" i="6"/>
  <c r="G100" i="6"/>
  <c r="G99" i="6"/>
  <c r="G98" i="6"/>
  <c r="G97" i="6"/>
  <c r="G96" i="6"/>
  <c r="G95" i="6"/>
  <c r="G94" i="6"/>
  <c r="G93" i="6"/>
  <c r="G92" i="6"/>
  <c r="G91" i="6"/>
  <c r="G90" i="6"/>
  <c r="G70" i="6"/>
  <c r="G69" i="6"/>
  <c r="G68" i="6"/>
  <c r="G67" i="6"/>
  <c r="G66" i="6"/>
  <c r="G65" i="6"/>
  <c r="G64" i="6"/>
  <c r="G63" i="6"/>
  <c r="G62" i="6"/>
  <c r="G61" i="6"/>
  <c r="G60" i="6"/>
  <c r="G59" i="6"/>
  <c r="G58" i="6"/>
  <c r="G57" i="6"/>
  <c r="G56" i="6"/>
  <c r="G36" i="6"/>
  <c r="G35" i="6"/>
  <c r="G34" i="6"/>
  <c r="G33" i="6"/>
  <c r="G32" i="6"/>
  <c r="G31" i="6"/>
  <c r="G30" i="6"/>
  <c r="G29" i="6"/>
  <c r="G28" i="6"/>
  <c r="G27" i="6"/>
  <c r="G26" i="6"/>
  <c r="G25" i="6"/>
  <c r="G24" i="6"/>
  <c r="G23" i="6"/>
  <c r="G22" i="6"/>
  <c r="G240" i="6"/>
  <c r="G256" i="6"/>
  <c r="G255" i="6"/>
  <c r="G254" i="6"/>
  <c r="G253" i="6"/>
  <c r="G252" i="6"/>
  <c r="G250" i="6"/>
  <c r="G249" i="6"/>
  <c r="G248" i="6"/>
  <c r="G247" i="6"/>
  <c r="G246" i="6"/>
  <c r="G244" i="6"/>
  <c r="G243" i="6"/>
  <c r="G242" i="6"/>
  <c r="G241" i="6"/>
  <c r="E177" i="6"/>
  <c r="F256" i="6"/>
  <c r="F255" i="6"/>
  <c r="F254" i="6"/>
  <c r="F253" i="6"/>
  <c r="F252" i="6"/>
  <c r="F257" i="6"/>
  <c r="F159" i="6"/>
  <c r="F250" i="6"/>
  <c r="F249" i="6"/>
  <c r="F248" i="6"/>
  <c r="F247" i="6"/>
  <c r="F246" i="6"/>
  <c r="F244" i="6"/>
  <c r="F243" i="6"/>
  <c r="F242" i="6"/>
  <c r="F241" i="6"/>
  <c r="F240" i="6"/>
  <c r="F251" i="6"/>
  <c r="F245" i="6"/>
  <c r="F164" i="6"/>
  <c r="E258" i="6"/>
  <c r="E253" i="6"/>
  <c r="E254" i="6"/>
  <c r="E255" i="6"/>
  <c r="E256" i="6"/>
  <c r="E257" i="6"/>
  <c r="E252" i="6"/>
  <c r="E171" i="6"/>
  <c r="E247" i="6"/>
  <c r="E248" i="6"/>
  <c r="E249" i="6"/>
  <c r="E250" i="6"/>
  <c r="E251" i="6"/>
  <c r="E246" i="6"/>
  <c r="E165" i="6"/>
  <c r="E241" i="6"/>
  <c r="E242" i="6"/>
  <c r="E243" i="6"/>
  <c r="E244" i="6"/>
  <c r="E245" i="6"/>
  <c r="E240" i="6"/>
  <c r="E159" i="6"/>
  <c r="D258" i="6"/>
  <c r="G239" i="6"/>
  <c r="G158" i="6"/>
  <c r="E239" i="6"/>
  <c r="D239" i="6"/>
  <c r="D253" i="6"/>
  <c r="D254" i="6"/>
  <c r="D255" i="6"/>
  <c r="D256" i="6"/>
  <c r="D257" i="6"/>
  <c r="D252" i="6"/>
  <c r="D241" i="6"/>
  <c r="D242" i="6"/>
  <c r="D243" i="6"/>
  <c r="D244" i="6"/>
  <c r="D245" i="6"/>
  <c r="D246" i="6"/>
  <c r="D247" i="6"/>
  <c r="D248" i="6"/>
  <c r="D249" i="6"/>
  <c r="D250" i="6"/>
  <c r="D251" i="6"/>
  <c r="D240" i="6"/>
  <c r="D171" i="6"/>
  <c r="D172" i="6"/>
  <c r="D173" i="6"/>
  <c r="D174" i="6"/>
  <c r="D175" i="6"/>
  <c r="L238" i="6"/>
  <c r="K238" i="6"/>
  <c r="J238" i="6"/>
  <c r="I238" i="6"/>
  <c r="H238" i="6"/>
  <c r="G238" i="6"/>
  <c r="F238" i="6"/>
  <c r="E238" i="6"/>
  <c r="D238" i="6"/>
  <c r="B238" i="6"/>
  <c r="A238" i="6"/>
  <c r="L157" i="6"/>
  <c r="K157" i="6"/>
  <c r="J157" i="6"/>
  <c r="I157" i="6"/>
  <c r="H157" i="6"/>
  <c r="G157" i="6"/>
  <c r="F157" i="6"/>
  <c r="E157" i="6"/>
  <c r="D157" i="6"/>
  <c r="B157" i="6"/>
  <c r="A157" i="6"/>
  <c r="E54" i="6"/>
  <c r="F176" i="6"/>
  <c r="F170" i="6"/>
  <c r="E176" i="6"/>
  <c r="D170" i="6"/>
  <c r="E170" i="6"/>
  <c r="D164" i="6"/>
  <c r="E164" i="6"/>
  <c r="F53" i="6"/>
  <c r="F37" i="6"/>
  <c r="E53" i="6"/>
  <c r="E37" i="6"/>
  <c r="D53" i="6"/>
  <c r="D54" i="6"/>
  <c r="D37" i="6"/>
  <c r="F175" i="6"/>
  <c r="F174" i="6"/>
  <c r="F173" i="6"/>
  <c r="F172" i="6"/>
  <c r="F171" i="6"/>
  <c r="G175" i="6"/>
  <c r="G174" i="6"/>
  <c r="G173" i="6"/>
  <c r="G172" i="6"/>
  <c r="G171" i="6"/>
  <c r="E21" i="6"/>
  <c r="E158" i="6"/>
  <c r="F169" i="6"/>
  <c r="F168" i="6"/>
  <c r="F167" i="6"/>
  <c r="F166" i="6"/>
  <c r="F165" i="6"/>
  <c r="F163" i="6"/>
  <c r="F162" i="6"/>
  <c r="F161" i="6"/>
  <c r="F160" i="6"/>
  <c r="G169" i="6"/>
  <c r="G168" i="6"/>
  <c r="G167" i="6"/>
  <c r="G166" i="6"/>
  <c r="G165" i="6"/>
  <c r="G163" i="6"/>
  <c r="G162" i="6"/>
  <c r="G161" i="6"/>
  <c r="G160" i="6"/>
  <c r="G159" i="6"/>
  <c r="E166" i="6"/>
  <c r="E167" i="6"/>
  <c r="E168" i="6"/>
  <c r="E169" i="6"/>
  <c r="E160" i="6"/>
  <c r="E161" i="6"/>
  <c r="E162" i="6"/>
  <c r="E163" i="6"/>
  <c r="B21" i="6"/>
  <c r="G155" i="6"/>
  <c r="G121" i="6"/>
  <c r="G87" i="6"/>
  <c r="A2" i="1"/>
  <c r="D177" i="6"/>
  <c r="E172" i="6"/>
  <c r="E173" i="6"/>
  <c r="E174" i="6"/>
  <c r="E175" i="6"/>
  <c r="D160" i="6"/>
  <c r="D161" i="6"/>
  <c r="D162" i="6"/>
  <c r="D163" i="6"/>
  <c r="D165" i="6"/>
  <c r="D166" i="6"/>
  <c r="D167" i="6"/>
  <c r="D168" i="6"/>
  <c r="D169" i="6"/>
  <c r="D176" i="6"/>
  <c r="D159" i="6"/>
  <c r="D15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E38" i="6"/>
  <c r="E22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6" i="6"/>
  <c r="D22" i="6"/>
  <c r="D23" i="6"/>
  <c r="D24" i="6"/>
  <c r="D25" i="6"/>
  <c r="D26" i="6"/>
  <c r="D27" i="6"/>
  <c r="D28" i="6"/>
  <c r="D29" i="6"/>
  <c r="D30" i="6"/>
  <c r="D31" i="6"/>
  <c r="D32" i="6"/>
  <c r="D33" i="6"/>
  <c r="D34" i="6"/>
  <c r="D35" i="6"/>
  <c r="D36" i="6"/>
  <c r="D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G21" i="6"/>
  <c r="B259" i="6" l="1"/>
  <c r="B327" i="6"/>
  <c r="B291" i="6"/>
  <c r="B292" i="6"/>
  <c r="B261" i="6"/>
  <c r="B269" i="6"/>
  <c r="B277" i="6"/>
  <c r="B285" i="6"/>
  <c r="B293" i="6"/>
  <c r="B301" i="6"/>
  <c r="B309" i="6"/>
  <c r="B317" i="6"/>
  <c r="B267" i="6"/>
  <c r="B276" i="6"/>
  <c r="B284" i="6"/>
  <c r="B262" i="6"/>
  <c r="B270" i="6"/>
  <c r="B278" i="6"/>
  <c r="B286" i="6"/>
  <c r="B294" i="6"/>
  <c r="B302" i="6"/>
  <c r="B310" i="6"/>
  <c r="B318" i="6"/>
  <c r="B275" i="6"/>
  <c r="B263" i="6"/>
  <c r="B271" i="6"/>
  <c r="B279" i="6"/>
  <c r="B287" i="6"/>
  <c r="B295" i="6"/>
  <c r="B303" i="6"/>
  <c r="B311" i="6"/>
  <c r="B283" i="6"/>
  <c r="B300" i="6"/>
  <c r="B325" i="6"/>
  <c r="B260" i="6"/>
  <c r="B264" i="6"/>
  <c r="B272" i="6"/>
  <c r="B280" i="6"/>
  <c r="B288" i="6"/>
  <c r="B296" i="6"/>
  <c r="B304" i="6"/>
  <c r="B312" i="6"/>
  <c r="B326" i="6"/>
  <c r="B265" i="6"/>
  <c r="B273" i="6"/>
  <c r="B281" i="6"/>
  <c r="B289" i="6"/>
  <c r="B297" i="6"/>
  <c r="B305" i="6"/>
  <c r="B313" i="6"/>
  <c r="B282" i="6"/>
  <c r="B298" i="6"/>
  <c r="B314" i="6"/>
  <c r="B307" i="6"/>
  <c r="B308" i="6"/>
  <c r="B324" i="6"/>
  <c r="B274" i="6"/>
  <c r="B290" i="6"/>
  <c r="B306" i="6"/>
  <c r="B315" i="6"/>
  <c r="B268" i="6"/>
  <c r="B266" i="6"/>
  <c r="B299" i="6"/>
  <c r="B316" i="6"/>
  <c r="B176" i="6"/>
  <c r="B185" i="6"/>
  <c r="B193" i="6"/>
  <c r="B201" i="6"/>
  <c r="B209" i="6"/>
  <c r="B217" i="6"/>
  <c r="B225" i="6"/>
  <c r="B233" i="6"/>
  <c r="B218" i="6"/>
  <c r="B56" i="6"/>
  <c r="B152" i="6"/>
  <c r="B55" i="6"/>
  <c r="B63" i="6"/>
  <c r="B71" i="6"/>
  <c r="B79" i="6"/>
  <c r="B87" i="6"/>
  <c r="B95" i="6"/>
  <c r="B103" i="6"/>
  <c r="B111" i="6"/>
  <c r="B119" i="6"/>
  <c r="B127" i="6"/>
  <c r="B135" i="6"/>
  <c r="B143" i="6"/>
  <c r="B151" i="6"/>
  <c r="B202" i="6"/>
  <c r="B64" i="6"/>
  <c r="B144" i="6"/>
  <c r="B178" i="6"/>
  <c r="B186" i="6"/>
  <c r="B194" i="6"/>
  <c r="B210" i="6"/>
  <c r="B226" i="6"/>
  <c r="B234" i="6"/>
  <c r="B80" i="6"/>
  <c r="B72" i="6"/>
  <c r="B88" i="6"/>
  <c r="B96" i="6"/>
  <c r="B104" i="6"/>
  <c r="B112" i="6"/>
  <c r="B120" i="6"/>
  <c r="B128" i="6"/>
  <c r="B136" i="6"/>
  <c r="B179" i="6"/>
  <c r="B187" i="6"/>
  <c r="B195" i="6"/>
  <c r="B203" i="6"/>
  <c r="B211" i="6"/>
  <c r="B219" i="6"/>
  <c r="B227" i="6"/>
  <c r="B235" i="6"/>
  <c r="B57" i="6"/>
  <c r="B65" i="6"/>
  <c r="B73" i="6"/>
  <c r="B81" i="6"/>
  <c r="B89" i="6"/>
  <c r="B97" i="6"/>
  <c r="B105" i="6"/>
  <c r="B121" i="6"/>
  <c r="B129" i="6"/>
  <c r="B137" i="6"/>
  <c r="B145" i="6"/>
  <c r="B153" i="6"/>
  <c r="B200" i="6"/>
  <c r="B113" i="6"/>
  <c r="B224" i="6"/>
  <c r="B180" i="6"/>
  <c r="B188" i="6"/>
  <c r="B196" i="6"/>
  <c r="B204" i="6"/>
  <c r="B212" i="6"/>
  <c r="B220" i="6"/>
  <c r="B228" i="6"/>
  <c r="B236" i="6"/>
  <c r="B123" i="6"/>
  <c r="B92" i="6"/>
  <c r="B148" i="6"/>
  <c r="B192" i="6"/>
  <c r="B58" i="6"/>
  <c r="B66" i="6"/>
  <c r="B74" i="6"/>
  <c r="B82" i="6"/>
  <c r="B90" i="6"/>
  <c r="B98" i="6"/>
  <c r="B106" i="6"/>
  <c r="B114" i="6"/>
  <c r="B122" i="6"/>
  <c r="B130" i="6"/>
  <c r="B138" i="6"/>
  <c r="B146" i="6"/>
  <c r="B154" i="6"/>
  <c r="B139" i="6"/>
  <c r="B132" i="6"/>
  <c r="B216" i="6"/>
  <c r="B181" i="6"/>
  <c r="B189" i="6"/>
  <c r="B197" i="6"/>
  <c r="B205" i="6"/>
  <c r="B213" i="6"/>
  <c r="B221" i="6"/>
  <c r="B229" i="6"/>
  <c r="B237" i="6"/>
  <c r="B84" i="6"/>
  <c r="B124" i="6"/>
  <c r="B59" i="6"/>
  <c r="B67" i="6"/>
  <c r="B75" i="6"/>
  <c r="B83" i="6"/>
  <c r="B91" i="6"/>
  <c r="B99" i="6"/>
  <c r="B107" i="6"/>
  <c r="B115" i="6"/>
  <c r="B131" i="6"/>
  <c r="B147" i="6"/>
  <c r="B155" i="6"/>
  <c r="B60" i="6"/>
  <c r="B100" i="6"/>
  <c r="B140" i="6"/>
  <c r="B184" i="6"/>
  <c r="B182" i="6"/>
  <c r="B190" i="6"/>
  <c r="B198" i="6"/>
  <c r="B206" i="6"/>
  <c r="B214" i="6"/>
  <c r="B222" i="6"/>
  <c r="B230" i="6"/>
  <c r="B68" i="6"/>
  <c r="B108" i="6"/>
  <c r="B156" i="6"/>
  <c r="B232" i="6"/>
  <c r="B76" i="6"/>
  <c r="B116" i="6"/>
  <c r="B208" i="6"/>
  <c r="B183" i="6"/>
  <c r="B191" i="6"/>
  <c r="B199" i="6"/>
  <c r="B207" i="6"/>
  <c r="B215" i="6"/>
  <c r="B223" i="6"/>
  <c r="B231" i="6"/>
  <c r="B61" i="6"/>
  <c r="B69" i="6"/>
  <c r="B77" i="6"/>
  <c r="B85" i="6"/>
  <c r="B93" i="6"/>
  <c r="B101" i="6"/>
  <c r="B109" i="6"/>
  <c r="B117" i="6"/>
  <c r="B125" i="6"/>
  <c r="B133" i="6"/>
  <c r="B141" i="6"/>
  <c r="B149" i="6"/>
  <c r="B62" i="6"/>
  <c r="B70" i="6"/>
  <c r="B78" i="6"/>
  <c r="B86" i="6"/>
  <c r="B94" i="6"/>
  <c r="B102" i="6"/>
  <c r="B110" i="6"/>
  <c r="B118" i="6"/>
  <c r="B126" i="6"/>
  <c r="B134" i="6"/>
  <c r="B142" i="6"/>
  <c r="B150" i="6"/>
  <c r="B252" i="6"/>
  <c r="B320" i="6"/>
  <c r="B255" i="6"/>
  <c r="B254" i="6"/>
  <c r="B253" i="6"/>
  <c r="B323" i="6"/>
  <c r="B322" i="6"/>
  <c r="B321" i="6"/>
  <c r="B258" i="6"/>
  <c r="B257" i="6"/>
  <c r="B256" i="6"/>
  <c r="G156" i="6"/>
  <c r="G139" i="6"/>
  <c r="G122" i="6"/>
  <c r="G105" i="6"/>
  <c r="G88" i="6"/>
  <c r="G71" i="6"/>
  <c r="B39" i="6"/>
  <c r="B158" i="6"/>
  <c r="B175" i="6"/>
  <c r="B22" i="6"/>
  <c r="B250" i="6"/>
  <c r="B173" i="6"/>
  <c r="B249" i="6"/>
  <c r="B50" i="6"/>
  <c r="B33" i="6"/>
  <c r="B247" i="6"/>
  <c r="B169" i="6"/>
  <c r="B49" i="6"/>
  <c r="B32" i="6"/>
  <c r="B246" i="6"/>
  <c r="B168" i="6"/>
  <c r="B38" i="6"/>
  <c r="B48" i="6"/>
  <c r="B31" i="6"/>
  <c r="B245" i="6"/>
  <c r="B167" i="6"/>
  <c r="B248" i="6"/>
  <c r="B171" i="6"/>
  <c r="B47" i="6"/>
  <c r="B30" i="6"/>
  <c r="B244" i="6"/>
  <c r="B166" i="6"/>
  <c r="B164" i="6"/>
  <c r="B251" i="6"/>
  <c r="B46" i="6"/>
  <c r="B29" i="6"/>
  <c r="B243" i="6"/>
  <c r="B165" i="6"/>
  <c r="B37" i="6"/>
  <c r="B35" i="6"/>
  <c r="B34" i="6"/>
  <c r="B45" i="6"/>
  <c r="B28" i="6"/>
  <c r="B242" i="6"/>
  <c r="B163" i="6"/>
  <c r="B54" i="6"/>
  <c r="B172" i="6"/>
  <c r="B51" i="6"/>
  <c r="B44" i="6"/>
  <c r="B27" i="6"/>
  <c r="B241" i="6"/>
  <c r="B162" i="6"/>
  <c r="B53" i="6"/>
  <c r="B174" i="6"/>
  <c r="B36" i="6"/>
  <c r="B43" i="6"/>
  <c r="B26" i="6"/>
  <c r="B240" i="6"/>
  <c r="B161" i="6"/>
  <c r="B170" i="6"/>
  <c r="B42" i="6"/>
  <c r="B25" i="6"/>
  <c r="B239" i="6"/>
  <c r="B160" i="6"/>
  <c r="B41" i="6"/>
  <c r="B24" i="6"/>
  <c r="B177" i="6"/>
  <c r="B159" i="6"/>
  <c r="B52" i="6"/>
  <c r="B40" i="6"/>
  <c r="B23" i="6"/>
  <c r="D9" i="6"/>
  <c r="B11" i="6" s="1"/>
  <c r="C9" i="6"/>
  <c r="B9" i="6"/>
  <c r="B8" i="6"/>
  <c r="B7" i="6"/>
  <c r="E1" i="6"/>
  <c r="A21" i="6" l="1"/>
  <c r="A274" i="6" s="1"/>
  <c r="B12" i="6"/>
  <c r="A277" i="6" l="1"/>
  <c r="A192" i="6"/>
  <c r="A66" i="6"/>
  <c r="A305" i="6"/>
  <c r="A215" i="6"/>
  <c r="A326" i="6"/>
  <c r="A149" i="6"/>
  <c r="A110" i="6"/>
  <c r="A55" i="6"/>
  <c r="A273" i="6"/>
  <c r="A133" i="6"/>
  <c r="A89" i="6"/>
  <c r="A112" i="6"/>
  <c r="A99" i="6"/>
  <c r="A325" i="6"/>
  <c r="A222" i="6"/>
  <c r="A298" i="6"/>
  <c r="A142" i="6"/>
  <c r="A179" i="6"/>
  <c r="A71" i="6"/>
  <c r="A233" i="6"/>
  <c r="A113" i="6"/>
  <c r="A288" i="6"/>
  <c r="A189" i="6"/>
  <c r="A309" i="6"/>
  <c r="A115" i="6"/>
  <c r="A96" i="6"/>
  <c r="A107" i="6"/>
  <c r="A264" i="6"/>
  <c r="A183" i="6"/>
  <c r="A81" i="6"/>
  <c r="A287" i="6"/>
  <c r="A220" i="6"/>
  <c r="A293" i="6"/>
  <c r="A214" i="6"/>
  <c r="A104" i="6"/>
  <c r="A314" i="6"/>
  <c r="A37" i="6"/>
  <c r="A206" i="6"/>
  <c r="A88" i="6"/>
  <c r="A276" i="6"/>
  <c r="A223" i="6"/>
  <c r="A265" i="6"/>
  <c r="A184" i="6"/>
  <c r="A58" i="6"/>
  <c r="A144" i="6"/>
  <c r="A207" i="6"/>
  <c r="A120" i="6"/>
  <c r="A199" i="6"/>
  <c r="A280" i="6"/>
  <c r="A209" i="6"/>
  <c r="A236" i="6"/>
  <c r="A64" i="6"/>
  <c r="A125" i="6"/>
  <c r="A80" i="6"/>
  <c r="A117" i="6"/>
  <c r="A146" i="6"/>
  <c r="A318" i="6"/>
  <c r="A83" i="6"/>
  <c r="A302" i="6"/>
  <c r="A118" i="6"/>
  <c r="A204" i="6"/>
  <c r="A260" i="6"/>
  <c r="A139" i="6"/>
  <c r="A121" i="6"/>
  <c r="A194" i="6"/>
  <c r="A62" i="6"/>
  <c r="A186" i="6"/>
  <c r="A156" i="6"/>
  <c r="A315" i="6"/>
  <c r="A217" i="6"/>
  <c r="A181" i="6"/>
  <c r="A136" i="6"/>
  <c r="A102" i="6"/>
  <c r="A283" i="6"/>
  <c r="A201" i="6"/>
  <c r="A228" i="6"/>
  <c r="A267" i="6"/>
  <c r="A78" i="6"/>
  <c r="A128" i="6"/>
  <c r="A317" i="6"/>
  <c r="A148" i="6"/>
  <c r="A65" i="6"/>
  <c r="A308" i="6"/>
  <c r="A140" i="6"/>
  <c r="A75" i="6"/>
  <c r="A57" i="6"/>
  <c r="A286" i="6"/>
  <c r="A295" i="6"/>
  <c r="A134" i="6"/>
  <c r="A116" i="6"/>
  <c r="A122" i="6"/>
  <c r="A235" i="6"/>
  <c r="A127" i="6"/>
  <c r="A279" i="6"/>
  <c r="A54" i="6"/>
  <c r="A85" i="6"/>
  <c r="A190" i="6"/>
  <c r="A114" i="6"/>
  <c r="A227" i="6"/>
  <c r="A56" i="6"/>
  <c r="A269" i="6"/>
  <c r="A266" i="6"/>
  <c r="A164" i="6"/>
  <c r="A77" i="6"/>
  <c r="A182" i="6"/>
  <c r="A106" i="6"/>
  <c r="A219" i="6"/>
  <c r="A234" i="6"/>
  <c r="A285" i="6"/>
  <c r="A289" i="6"/>
  <c r="A324" i="6"/>
  <c r="A170" i="6"/>
  <c r="A69" i="6"/>
  <c r="A86" i="6"/>
  <c r="A98" i="6"/>
  <c r="A103" i="6"/>
  <c r="A84" i="6"/>
  <c r="A145" i="6"/>
  <c r="A218" i="6"/>
  <c r="A95" i="6"/>
  <c r="A300" i="6"/>
  <c r="A313" i="6"/>
  <c r="A310" i="6"/>
  <c r="A307" i="6"/>
  <c r="A131" i="6"/>
  <c r="A312" i="6"/>
  <c r="A225" i="6"/>
  <c r="A105" i="6"/>
  <c r="A296" i="6"/>
  <c r="A141" i="6"/>
  <c r="A150" i="6"/>
  <c r="A97" i="6"/>
  <c r="A60" i="6"/>
  <c r="A261" i="6"/>
  <c r="A230" i="6"/>
  <c r="A152" i="6"/>
  <c r="A193" i="6"/>
  <c r="A73" i="6"/>
  <c r="A301" i="6"/>
  <c r="A247" i="6"/>
  <c r="A109" i="6"/>
  <c r="A138" i="6"/>
  <c r="A143" i="6"/>
  <c r="A311" i="6"/>
  <c r="A101" i="6"/>
  <c r="A130" i="6"/>
  <c r="A135" i="6"/>
  <c r="A292" i="6"/>
  <c r="A53" i="6"/>
  <c r="A93" i="6"/>
  <c r="A198" i="6"/>
  <c r="A67" i="6"/>
  <c r="A196" i="6"/>
  <c r="A72" i="6"/>
  <c r="A270" i="6"/>
  <c r="A282" i="6"/>
  <c r="A70" i="6"/>
  <c r="A108" i="6"/>
  <c r="A59" i="6"/>
  <c r="A188" i="6"/>
  <c r="A119" i="6"/>
  <c r="A263" i="6"/>
  <c r="A232" i="6"/>
  <c r="A100" i="6"/>
  <c r="A94" i="6"/>
  <c r="A180" i="6"/>
  <c r="A111" i="6"/>
  <c r="A327" i="6"/>
  <c r="A224" i="6"/>
  <c r="A92" i="6"/>
  <c r="A237" i="6"/>
  <c r="A153" i="6"/>
  <c r="A211" i="6"/>
  <c r="A226" i="6"/>
  <c r="A316" i="6"/>
  <c r="A272" i="6"/>
  <c r="A303" i="6"/>
  <c r="A259" i="6"/>
  <c r="A321" i="6"/>
  <c r="A216" i="6"/>
  <c r="A61" i="6"/>
  <c r="A124" i="6"/>
  <c r="A229" i="6"/>
  <c r="A90" i="6"/>
  <c r="A203" i="6"/>
  <c r="A323" i="6"/>
  <c r="A208" i="6"/>
  <c r="A126" i="6"/>
  <c r="A76" i="6"/>
  <c r="A155" i="6"/>
  <c r="A221" i="6"/>
  <c r="A82" i="6"/>
  <c r="A137" i="6"/>
  <c r="A195" i="6"/>
  <c r="A210" i="6"/>
  <c r="A87" i="6"/>
  <c r="A284" i="6"/>
  <c r="A297" i="6"/>
  <c r="A294" i="6"/>
  <c r="A291" i="6"/>
  <c r="A320" i="6"/>
  <c r="A205" i="6"/>
  <c r="A262" i="6"/>
  <c r="A197" i="6"/>
  <c r="A63" i="6"/>
  <c r="A123" i="6"/>
  <c r="A178" i="6"/>
  <c r="A132" i="6"/>
  <c r="A299" i="6"/>
  <c r="A191" i="6"/>
  <c r="A304" i="6"/>
  <c r="A154" i="6"/>
  <c r="A271" i="6"/>
  <c r="A91" i="6"/>
  <c r="A151" i="6"/>
  <c r="A185" i="6"/>
  <c r="A212" i="6"/>
  <c r="A322" i="6"/>
  <c r="A200" i="6"/>
  <c r="A231" i="6"/>
  <c r="A68" i="6"/>
  <c r="A147" i="6"/>
  <c r="A213" i="6"/>
  <c r="A74" i="6"/>
  <c r="A129" i="6"/>
  <c r="A187" i="6"/>
  <c r="A202" i="6"/>
  <c r="A79" i="6"/>
  <c r="A268" i="6"/>
  <c r="A281" i="6"/>
  <c r="A278" i="6"/>
  <c r="A275" i="6"/>
  <c r="A306" i="6"/>
  <c r="A290" i="6"/>
  <c r="A27" i="6"/>
  <c r="A49" i="6"/>
  <c r="A241" i="6"/>
  <c r="A173" i="6"/>
  <c r="A158" i="6"/>
  <c r="A248" i="6"/>
  <c r="A23" i="6"/>
  <c r="A48" i="6"/>
  <c r="A46" i="6"/>
  <c r="A42" i="6"/>
  <c r="A44" i="6"/>
  <c r="A240" i="6"/>
  <c r="A169" i="6"/>
  <c r="A47" i="6"/>
  <c r="A171" i="6"/>
  <c r="A162" i="6"/>
  <c r="A43" i="6"/>
  <c r="A245" i="6"/>
  <c r="A174" i="6"/>
  <c r="A160" i="6"/>
  <c r="A30" i="6"/>
  <c r="A254" i="6"/>
  <c r="A26" i="6"/>
  <c r="A253" i="6"/>
  <c r="A25" i="6"/>
  <c r="A239" i="6"/>
  <c r="A165" i="6"/>
  <c r="A177" i="6"/>
  <c r="A258" i="6"/>
  <c r="A40" i="6"/>
  <c r="A172" i="6"/>
  <c r="A31" i="6"/>
  <c r="A246" i="6"/>
  <c r="A166" i="6"/>
  <c r="A251" i="6"/>
  <c r="A51" i="6"/>
  <c r="A45" i="6"/>
  <c r="A159" i="6"/>
  <c r="A163" i="6"/>
  <c r="A38" i="6"/>
  <c r="A256" i="6"/>
  <c r="A161" i="6"/>
  <c r="A252" i="6"/>
  <c r="A257" i="6"/>
  <c r="A175" i="6"/>
  <c r="A35" i="6"/>
  <c r="A34" i="6"/>
  <c r="A32" i="6"/>
  <c r="A176" i="6"/>
  <c r="A41" i="6"/>
  <c r="A50" i="6"/>
  <c r="A167" i="6"/>
  <c r="A22" i="6"/>
  <c r="A28" i="6"/>
  <c r="A36" i="6"/>
  <c r="A243" i="6"/>
  <c r="A24" i="6"/>
  <c r="A29" i="6"/>
  <c r="A242" i="6"/>
  <c r="A168" i="6"/>
  <c r="A255" i="6"/>
  <c r="A52" i="6"/>
  <c r="A249" i="6"/>
  <c r="A39" i="6"/>
  <c r="A244" i="6"/>
  <c r="A250" i="6"/>
  <c r="A33" i="6"/>
  <c r="Q60" i="1" l="1"/>
  <c r="G257" i="6" s="1"/>
  <c r="H60" i="1"/>
  <c r="G251" i="6" s="1"/>
  <c r="F60" i="1"/>
  <c r="G245" i="6" s="1"/>
  <c r="H45" i="1"/>
  <c r="G170" i="6" s="1"/>
  <c r="F45" i="1"/>
  <c r="Q45" i="1"/>
  <c r="G176" i="6" s="1"/>
  <c r="Q30" i="1"/>
  <c r="G53" i="6" s="1"/>
  <c r="G30" i="1"/>
  <c r="G164" i="6" l="1"/>
  <c r="G47" i="1"/>
  <c r="E19" i="10" s="1"/>
  <c r="I19" i="10" s="1"/>
  <c r="G325" i="6" s="1"/>
  <c r="G37" i="6"/>
  <c r="G32" i="1"/>
  <c r="E17" i="10" s="1"/>
  <c r="I17" i="10" s="1"/>
  <c r="G324" i="6" s="1"/>
  <c r="G62" i="1"/>
  <c r="E21" i="10" s="1"/>
  <c r="I21" i="10" s="1"/>
  <c r="G326" i="6" s="1"/>
  <c r="I22" i="10" l="1"/>
  <c r="G327" i="6" s="1"/>
  <c r="G54" i="6"/>
  <c r="G177" i="6"/>
  <c r="G258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<sst xmlns="http://schemas.openxmlformats.org/spreadsheetml/2006/main" count="530" uniqueCount="170">
  <si>
    <t xml:space="preserve">County: </t>
  </si>
  <si>
    <t>Contact:</t>
  </si>
  <si>
    <t>E-Mail Address:</t>
  </si>
  <si>
    <t xml:space="preserve">Quarter: </t>
  </si>
  <si>
    <t xml:space="preserve">Version #: </t>
  </si>
  <si>
    <t>Total Revenue Collected</t>
  </si>
  <si>
    <t>Court Facilities</t>
  </si>
  <si>
    <t>Local Law Libraries</t>
  </si>
  <si>
    <t>Amount</t>
  </si>
  <si>
    <t>TOTAL</t>
  </si>
  <si>
    <t>Principal &amp; Interest on Bonds</t>
  </si>
  <si>
    <t>Principal</t>
  </si>
  <si>
    <t>Interest</t>
  </si>
  <si>
    <t>Surplus Revenues</t>
  </si>
  <si>
    <t>OrganizationID</t>
  </si>
  <si>
    <t>OrganizationTypeID</t>
  </si>
  <si>
    <t>OrgName1</t>
  </si>
  <si>
    <t>OrgName2</t>
  </si>
  <si>
    <t>OrgName3</t>
  </si>
  <si>
    <t>Alachua</t>
  </si>
  <si>
    <t>Baker</t>
  </si>
  <si>
    <t>Bay</t>
  </si>
  <si>
    <t>Bradford</t>
  </si>
  <si>
    <t>Brevard</t>
  </si>
  <si>
    <t>Broward</t>
  </si>
  <si>
    <t>Calhoun</t>
  </si>
  <si>
    <t>Charlotte</t>
  </si>
  <si>
    <t>Citrus</t>
  </si>
  <si>
    <t>Clay</t>
  </si>
  <si>
    <t>Collier</t>
  </si>
  <si>
    <t>Columbia</t>
  </si>
  <si>
    <t>Desoto</t>
  </si>
  <si>
    <t>DeSoto</t>
  </si>
  <si>
    <t>Dixie</t>
  </si>
  <si>
    <t>Duval</t>
  </si>
  <si>
    <t>Escambia</t>
  </si>
  <si>
    <t>Flagler</t>
  </si>
  <si>
    <t>Franklin</t>
  </si>
  <si>
    <t>Gadsden</t>
  </si>
  <si>
    <t>Gilchrist</t>
  </si>
  <si>
    <t>Glades</t>
  </si>
  <si>
    <t>Gulf</t>
  </si>
  <si>
    <t>Hamilton</t>
  </si>
  <si>
    <t>Hardee</t>
  </si>
  <si>
    <t>Hendry</t>
  </si>
  <si>
    <t>Hernando</t>
  </si>
  <si>
    <t>Highlands</t>
  </si>
  <si>
    <t>Hillsborough</t>
  </si>
  <si>
    <t>Holmes</t>
  </si>
  <si>
    <t>Indian River</t>
  </si>
  <si>
    <t>Jackson</t>
  </si>
  <si>
    <t>Jefferson</t>
  </si>
  <si>
    <t>Lafayette</t>
  </si>
  <si>
    <t>Lake</t>
  </si>
  <si>
    <t>Lee</t>
  </si>
  <si>
    <t>Leon</t>
  </si>
  <si>
    <t>Levy</t>
  </si>
  <si>
    <t>Liberty</t>
  </si>
  <si>
    <t>Madison</t>
  </si>
  <si>
    <t>Manatee</t>
  </si>
  <si>
    <t>Marion</t>
  </si>
  <si>
    <t>Martin</t>
  </si>
  <si>
    <t>Dade</t>
  </si>
  <si>
    <t>Miami-Dade</t>
  </si>
  <si>
    <t>Monroe</t>
  </si>
  <si>
    <t>Nassau</t>
  </si>
  <si>
    <t>Okaloosa</t>
  </si>
  <si>
    <t>Okeechobee</t>
  </si>
  <si>
    <t>Orange</t>
  </si>
  <si>
    <t>Osceola</t>
  </si>
  <si>
    <t>Palm Beach</t>
  </si>
  <si>
    <t>Pasco</t>
  </si>
  <si>
    <t>Pinellas</t>
  </si>
  <si>
    <t>Polk</t>
  </si>
  <si>
    <t>Putnam</t>
  </si>
  <si>
    <t>St. Johns</t>
  </si>
  <si>
    <t>St Johns</t>
  </si>
  <si>
    <t>Saint Johns</t>
  </si>
  <si>
    <t>St. Lucie</t>
  </si>
  <si>
    <t>St Lucie</t>
  </si>
  <si>
    <t>Saint Lucie</t>
  </si>
  <si>
    <t>Santa Rosa</t>
  </si>
  <si>
    <t>Sarasota</t>
  </si>
  <si>
    <t>Seminole</t>
  </si>
  <si>
    <t>Sumter</t>
  </si>
  <si>
    <t>Suwannee</t>
  </si>
  <si>
    <t>Taylor</t>
  </si>
  <si>
    <t>Union</t>
  </si>
  <si>
    <t>Volusia</t>
  </si>
  <si>
    <t>Wakulla</t>
  </si>
  <si>
    <t>Walton</t>
  </si>
  <si>
    <t>Washington</t>
  </si>
  <si>
    <t>Version Number</t>
  </si>
  <si>
    <t>Report Month</t>
  </si>
  <si>
    <t>Reason Code</t>
  </si>
  <si>
    <t>Report Qtr</t>
  </si>
  <si>
    <t>FilenameInfo</t>
  </si>
  <si>
    <t>Qtr 1: Oct - Dec</t>
  </si>
  <si>
    <t>Qtr 2: Jan - Mar</t>
  </si>
  <si>
    <t>Qtr 3: Apr - Jun</t>
  </si>
  <si>
    <t>Qtr 4: Jul - Sep</t>
  </si>
  <si>
    <t>ReportShortName:</t>
  </si>
  <si>
    <t>CountyName:</t>
  </si>
  <si>
    <t>DataTableNum</t>
  </si>
  <si>
    <t>DataTable</t>
  </si>
  <si>
    <t>StartCol</t>
  </si>
  <si>
    <t>EndCol</t>
  </si>
  <si>
    <t>StartRow</t>
  </si>
  <si>
    <t>EndRow</t>
  </si>
  <si>
    <t>VerificationCode:</t>
  </si>
  <si>
    <t>PM1.18.1.0</t>
  </si>
  <si>
    <t>A</t>
  </si>
  <si>
    <t>SubmissionDate:</t>
  </si>
  <si>
    <t>SubmissionEmail:</t>
  </si>
  <si>
    <t>SubmissionMonth:</t>
  </si>
  <si>
    <t>VersionNumber:</t>
  </si>
  <si>
    <t>ReportMonth:</t>
  </si>
  <si>
    <t>Filename:</t>
  </si>
  <si>
    <t>FolderLocation:</t>
  </si>
  <si>
    <t>NumDataTables:</t>
  </si>
  <si>
    <t>FiscalYearID</t>
  </si>
  <si>
    <t>FIRST year of County Fiscal Year (CFY):</t>
  </si>
  <si>
    <t>Category</t>
  </si>
  <si>
    <t>Description</t>
  </si>
  <si>
    <t>Rev/Exp</t>
  </si>
  <si>
    <t>Quarterly TOTAL</t>
  </si>
  <si>
    <t>Rev_Exp_318_18(13)_a_1</t>
  </si>
  <si>
    <t>Rev_Exp_318_18(13)_a_2</t>
  </si>
  <si>
    <t>Rev_Exp_318_18(13)_a_3</t>
  </si>
  <si>
    <t>NOTES:</t>
  </si>
  <si>
    <t>Annual Summary</t>
  </si>
  <si>
    <r>
      <t xml:space="preserve">2. This form should be completed and returned to </t>
    </r>
    <r>
      <rPr>
        <b/>
        <sz val="10"/>
        <color rgb="FF002D73"/>
        <rFont val="Franklin Gothic Book"/>
        <family val="2"/>
      </rPr>
      <t xml:space="preserve">reports@flccoc.org </t>
    </r>
    <r>
      <rPr>
        <sz val="10"/>
        <color theme="1"/>
        <rFont val="Franklin Gothic Book"/>
        <family val="2"/>
      </rPr>
      <t xml:space="preserve">(in Excel format) by the </t>
    </r>
    <r>
      <rPr>
        <b/>
        <sz val="10"/>
        <color theme="1"/>
        <rFont val="Franklin Gothic Book"/>
        <family val="2"/>
      </rPr>
      <t>30th</t>
    </r>
    <r>
      <rPr>
        <sz val="10"/>
        <color theme="1"/>
        <rFont val="Franklin Gothic Book"/>
        <family val="2"/>
      </rPr>
      <t xml:space="preserve"> of the month following the end of the quarter being reported.</t>
    </r>
  </si>
  <si>
    <r>
      <t>Description</t>
    </r>
    <r>
      <rPr>
        <vertAlign val="superscript"/>
        <sz val="11"/>
        <rFont val="Franklin Gothic Demi"/>
        <family val="2"/>
      </rPr>
      <t>1</t>
    </r>
  </si>
  <si>
    <r>
      <t>Description (Debt on Bond/Court Facility/Law Library)</t>
    </r>
    <r>
      <rPr>
        <vertAlign val="superscript"/>
        <sz val="11"/>
        <rFont val="Franklin Gothic Demi"/>
        <family val="2"/>
      </rPr>
      <t>1</t>
    </r>
  </si>
  <si>
    <t>TOTAL (Max 25%)</t>
  </si>
  <si>
    <t>GRAND TOTAL - REVENUE</t>
  </si>
  <si>
    <t>GRAND TOTAL - EXPENDITURE</t>
  </si>
  <si>
    <t>QuarterlyPeriod</t>
  </si>
  <si>
    <t>Period-Amount</t>
  </si>
  <si>
    <t>ALL</t>
  </si>
  <si>
    <t>Rev_Exp_318_18(13)_a_4</t>
  </si>
  <si>
    <t>G</t>
  </si>
  <si>
    <t>(Replaces the Clerk of Court Assessment of Additional Court Costs, s. 318.18(13), F.S. report due to a statute reference change)</t>
  </si>
  <si>
    <t>REVENUE - s. 318.18(14)(a)1, F.S.</t>
  </si>
  <si>
    <t>EXPENDITURES - s. 318.18(14)(a)1, F.S.</t>
  </si>
  <si>
    <t>EXPENDITURES TOTAL - s. 318.18(14)(a)1, F.S.</t>
  </si>
  <si>
    <t>REVENUE - s. 318.18(14)(a)2, F.S.</t>
  </si>
  <si>
    <t>EXPENDITURES - s. 318.18(14)(a)2, F.S.</t>
  </si>
  <si>
    <t>EXPENDITURE TOTAL - s. 318.18(14)(a)2, F.S.</t>
  </si>
  <si>
    <t>EXPENDITURES - s. 318.18(14)(a)3, F.S.</t>
  </si>
  <si>
    <t>EXPENDITURE TOTAL - s. 318.18(14)(a)3, F.S.</t>
  </si>
  <si>
    <t>REVENUE - s. 318.18(14)(a)3, F.S.</t>
  </si>
  <si>
    <r>
      <t xml:space="preserve">1. Provide the area of expenditure (i.e. Principal, Interest, Debt on Bond, Court Facility, or Law Library) </t>
    </r>
    <r>
      <rPr>
        <b/>
        <sz val="10"/>
        <color rgb="FFFF0000"/>
        <rFont val="Franklin Gothic Book"/>
        <family val="2"/>
      </rPr>
      <t>AND</t>
    </r>
    <r>
      <rPr>
        <sz val="10"/>
        <color theme="1"/>
        <rFont val="Franklin Gothic Book"/>
        <family val="2"/>
      </rPr>
      <t xml:space="preserve"> a general description of the type of expenditures reported.</t>
    </r>
  </si>
  <si>
    <t>TOTAL REVENUE - s. 318.18(14)(a)1, F.S.</t>
  </si>
  <si>
    <t>TOTAL REVENUE - s. 318.18(14)(a)2, F.S.</t>
  </si>
  <si>
    <t>TOTAL REVENUE - s. 318.18(14)(a)3, F.S.</t>
  </si>
  <si>
    <t>TOTAL EXPENDITURE - s. 318.18(14)(a)1, F.S.</t>
  </si>
  <si>
    <t>TOTAL EXPENDITURE - s. 318.18(14)(a)2, F.S.</t>
  </si>
  <si>
    <t>TOTAL EXPENDITURE - s. 318.18(14)(a)3, F.S.</t>
  </si>
  <si>
    <t>3. This report's name was updated to reflect the statute reference change in the 2024 Florida Statutes. No reporting requirements were changed.</t>
  </si>
  <si>
    <r>
      <t xml:space="preserve">Clerk of Court Assessment of Additional Court Costs, s. 318.18(14), F.S. </t>
    </r>
    <r>
      <rPr>
        <vertAlign val="superscript"/>
        <sz val="14"/>
        <color rgb="FFAC162C"/>
        <rFont val="Franklin Gothic Demi"/>
        <family val="2"/>
      </rPr>
      <t>3</t>
    </r>
  </si>
  <si>
    <t>318_18(14)_FS</t>
  </si>
  <si>
    <t>1. This report's name was updated to reflect the statute reference change in the 2024 Florida Statutes. No reporting requirements were changed.</t>
  </si>
  <si>
    <r>
      <t xml:space="preserve">Clerk of Court Assessment of Additional Court Costs, s. 318.18(14), F.S. </t>
    </r>
    <r>
      <rPr>
        <vertAlign val="superscript"/>
        <sz val="14"/>
        <color rgb="FFAC162C"/>
        <rFont val="Franklin Gothic Demi"/>
        <family val="2"/>
      </rPr>
      <t>1</t>
    </r>
  </si>
  <si>
    <t>Report
Number</t>
  </si>
  <si>
    <t>Qtr1</t>
  </si>
  <si>
    <t>Qtr2</t>
  </si>
  <si>
    <t>Qtr3</t>
  </si>
  <si>
    <t>Qtr4</t>
  </si>
  <si>
    <t>CCOC Form Version 1
Created:  12/08/2025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</si>
</sst>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</numFmts>
  <fonts count="25" x14ac:knownFonts="1">
    <font>
      <sz val="11"/>
      <color theme="1"/>
      <name val="Calibri"/>
      <family val="2"/>
      <scheme val="minor"/>
    </font>
    <font>
      <sz val="14"/>
      <color rgb="FFAC162C"/>
      <name val="Franklin Gothic Demi"/>
      <family val="2"/>
    </font>
    <font>
      <sz val="11"/>
      <name val="Franklin Gothic Demi"/>
      <family val="2"/>
    </font>
    <font>
      <sz val="11"/>
      <name val="Calibri"/>
      <family val="2"/>
      <scheme val="minor"/>
    </font>
    <font>
      <sz val="11"/>
      <name val="Franklin Gothic Book"/>
      <family val="2"/>
    </font>
    <font>
      <sz val="10"/>
      <color rgb="FFFFFFFF"/>
      <name val="Franklin Gothic Demi"/>
      <family val="2"/>
    </font>
    <font>
      <sz val="12"/>
      <name val="Franklin Gothic Demi"/>
      <family val="2"/>
    </font>
    <font>
      <sz val="10"/>
      <name val="Franklin Gothic Book"/>
      <family val="2"/>
    </font>
    <font>
      <sz val="12"/>
      <name val="Franklin Gothic Book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Franklin Gothic Book"/>
      <family val="2"/>
    </font>
    <font>
      <sz val="10"/>
      <color theme="1"/>
      <name val="Franklin Gothic Book"/>
      <family val="2"/>
    </font>
    <font>
      <b/>
      <sz val="10"/>
      <name val="Franklin Gothic Book"/>
      <family val="2"/>
    </font>
    <font>
      <b/>
      <sz val="10"/>
      <color theme="1"/>
      <name val="Franklin Gothic Book"/>
      <family val="2"/>
    </font>
    <font>
      <b/>
      <sz val="10"/>
      <color rgb="FFFF0000"/>
      <name val="Franklin Gothic Book"/>
      <family val="2"/>
    </font>
    <font>
      <b/>
      <sz val="10"/>
      <color rgb="FF002D73"/>
      <name val="Franklin Gothic Book"/>
      <family val="2"/>
    </font>
    <font>
      <vertAlign val="superscript"/>
      <sz val="11"/>
      <name val="Franklin Gothic Demi"/>
      <family val="2"/>
    </font>
    <font>
      <sz val="11"/>
      <color theme="1"/>
      <name val="Franklin Gothic Demi"/>
      <family val="2"/>
    </font>
    <font>
      <sz val="8"/>
      <color rgb="FFAC162C"/>
      <name val="Calibri"/>
      <family val="2"/>
      <scheme val="minor"/>
    </font>
    <font>
      <vertAlign val="superscript"/>
      <sz val="14"/>
      <color rgb="FFAC162C"/>
      <name val="Franklin Gothic Demi"/>
      <family val="2"/>
    </font>
  </fonts>
  <fills count="11">
    <fill>
      <patternFill patternType="none"/>
    </fill>
    <fill>
      <patternFill patternType="gray125"/>
    </fill>
    <fill>
      <patternFill patternType="solid">
        <fgColor rgb="FFC6E0B4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rgb="FFAC162C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0" tint="-0.34998626667073579"/>
        <bgColor rgb="FF000000"/>
      </patternFill>
    </fill>
  </fills>
  <borders count="52">
    <border>
      <left/>
      <right/>
      <top/>
      <bottom/>
      <diagonal/>
    </border>
    <border>
      <left/>
      <right/>
      <top/>
      <bottom style="thin">
        <color rgb="FF808080"/>
      </bottom>
      <diagonal/>
    </border>
    <border>
      <left/>
      <right/>
      <top style="thin">
        <color rgb="FF858585"/>
      </top>
      <bottom style="thin">
        <color rgb="FF858585"/>
      </bottom>
      <diagonal/>
    </border>
    <border>
      <left style="medium">
        <color rgb="FF858585"/>
      </left>
      <right style="thin">
        <color rgb="FF858585"/>
      </right>
      <top style="medium">
        <color rgb="FF858585"/>
      </top>
      <bottom style="medium">
        <color rgb="FF858585"/>
      </bottom>
      <diagonal/>
    </border>
    <border>
      <left style="thin">
        <color rgb="FF858585"/>
      </left>
      <right style="thin">
        <color rgb="FF858585"/>
      </right>
      <top style="medium">
        <color rgb="FF858585"/>
      </top>
      <bottom style="medium">
        <color rgb="FF858585"/>
      </bottom>
      <diagonal/>
    </border>
    <border>
      <left style="thin">
        <color rgb="FF858585"/>
      </left>
      <right style="medium">
        <color rgb="FF858585"/>
      </right>
      <top style="medium">
        <color rgb="FF858585"/>
      </top>
      <bottom style="medium">
        <color rgb="FF858585"/>
      </bottom>
      <diagonal/>
    </border>
    <border>
      <left style="medium">
        <color rgb="FF858585"/>
      </left>
      <right/>
      <top/>
      <bottom/>
      <diagonal/>
    </border>
    <border>
      <left style="medium">
        <color rgb="FF858585"/>
      </left>
      <right/>
      <top style="medium">
        <color rgb="FF858585"/>
      </top>
      <bottom style="medium">
        <color rgb="FF858585"/>
      </bottom>
      <diagonal/>
    </border>
    <border>
      <left/>
      <right/>
      <top style="medium">
        <color rgb="FF858585"/>
      </top>
      <bottom style="medium">
        <color rgb="FF858585"/>
      </bottom>
      <diagonal/>
    </border>
    <border>
      <left style="thin">
        <color rgb="FF858585"/>
      </left>
      <right/>
      <top style="medium">
        <color rgb="FF858585"/>
      </top>
      <bottom style="medium">
        <color rgb="FF858585"/>
      </bottom>
      <diagonal/>
    </border>
    <border>
      <left/>
      <right style="medium">
        <color rgb="FF858585"/>
      </right>
      <top style="medium">
        <color rgb="FF858585"/>
      </top>
      <bottom style="medium">
        <color rgb="FF858585"/>
      </bottom>
      <diagonal/>
    </border>
    <border>
      <left style="medium">
        <color rgb="FF858585"/>
      </left>
      <right/>
      <top style="thin">
        <color rgb="FF858585"/>
      </top>
      <bottom style="thin">
        <color rgb="FF858585"/>
      </bottom>
      <diagonal/>
    </border>
    <border>
      <left style="medium">
        <color rgb="FF858585"/>
      </left>
      <right/>
      <top style="medium">
        <color rgb="FF858585"/>
      </top>
      <bottom style="thin">
        <color rgb="FF858585"/>
      </bottom>
      <diagonal/>
    </border>
    <border>
      <left/>
      <right/>
      <top style="medium">
        <color rgb="FF858585"/>
      </top>
      <bottom style="thin">
        <color rgb="FF858585"/>
      </bottom>
      <diagonal/>
    </border>
    <border>
      <left/>
      <right style="medium">
        <color rgb="FF858585"/>
      </right>
      <top style="medium">
        <color rgb="FF858585"/>
      </top>
      <bottom style="thin">
        <color rgb="FF858585"/>
      </bottom>
      <diagonal/>
    </border>
    <border>
      <left/>
      <right style="medium">
        <color rgb="FF858585"/>
      </right>
      <top style="thin">
        <color rgb="FF858585"/>
      </top>
      <bottom style="thin">
        <color rgb="FF858585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 style="medium">
        <color rgb="FF858585"/>
      </left>
      <right/>
      <top style="double">
        <color rgb="FF858585"/>
      </top>
      <bottom style="medium">
        <color rgb="FF858585"/>
      </bottom>
      <diagonal/>
    </border>
    <border>
      <left/>
      <right/>
      <top style="double">
        <color rgb="FF858585"/>
      </top>
      <bottom style="medium">
        <color rgb="FF858585"/>
      </bottom>
      <diagonal/>
    </border>
    <border>
      <left/>
      <right style="medium">
        <color rgb="FF858585"/>
      </right>
      <top style="double">
        <color rgb="FF858585"/>
      </top>
      <bottom style="medium">
        <color rgb="FF858585"/>
      </bottom>
      <diagonal/>
    </border>
    <border>
      <left style="medium">
        <color rgb="FF858585"/>
      </left>
      <right style="thin">
        <color rgb="FF858585"/>
      </right>
      <top style="double">
        <color rgb="FF858585"/>
      </top>
      <bottom style="medium">
        <color rgb="FF858585"/>
      </bottom>
      <diagonal/>
    </border>
    <border>
      <left style="thin">
        <color rgb="FF858585"/>
      </left>
      <right style="medium">
        <color rgb="FF858585"/>
      </right>
      <top style="double">
        <color rgb="FF858585"/>
      </top>
      <bottom style="medium">
        <color rgb="FF858585"/>
      </bottom>
      <diagonal/>
    </border>
    <border>
      <left/>
      <right/>
      <top style="thin">
        <color rgb="FF858585"/>
      </top>
      <bottom/>
      <diagonal/>
    </border>
    <border>
      <left/>
      <right style="medium">
        <color rgb="FF858585"/>
      </right>
      <top style="thin">
        <color rgb="FF858585"/>
      </top>
      <bottom/>
      <diagonal/>
    </border>
    <border>
      <left style="medium">
        <color rgb="FF858585"/>
      </left>
      <right/>
      <top style="thin">
        <color rgb="FF858585"/>
      </top>
      <bottom style="medium">
        <color rgb="FF858585"/>
      </bottom>
      <diagonal/>
    </border>
    <border>
      <left/>
      <right/>
      <top style="thin">
        <color rgb="FF858585"/>
      </top>
      <bottom style="medium">
        <color rgb="FF858585"/>
      </bottom>
      <diagonal/>
    </border>
    <border>
      <left/>
      <right style="medium">
        <color rgb="FF858585"/>
      </right>
      <top style="thin">
        <color rgb="FF858585"/>
      </top>
      <bottom style="double">
        <color rgb="FF858585"/>
      </bottom>
      <diagonal/>
    </border>
    <border>
      <left/>
      <right/>
      <top style="medium">
        <color rgb="FF858585"/>
      </top>
      <bottom/>
      <diagonal/>
    </border>
    <border>
      <left style="thin">
        <color rgb="FF858585"/>
      </left>
      <right/>
      <top/>
      <bottom style="medium">
        <color rgb="FF858585"/>
      </bottom>
      <diagonal/>
    </border>
    <border>
      <left/>
      <right/>
      <top/>
      <bottom style="medium">
        <color rgb="FF858585"/>
      </bottom>
      <diagonal/>
    </border>
    <border>
      <left style="medium">
        <color rgb="FF858585"/>
      </left>
      <right style="medium">
        <color rgb="FF858585"/>
      </right>
      <top style="medium">
        <color rgb="FF858585"/>
      </top>
      <bottom style="medium">
        <color rgb="FF858585"/>
      </bottom>
      <diagonal/>
    </border>
    <border>
      <left style="medium">
        <color rgb="FF858585"/>
      </left>
      <right style="medium">
        <color rgb="FF858585"/>
      </right>
      <top style="double">
        <color rgb="FF858585"/>
      </top>
      <bottom style="medium">
        <color rgb="FF858585"/>
      </bottom>
      <diagonal/>
    </border>
    <border>
      <left style="medium">
        <color rgb="FF858585"/>
      </left>
      <right/>
      <top style="thin">
        <color rgb="FF858585"/>
      </top>
      <bottom style="double">
        <color rgb="FF858585"/>
      </bottom>
      <diagonal/>
    </border>
    <border>
      <left style="medium">
        <color rgb="FF858585"/>
      </left>
      <right style="medium">
        <color rgb="FF858585"/>
      </right>
      <top style="medium">
        <color rgb="FF858585"/>
      </top>
      <bottom/>
      <diagonal/>
    </border>
    <border>
      <left style="medium">
        <color rgb="FF858585"/>
      </left>
      <right style="medium">
        <color rgb="FF858585"/>
      </right>
      <top style="medium">
        <color rgb="FF858585"/>
      </top>
      <bottom style="thin">
        <color rgb="FF858585"/>
      </bottom>
      <diagonal/>
    </border>
    <border>
      <left style="medium">
        <color rgb="FF858585"/>
      </left>
      <right style="medium">
        <color rgb="FF858585"/>
      </right>
      <top style="thin">
        <color rgb="FF858585"/>
      </top>
      <bottom style="thin">
        <color rgb="FF858585"/>
      </bottom>
      <diagonal/>
    </border>
    <border>
      <left style="medium">
        <color rgb="FF858585"/>
      </left>
      <right style="thin">
        <color rgb="FF858585"/>
      </right>
      <top/>
      <bottom style="medium">
        <color rgb="FF858585"/>
      </bottom>
      <diagonal/>
    </border>
    <border>
      <left style="medium">
        <color rgb="FF858585"/>
      </left>
      <right style="medium">
        <color rgb="FF858585"/>
      </right>
      <top style="thin">
        <color rgb="FF858585"/>
      </top>
      <bottom style="medium">
        <color rgb="FF858585"/>
      </bottom>
      <diagonal/>
    </border>
    <border>
      <left style="medium">
        <color rgb="FF858585"/>
      </left>
      <right style="medium">
        <color rgb="FF858585"/>
      </right>
      <top style="thin">
        <color rgb="FF858585"/>
      </top>
      <bottom/>
      <diagonal/>
    </border>
    <border>
      <left style="medium">
        <color rgb="FF858585"/>
      </left>
      <right/>
      <top style="double">
        <color rgb="FF858585"/>
      </top>
      <bottom/>
      <diagonal/>
    </border>
    <border>
      <left/>
      <right/>
      <top style="double">
        <color rgb="FF858585"/>
      </top>
      <bottom/>
      <diagonal/>
    </border>
    <border>
      <left/>
      <right style="thin">
        <color rgb="FF858585"/>
      </right>
      <top style="double">
        <color rgb="FF858585"/>
      </top>
      <bottom/>
      <diagonal/>
    </border>
    <border>
      <left/>
      <right style="medium">
        <color rgb="FF858585"/>
      </right>
      <top style="thin">
        <color rgb="FF858585"/>
      </top>
      <bottom style="medium">
        <color rgb="FF858585"/>
      </bottom>
      <diagonal/>
    </border>
  </borders>
  <cellStyleXfs count="8">
    <xf numFmtId="0" fontId="0" fillId="0" borderId="0"/>
    <xf numFmtId="0" fontId="3" fillId="2" borderId="1">
      <alignment horizontal="center" vertical="center"/>
      <protection locked="0"/>
    </xf>
    <xf numFmtId="0" fontId="3" fillId="3" borderId="1">
      <alignment horizontal="center" vertical="center"/>
      <protection locked="0"/>
    </xf>
    <xf numFmtId="0" fontId="9" fillId="0" borderId="0"/>
    <xf numFmtId="0" fontId="9" fillId="0" borderId="0"/>
    <xf numFmtId="0" fontId="9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</cellStyleXfs>
  <cellXfs count="179">
    <xf numFmtId="0" fontId="0" fillId="0" borderId="0" xfId="0"/>
    <xf numFmtId="0" fontId="10" fillId="0" borderId="0" xfId="3" applyFont="1"/>
    <xf numFmtId="0" fontId="9" fillId="0" borderId="0" xfId="3"/>
    <xf numFmtId="0" fontId="11" fillId="6" borderId="0" xfId="3" applyFont="1" applyFill="1"/>
    <xf numFmtId="0" fontId="11" fillId="6" borderId="0" xfId="3" applyFont="1" applyFill="1" applyAlignment="1">
      <alignment horizontal="center" wrapText="1"/>
    </xf>
    <xf numFmtId="0" fontId="10" fillId="0" borderId="0" xfId="4" applyFont="1"/>
    <xf numFmtId="164" fontId="10" fillId="0" borderId="0" xfId="6" applyNumberFormat="1" applyFont="1" applyProtection="1"/>
    <xf numFmtId="43" fontId="10" fillId="0" borderId="0" xfId="6" applyFont="1" applyProtection="1"/>
    <xf numFmtId="0" fontId="10" fillId="8" borderId="0" xfId="5" applyFont="1" applyFill="1" applyAlignment="1" applyProtection="1">
      <alignment horizontal="center" vertical="center"/>
      <protection locked="0"/>
    </xf>
    <xf numFmtId="0" fontId="10" fillId="0" borderId="0" xfId="6" applyNumberFormat="1" applyFont="1" applyProtection="1"/>
    <xf numFmtId="0" fontId="14" fillId="0" borderId="0" xfId="0" applyFont="1"/>
    <xf numFmtId="0" fontId="16" fillId="0" borderId="0" xfId="0" applyFont="1"/>
    <xf numFmtId="0" fontId="17" fillId="0" borderId="0" xfId="0" applyFont="1" applyAlignment="1">
      <alignment horizontal="left" vertical="top"/>
    </xf>
    <xf numFmtId="0" fontId="6" fillId="0" borderId="0" xfId="0" applyFont="1"/>
    <xf numFmtId="0" fontId="2" fillId="0" borderId="6" xfId="0" applyFont="1" applyBorder="1"/>
    <xf numFmtId="0" fontId="0" fillId="0" borderId="36" xfId="0" applyBorder="1"/>
    <xf numFmtId="0" fontId="7" fillId="0" borderId="0" xfId="0" applyFont="1" applyAlignment="1">
      <alignment horizontal="left"/>
    </xf>
    <xf numFmtId="164" fontId="7" fillId="0" borderId="0" xfId="0" applyNumberFormat="1" applyFont="1" applyAlignment="1">
      <alignment horizontal="right"/>
    </xf>
    <xf numFmtId="49" fontId="10" fillId="0" borderId="0" xfId="6" applyNumberFormat="1" applyFont="1" applyProtection="1"/>
    <xf numFmtId="0" fontId="23" fillId="0" borderId="0" xfId="0" applyFont="1" applyAlignment="1">
      <alignment vertical="top"/>
    </xf>
    <xf numFmtId="0" fontId="2" fillId="0" borderId="0" xfId="0" applyFont="1" applyAlignment="1">
      <alignment horizontal="right" vertical="center"/>
    </xf>
    <xf numFmtId="0" fontId="11" fillId="6" borderId="0" xfId="5" applyFont="1" applyFill="1" applyAlignment="1">
      <alignment wrapText="1"/>
    </xf>
    <xf numFmtId="0" fontId="10" fillId="0" borderId="0" xfId="5" applyFont="1"/>
    <xf numFmtId="0" fontId="10" fillId="7" borderId="0" xfId="5" applyFont="1" applyFill="1"/>
    <xf numFmtId="0" fontId="11" fillId="6" borderId="16" xfId="5" applyFont="1" applyFill="1" applyBorder="1"/>
    <xf numFmtId="0" fontId="11" fillId="6" borderId="17" xfId="5" applyFont="1" applyFill="1" applyBorder="1"/>
    <xf numFmtId="0" fontId="11" fillId="6" borderId="18" xfId="5" applyFont="1" applyFill="1" applyBorder="1"/>
    <xf numFmtId="0" fontId="10" fillId="0" borderId="19" xfId="5" applyFont="1" applyBorder="1"/>
    <xf numFmtId="0" fontId="10" fillId="0" borderId="20" xfId="5" applyFont="1" applyBorder="1"/>
    <xf numFmtId="0" fontId="11" fillId="6" borderId="0" xfId="5" applyFont="1" applyFill="1"/>
    <xf numFmtId="14" fontId="10" fillId="7" borderId="0" xfId="5" applyNumberFormat="1" applyFont="1" applyFill="1"/>
    <xf numFmtId="14" fontId="10" fillId="0" borderId="0" xfId="5" applyNumberFormat="1" applyFont="1"/>
    <xf numFmtId="0" fontId="10" fillId="0" borderId="21" xfId="5" applyFont="1" applyBorder="1"/>
    <xf numFmtId="0" fontId="10" fillId="0" borderId="22" xfId="5" applyFont="1" applyBorder="1"/>
    <xf numFmtId="0" fontId="10" fillId="0" borderId="23" xfId="5" applyFont="1" applyBorder="1"/>
    <xf numFmtId="49" fontId="10" fillId="0" borderId="0" xfId="5" applyNumberFormat="1" applyFont="1"/>
    <xf numFmtId="164" fontId="10" fillId="0" borderId="0" xfId="5" applyNumberFormat="1" applyFont="1"/>
    <xf numFmtId="3" fontId="10" fillId="0" borderId="0" xfId="5" applyNumberFormat="1" applyFont="1"/>
    <xf numFmtId="44" fontId="10" fillId="0" borderId="0" xfId="7" applyFont="1" applyProtection="1"/>
    <xf numFmtId="0" fontId="1" fillId="0" borderId="0" xfId="0" applyFont="1" applyAlignment="1">
      <alignment vertical="center"/>
    </xf>
    <xf numFmtId="0" fontId="22" fillId="0" borderId="0" xfId="0" applyFont="1"/>
    <xf numFmtId="0" fontId="2" fillId="0" borderId="0" xfId="0" applyFont="1" applyAlignment="1">
      <alignment vertical="center"/>
    </xf>
    <xf numFmtId="0" fontId="22" fillId="0" borderId="39" xfId="0" applyFont="1" applyBorder="1" applyAlignment="1">
      <alignment horizontal="center" vertical="top"/>
    </xf>
    <xf numFmtId="0" fontId="22" fillId="0" borderId="39" xfId="0" applyFont="1" applyBorder="1" applyAlignment="1">
      <alignment horizontal="center" vertical="top" wrapText="1"/>
    </xf>
    <xf numFmtId="164" fontId="4" fillId="9" borderId="39" xfId="0" applyNumberFormat="1" applyFont="1" applyFill="1" applyBorder="1" applyAlignment="1">
      <alignment horizontal="right" vertical="center"/>
    </xf>
    <xf numFmtId="164" fontId="2" fillId="9" borderId="39" xfId="0" applyNumberFormat="1" applyFont="1" applyFill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15" fillId="0" borderId="0" xfId="0" applyFont="1" applyAlignment="1">
      <alignment horizontal="right" vertical="center"/>
    </xf>
    <xf numFmtId="0" fontId="22" fillId="0" borderId="0" xfId="0" applyFont="1" applyAlignment="1">
      <alignment horizontal="right" vertical="center"/>
    </xf>
    <xf numFmtId="164" fontId="4" fillId="10" borderId="39" xfId="0" applyNumberFormat="1" applyFont="1" applyFill="1" applyBorder="1" applyAlignment="1">
      <alignment horizontal="right" vertical="center"/>
    </xf>
    <xf numFmtId="164" fontId="2" fillId="10" borderId="39" xfId="0" applyNumberFormat="1" applyFont="1" applyFill="1" applyBorder="1" applyAlignment="1">
      <alignment horizontal="right" vertical="center"/>
    </xf>
    <xf numFmtId="164" fontId="2" fillId="9" borderId="42" xfId="0" applyNumberFormat="1" applyFont="1" applyFill="1" applyBorder="1" applyAlignment="1">
      <alignment horizontal="right" vertical="center"/>
    </xf>
    <xf numFmtId="0" fontId="22" fillId="0" borderId="0" xfId="0" applyFont="1" applyAlignment="1">
      <alignment vertical="center"/>
    </xf>
    <xf numFmtId="164" fontId="2" fillId="10" borderId="40" xfId="0" applyNumberFormat="1" applyFont="1" applyFill="1" applyBorder="1" applyAlignment="1">
      <alignment horizontal="right" vertical="center"/>
    </xf>
    <xf numFmtId="164" fontId="4" fillId="9" borderId="39" xfId="0" applyNumberFormat="1" applyFont="1" applyFill="1" applyBorder="1" applyAlignment="1">
      <alignment vertical="center"/>
    </xf>
    <xf numFmtId="164" fontId="2" fillId="9" borderId="39" xfId="0" applyNumberFormat="1" applyFont="1" applyFill="1" applyBorder="1" applyAlignment="1">
      <alignment vertical="center"/>
    </xf>
    <xf numFmtId="0" fontId="15" fillId="0" borderId="0" xfId="0" applyFont="1" applyAlignment="1">
      <alignment vertical="center"/>
    </xf>
    <xf numFmtId="164" fontId="4" fillId="10" borderId="39" xfId="0" applyNumberFormat="1" applyFont="1" applyFill="1" applyBorder="1" applyAlignment="1">
      <alignment vertical="center"/>
    </xf>
    <xf numFmtId="164" fontId="2" fillId="10" borderId="39" xfId="0" applyNumberFormat="1" applyFont="1" applyFill="1" applyBorder="1" applyAlignment="1">
      <alignment vertical="center"/>
    </xf>
    <xf numFmtId="0" fontId="19" fillId="0" borderId="0" xfId="0" applyFont="1" applyAlignment="1">
      <alignment horizontal="right"/>
    </xf>
    <xf numFmtId="0" fontId="18" fillId="0" borderId="0" xfId="0" applyFont="1"/>
    <xf numFmtId="0" fontId="16" fillId="0" borderId="0" xfId="0" applyFont="1" applyAlignment="1">
      <alignment vertical="top"/>
    </xf>
    <xf numFmtId="0" fontId="16" fillId="0" borderId="0" xfId="0" applyFont="1"/>
    <xf numFmtId="0" fontId="6" fillId="0" borderId="38" xfId="0" applyFont="1" applyBorder="1" applyAlignment="1">
      <alignment horizontal="left" vertical="center"/>
    </xf>
    <xf numFmtId="0" fontId="6" fillId="0" borderId="38" xfId="0" applyFont="1" applyBorder="1" applyAlignment="1">
      <alignment horizontal="left"/>
    </xf>
    <xf numFmtId="0" fontId="6" fillId="5" borderId="7" xfId="0" applyFont="1" applyFill="1" applyBorder="1" applyAlignment="1">
      <alignment horizontal="right" vertical="center"/>
    </xf>
    <xf numFmtId="0" fontId="6" fillId="5" borderId="8" xfId="0" applyFont="1" applyFill="1" applyBorder="1" applyAlignment="1">
      <alignment horizontal="right" vertical="center"/>
    </xf>
    <xf numFmtId="0" fontId="6" fillId="5" borderId="10" xfId="0" applyFont="1" applyFill="1" applyBorder="1" applyAlignment="1">
      <alignment horizontal="right" vertical="center"/>
    </xf>
    <xf numFmtId="164" fontId="6" fillId="5" borderId="27" xfId="0" applyNumberFormat="1" applyFont="1" applyFill="1" applyBorder="1" applyAlignment="1">
      <alignment horizontal="right" vertical="center"/>
    </xf>
    <xf numFmtId="164" fontId="6" fillId="5" borderId="28" xfId="0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16" fillId="0" borderId="0" xfId="0" applyFont="1" applyAlignment="1">
      <alignment horizontal="left" vertical="top"/>
    </xf>
    <xf numFmtId="0" fontId="6" fillId="0" borderId="38" xfId="0" applyFont="1" applyBorder="1" applyAlignment="1">
      <alignment horizontal="left" vertical="top"/>
    </xf>
    <xf numFmtId="0" fontId="2" fillId="0" borderId="7" xfId="0" applyFont="1" applyBorder="1" applyAlignment="1">
      <alignment horizontal="right" vertical="center"/>
    </xf>
    <xf numFmtId="0" fontId="2" fillId="0" borderId="8" xfId="0" applyFont="1" applyBorder="1" applyAlignment="1">
      <alignment horizontal="right" vertical="center"/>
    </xf>
    <xf numFmtId="0" fontId="6" fillId="0" borderId="0" xfId="0" applyFont="1" applyAlignment="1">
      <alignment horizontal="left" vertical="center"/>
    </xf>
    <xf numFmtId="164" fontId="4" fillId="2" borderId="7" xfId="0" applyNumberFormat="1" applyFont="1" applyFill="1" applyBorder="1" applyAlignment="1" applyProtection="1">
      <alignment horizontal="right" vertical="center"/>
      <protection locked="0"/>
    </xf>
    <xf numFmtId="164" fontId="4" fillId="2" borderId="8" xfId="0" applyNumberFormat="1" applyFont="1" applyFill="1" applyBorder="1" applyAlignment="1" applyProtection="1">
      <alignment horizontal="right" vertical="center"/>
      <protection locked="0"/>
    </xf>
    <xf numFmtId="164" fontId="4" fillId="2" borderId="10" xfId="0" applyNumberFormat="1" applyFont="1" applyFill="1" applyBorder="1" applyAlignment="1" applyProtection="1">
      <alignment horizontal="right" vertical="center"/>
      <protection locked="0"/>
    </xf>
    <xf numFmtId="164" fontId="6" fillId="5" borderId="48" xfId="0" applyNumberFormat="1" applyFont="1" applyFill="1" applyBorder="1" applyAlignment="1">
      <alignment horizontal="right" vertical="center"/>
    </xf>
    <xf numFmtId="164" fontId="6" fillId="5" borderId="49" xfId="0" applyNumberFormat="1" applyFont="1" applyFill="1" applyBorder="1" applyAlignment="1">
      <alignment horizontal="right" vertical="center"/>
    </xf>
    <xf numFmtId="164" fontId="6" fillId="5" borderId="50" xfId="0" applyNumberFormat="1" applyFont="1" applyFill="1" applyBorder="1" applyAlignment="1">
      <alignment horizontal="right" vertical="center"/>
    </xf>
    <xf numFmtId="0" fontId="2" fillId="0" borderId="10" xfId="0" applyFont="1" applyBorder="1" applyAlignment="1">
      <alignment horizontal="right" vertical="center"/>
    </xf>
    <xf numFmtId="0" fontId="16" fillId="0" borderId="0" xfId="0" applyFont="1" applyAlignment="1">
      <alignment horizontal="left"/>
    </xf>
    <xf numFmtId="164" fontId="6" fillId="5" borderId="26" xfId="0" applyNumberFormat="1" applyFont="1" applyFill="1" applyBorder="1" applyAlignment="1">
      <alignment horizontal="right" vertical="center"/>
    </xf>
    <xf numFmtId="0" fontId="6" fillId="5" borderId="45" xfId="0" applyFont="1" applyFill="1" applyBorder="1" applyAlignment="1">
      <alignment horizontal="right" vertical="center" indent="1"/>
    </xf>
    <xf numFmtId="0" fontId="6" fillId="5" borderId="37" xfId="0" applyFont="1" applyFill="1" applyBorder="1" applyAlignment="1">
      <alignment horizontal="right" vertical="center" indent="1"/>
    </xf>
    <xf numFmtId="164" fontId="6" fillId="5" borderId="29" xfId="0" applyNumberFormat="1" applyFont="1" applyFill="1" applyBorder="1" applyAlignment="1">
      <alignment horizontal="right" vertical="center"/>
    </xf>
    <xf numFmtId="164" fontId="6" fillId="5" borderId="30" xfId="0" applyNumberFormat="1" applyFont="1" applyFill="1" applyBorder="1" applyAlignment="1">
      <alignment horizontal="right" vertical="center"/>
    </xf>
    <xf numFmtId="0" fontId="6" fillId="5" borderId="7" xfId="0" applyFont="1" applyFill="1" applyBorder="1" applyAlignment="1">
      <alignment horizontal="right" vertical="center" indent="1"/>
    </xf>
    <xf numFmtId="0" fontId="6" fillId="5" borderId="8" xfId="0" applyFont="1" applyFill="1" applyBorder="1" applyAlignment="1">
      <alignment horizontal="right" vertical="center" indent="1"/>
    </xf>
    <xf numFmtId="0" fontId="6" fillId="5" borderId="10" xfId="0" applyFont="1" applyFill="1" applyBorder="1" applyAlignment="1">
      <alignment horizontal="right" vertical="center" indent="1"/>
    </xf>
    <xf numFmtId="164" fontId="4" fillId="3" borderId="11" xfId="0" applyNumberFormat="1" applyFont="1" applyFill="1" applyBorder="1" applyAlignment="1" applyProtection="1">
      <alignment horizontal="right" vertical="center"/>
      <protection locked="0"/>
    </xf>
    <xf numFmtId="164" fontId="4" fillId="3" borderId="15" xfId="0" applyNumberFormat="1" applyFont="1" applyFill="1" applyBorder="1" applyAlignment="1" applyProtection="1">
      <alignment horizontal="right" vertical="center"/>
      <protection locked="0"/>
    </xf>
    <xf numFmtId="49" fontId="7" fillId="3" borderId="11" xfId="0" applyNumberFormat="1" applyFont="1" applyFill="1" applyBorder="1" applyAlignment="1" applyProtection="1">
      <alignment horizontal="left" vertical="top" wrapText="1"/>
      <protection locked="0"/>
    </xf>
    <xf numFmtId="49" fontId="7" fillId="3" borderId="2" xfId="0" applyNumberFormat="1" applyFont="1" applyFill="1" applyBorder="1" applyAlignment="1" applyProtection="1">
      <alignment horizontal="left" vertical="top" wrapText="1"/>
      <protection locked="0"/>
    </xf>
    <xf numFmtId="49" fontId="7" fillId="3" borderId="15" xfId="0" applyNumberFormat="1" applyFont="1" applyFill="1" applyBorder="1" applyAlignment="1" applyProtection="1">
      <alignment horizontal="left" vertical="top" wrapText="1"/>
      <protection locked="0"/>
    </xf>
    <xf numFmtId="49" fontId="7" fillId="2" borderId="33" xfId="0" applyNumberFormat="1" applyFont="1" applyFill="1" applyBorder="1" applyAlignment="1" applyProtection="1">
      <alignment horizontal="left" vertical="top" wrapText="1"/>
      <protection locked="0"/>
    </xf>
    <xf numFmtId="49" fontId="7" fillId="2" borderId="34" xfId="0" applyNumberFormat="1" applyFont="1" applyFill="1" applyBorder="1" applyAlignment="1" applyProtection="1">
      <alignment horizontal="left" vertical="top" wrapText="1"/>
      <protection locked="0"/>
    </xf>
    <xf numFmtId="49" fontId="7" fillId="2" borderId="51" xfId="0" applyNumberFormat="1" applyFont="1" applyFill="1" applyBorder="1" applyAlignment="1" applyProtection="1">
      <alignment horizontal="left" vertical="top" wrapText="1"/>
      <protection locked="0"/>
    </xf>
    <xf numFmtId="164" fontId="4" fillId="2" borderId="11" xfId="0" applyNumberFormat="1" applyFont="1" applyFill="1" applyBorder="1" applyAlignment="1" applyProtection="1">
      <alignment horizontal="right" vertical="center"/>
      <protection locked="0"/>
    </xf>
    <xf numFmtId="164" fontId="4" fillId="2" borderId="15" xfId="0" applyNumberFormat="1" applyFont="1" applyFill="1" applyBorder="1" applyAlignment="1" applyProtection="1">
      <alignment horizontal="right" vertical="center"/>
      <protection locked="0"/>
    </xf>
    <xf numFmtId="164" fontId="4" fillId="2" borderId="41" xfId="0" applyNumberFormat="1" applyFont="1" applyFill="1" applyBorder="1" applyAlignment="1" applyProtection="1">
      <alignment horizontal="right" vertical="center"/>
      <protection locked="0"/>
    </xf>
    <xf numFmtId="164" fontId="4" fillId="2" borderId="35" xfId="0" applyNumberFormat="1" applyFont="1" applyFill="1" applyBorder="1" applyAlignment="1" applyProtection="1">
      <alignment horizontal="right" vertical="center"/>
      <protection locked="0"/>
    </xf>
    <xf numFmtId="49" fontId="7" fillId="2" borderId="31" xfId="0" applyNumberFormat="1" applyFont="1" applyFill="1" applyBorder="1" applyAlignment="1" applyProtection="1">
      <alignment horizontal="left" vertical="top" wrapText="1"/>
      <protection locked="0"/>
    </xf>
    <xf numFmtId="49" fontId="7" fillId="2" borderId="32" xfId="0" applyNumberFormat="1" applyFont="1" applyFill="1" applyBorder="1" applyAlignment="1" applyProtection="1">
      <alignment horizontal="left" vertical="top" wrapText="1"/>
      <protection locked="0"/>
    </xf>
    <xf numFmtId="49" fontId="7" fillId="2" borderId="11" xfId="0" applyNumberFormat="1" applyFont="1" applyFill="1" applyBorder="1" applyAlignment="1" applyProtection="1">
      <alignment horizontal="left" vertical="top" wrapText="1"/>
      <protection locked="0"/>
    </xf>
    <xf numFmtId="49" fontId="7" fillId="2" borderId="2" xfId="0" applyNumberFormat="1" applyFont="1" applyFill="1" applyBorder="1" applyAlignment="1" applyProtection="1">
      <alignment horizontal="left" vertical="top" wrapText="1"/>
      <protection locked="0"/>
    </xf>
    <xf numFmtId="49" fontId="7" fillId="2" borderId="15" xfId="0" applyNumberFormat="1" applyFont="1" applyFill="1" applyBorder="1" applyAlignment="1" applyProtection="1">
      <alignment horizontal="left" vertical="top" wrapText="1"/>
      <protection locked="0"/>
    </xf>
    <xf numFmtId="49" fontId="7" fillId="2" borderId="12" xfId="0" applyNumberFormat="1" applyFont="1" applyFill="1" applyBorder="1" applyAlignment="1" applyProtection="1">
      <alignment horizontal="left" vertical="top" wrapText="1"/>
      <protection locked="0"/>
    </xf>
    <xf numFmtId="49" fontId="7" fillId="2" borderId="13" xfId="0" applyNumberFormat="1" applyFont="1" applyFill="1" applyBorder="1" applyAlignment="1" applyProtection="1">
      <alignment horizontal="left" vertical="top" wrapText="1"/>
      <protection locked="0"/>
    </xf>
    <xf numFmtId="49" fontId="7" fillId="2" borderId="14" xfId="0" applyNumberFormat="1" applyFont="1" applyFill="1" applyBorder="1" applyAlignment="1" applyProtection="1">
      <alignment horizontal="left" vertical="top" wrapText="1"/>
      <protection locked="0"/>
    </xf>
    <xf numFmtId="164" fontId="4" fillId="2" borderId="12" xfId="0" applyNumberFormat="1" applyFont="1" applyFill="1" applyBorder="1" applyAlignment="1" applyProtection="1">
      <alignment horizontal="right" vertical="center"/>
      <protection locked="0"/>
    </xf>
    <xf numFmtId="164" fontId="4" fillId="2" borderId="14" xfId="0" applyNumberFormat="1" applyFont="1" applyFill="1" applyBorder="1" applyAlignment="1" applyProtection="1">
      <alignment horizontal="right" vertical="center"/>
      <protection locked="0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6" fillId="5" borderId="39" xfId="0" applyFont="1" applyFill="1" applyBorder="1" applyAlignment="1">
      <alignment horizontal="right" indent="1"/>
    </xf>
    <xf numFmtId="164" fontId="6" fillId="5" borderId="40" xfId="0" applyNumberFormat="1" applyFont="1" applyFill="1" applyBorder="1" applyAlignment="1">
      <alignment horizontal="right" vertical="center"/>
    </xf>
    <xf numFmtId="49" fontId="7" fillId="2" borderId="44" xfId="0" applyNumberFormat="1" applyFont="1" applyFill="1" applyBorder="1" applyAlignment="1" applyProtection="1">
      <alignment horizontal="left" vertical="top" wrapText="1"/>
      <protection locked="0"/>
    </xf>
    <xf numFmtId="164" fontId="4" fillId="2" borderId="47" xfId="0" applyNumberFormat="1" applyFont="1" applyFill="1" applyBorder="1" applyAlignment="1" applyProtection="1">
      <alignment horizontal="right" vertical="center"/>
      <protection locked="0"/>
    </xf>
    <xf numFmtId="164" fontId="4" fillId="2" borderId="44" xfId="0" applyNumberFormat="1" applyFont="1" applyFill="1" applyBorder="1" applyAlignment="1" applyProtection="1">
      <alignment horizontal="right" vertical="center"/>
      <protection locked="0"/>
    </xf>
    <xf numFmtId="49" fontId="7" fillId="2" borderId="46" xfId="0" applyNumberFormat="1" applyFont="1" applyFill="1" applyBorder="1" applyAlignment="1" applyProtection="1">
      <alignment horizontal="left" vertical="top" wrapText="1"/>
      <protection locked="0"/>
    </xf>
    <xf numFmtId="49" fontId="7" fillId="2" borderId="47" xfId="0" applyNumberFormat="1" applyFont="1" applyFill="1" applyBorder="1" applyAlignment="1" applyProtection="1">
      <alignment horizontal="left" vertical="top" wrapText="1"/>
      <protection locked="0"/>
    </xf>
    <xf numFmtId="49" fontId="7" fillId="3" borderId="44" xfId="0" applyNumberFormat="1" applyFont="1" applyFill="1" applyBorder="1" applyAlignment="1" applyProtection="1">
      <alignment horizontal="left" vertical="top" wrapText="1"/>
      <protection locked="0"/>
    </xf>
    <xf numFmtId="49" fontId="7" fillId="2" borderId="33" xfId="0" applyNumberFormat="1" applyFont="1" applyFill="1" applyBorder="1" applyAlignment="1" applyProtection="1">
      <alignment vertical="center" wrapText="1"/>
      <protection locked="0"/>
    </xf>
    <xf numFmtId="49" fontId="7" fillId="2" borderId="34" xfId="0" applyNumberFormat="1" applyFont="1" applyFill="1" applyBorder="1" applyAlignment="1" applyProtection="1">
      <alignment vertical="center" wrapText="1"/>
      <protection locked="0"/>
    </xf>
    <xf numFmtId="49" fontId="7" fillId="2" borderId="31" xfId="0" applyNumberFormat="1" applyFont="1" applyFill="1" applyBorder="1" applyAlignment="1" applyProtection="1">
      <alignment vertical="center" wrapText="1"/>
      <protection locked="0"/>
    </xf>
    <xf numFmtId="49" fontId="7" fillId="2" borderId="32" xfId="0" applyNumberFormat="1" applyFont="1" applyFill="1" applyBorder="1" applyAlignment="1" applyProtection="1">
      <alignment vertical="center" wrapText="1"/>
      <protection locked="0"/>
    </xf>
    <xf numFmtId="0" fontId="2" fillId="0" borderId="39" xfId="0" applyFont="1" applyBorder="1" applyAlignment="1">
      <alignment horizontal="center"/>
    </xf>
    <xf numFmtId="164" fontId="4" fillId="2" borderId="43" xfId="0" applyNumberFormat="1" applyFont="1" applyFill="1" applyBorder="1" applyAlignment="1" applyProtection="1">
      <alignment horizontal="right" vertical="center"/>
      <protection locked="0"/>
    </xf>
    <xf numFmtId="49" fontId="7" fillId="2" borderId="43" xfId="0" applyNumberFormat="1" applyFont="1" applyFill="1" applyBorder="1" applyAlignment="1" applyProtection="1">
      <alignment horizontal="left" vertical="top" wrapText="1"/>
      <protection locked="0"/>
    </xf>
    <xf numFmtId="164" fontId="4" fillId="3" borderId="2" xfId="0" applyNumberFormat="1" applyFont="1" applyFill="1" applyBorder="1" applyAlignment="1" applyProtection="1">
      <alignment horizontal="right" vertical="center"/>
      <protection locked="0"/>
    </xf>
    <xf numFmtId="164" fontId="4" fillId="2" borderId="2" xfId="0" applyNumberFormat="1" applyFont="1" applyFill="1" applyBorder="1" applyAlignment="1" applyProtection="1">
      <alignment horizontal="right" vertical="center"/>
      <protection locked="0"/>
    </xf>
    <xf numFmtId="164" fontId="4" fillId="2" borderId="31" xfId="0" applyNumberFormat="1" applyFont="1" applyFill="1" applyBorder="1" applyAlignment="1" applyProtection="1">
      <alignment horizontal="right" vertical="center"/>
      <protection locked="0"/>
    </xf>
    <xf numFmtId="164" fontId="4" fillId="2" borderId="32" xfId="0" applyNumberFormat="1" applyFont="1" applyFill="1" applyBorder="1" applyAlignment="1" applyProtection="1">
      <alignment horizontal="right" vertical="center"/>
      <protection locked="0"/>
    </xf>
    <xf numFmtId="49" fontId="7" fillId="2" borderId="33" xfId="0" applyNumberFormat="1" applyFont="1" applyFill="1" applyBorder="1" applyAlignment="1" applyProtection="1">
      <alignment horizontal="left" vertical="center" wrapText="1"/>
      <protection locked="0"/>
    </xf>
    <xf numFmtId="49" fontId="7" fillId="2" borderId="34" xfId="0" applyNumberFormat="1" applyFont="1" applyFill="1" applyBorder="1" applyAlignment="1" applyProtection="1">
      <alignment horizontal="left" vertical="center" wrapText="1"/>
      <protection locked="0"/>
    </xf>
    <xf numFmtId="49" fontId="7" fillId="2" borderId="31" xfId="0" applyNumberFormat="1" applyFont="1" applyFill="1" applyBorder="1" applyAlignment="1" applyProtection="1">
      <alignment horizontal="left" vertical="center" wrapText="1"/>
      <protection locked="0"/>
    </xf>
    <xf numFmtId="49" fontId="7" fillId="3" borderId="11" xfId="0" applyNumberFormat="1" applyFont="1" applyFill="1" applyBorder="1" applyAlignment="1" applyProtection="1">
      <alignment horizontal="left" vertical="center" wrapText="1"/>
      <protection locked="0"/>
    </xf>
    <xf numFmtId="49" fontId="7" fillId="3" borderId="2" xfId="0" applyNumberFormat="1" applyFont="1" applyFill="1" applyBorder="1" applyAlignment="1" applyProtection="1">
      <alignment horizontal="left" vertical="center" wrapText="1"/>
      <protection locked="0"/>
    </xf>
    <xf numFmtId="49" fontId="7" fillId="2" borderId="11" xfId="0" applyNumberFormat="1" applyFont="1" applyFill="1" applyBorder="1" applyAlignment="1" applyProtection="1">
      <alignment horizontal="left" vertical="center" wrapText="1"/>
      <protection locked="0"/>
    </xf>
    <xf numFmtId="49" fontId="7" fillId="2" borderId="2" xfId="0" applyNumberFormat="1" applyFont="1" applyFill="1" applyBorder="1" applyAlignment="1" applyProtection="1">
      <alignment horizontal="left" vertical="center" wrapText="1"/>
      <protection locked="0"/>
    </xf>
    <xf numFmtId="164" fontId="4" fillId="3" borderId="44" xfId="0" applyNumberFormat="1" applyFont="1" applyFill="1" applyBorder="1" applyAlignment="1" applyProtection="1">
      <alignment horizontal="right" vertical="center"/>
      <protection locked="0"/>
    </xf>
    <xf numFmtId="49" fontId="7" fillId="3" borderId="11" xfId="0" applyNumberFormat="1" applyFont="1" applyFill="1" applyBorder="1" applyAlignment="1" applyProtection="1">
      <alignment vertical="center" wrapText="1"/>
      <protection locked="0"/>
    </xf>
    <xf numFmtId="49" fontId="7" fillId="3" borderId="2" xfId="0" applyNumberFormat="1" applyFont="1" applyFill="1" applyBorder="1" applyAlignment="1" applyProtection="1">
      <alignment vertical="center" wrapText="1"/>
      <protection locked="0"/>
    </xf>
    <xf numFmtId="49" fontId="7" fillId="3" borderId="15" xfId="0" applyNumberFormat="1" applyFont="1" applyFill="1" applyBorder="1" applyAlignment="1" applyProtection="1">
      <alignment vertical="center" wrapText="1"/>
      <protection locked="0"/>
    </xf>
    <xf numFmtId="49" fontId="7" fillId="2" borderId="11" xfId="0" applyNumberFormat="1" applyFont="1" applyFill="1" applyBorder="1" applyAlignment="1" applyProtection="1">
      <alignment vertical="center" wrapText="1"/>
      <protection locked="0"/>
    </xf>
    <xf numFmtId="49" fontId="7" fillId="2" borderId="2" xfId="0" applyNumberFormat="1" applyFont="1" applyFill="1" applyBorder="1" applyAlignment="1" applyProtection="1">
      <alignment vertical="center" wrapText="1"/>
      <protection locked="0"/>
    </xf>
    <xf numFmtId="49" fontId="7" fillId="2" borderId="15" xfId="0" applyNumberFormat="1" applyFont="1" applyFill="1" applyBorder="1" applyAlignment="1" applyProtection="1">
      <alignment vertical="center" wrapText="1"/>
      <protection locked="0"/>
    </xf>
    <xf numFmtId="49" fontId="7" fillId="2" borderId="12" xfId="0" applyNumberFormat="1" applyFont="1" applyFill="1" applyBorder="1" applyAlignment="1" applyProtection="1">
      <alignment horizontal="left" vertical="center" wrapText="1"/>
      <protection locked="0"/>
    </xf>
    <xf numFmtId="49" fontId="7" fillId="2" borderId="13" xfId="0" applyNumberFormat="1" applyFont="1" applyFill="1" applyBorder="1" applyAlignment="1" applyProtection="1">
      <alignment horizontal="left" vertical="center" wrapText="1"/>
      <protection locked="0"/>
    </xf>
    <xf numFmtId="49" fontId="7" fillId="2" borderId="12" xfId="0" applyNumberFormat="1" applyFont="1" applyFill="1" applyBorder="1" applyAlignment="1" applyProtection="1">
      <alignment vertical="center" wrapText="1"/>
      <protection locked="0"/>
    </xf>
    <xf numFmtId="49" fontId="7" fillId="2" borderId="13" xfId="0" applyNumberFormat="1" applyFont="1" applyFill="1" applyBorder="1" applyAlignment="1" applyProtection="1">
      <alignment vertical="center" wrapText="1"/>
      <protection locked="0"/>
    </xf>
    <xf numFmtId="49" fontId="7" fillId="2" borderId="14" xfId="0" applyNumberFormat="1" applyFont="1" applyFill="1" applyBorder="1" applyAlignment="1" applyProtection="1">
      <alignment vertical="center" wrapText="1"/>
      <protection locked="0"/>
    </xf>
    <xf numFmtId="164" fontId="4" fillId="2" borderId="13" xfId="0" applyNumberFormat="1" applyFont="1" applyFill="1" applyBorder="1" applyAlignment="1" applyProtection="1">
      <alignment horizontal="right" vertical="center"/>
      <protection locked="0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 indent="1"/>
    </xf>
    <xf numFmtId="0" fontId="5" fillId="4" borderId="0" xfId="0" applyFont="1" applyFill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4" fillId="2" borderId="24" xfId="1" applyFont="1" applyBorder="1" applyAlignment="1">
      <alignment horizontal="left" vertical="center"/>
      <protection locked="0"/>
    </xf>
    <xf numFmtId="0" fontId="4" fillId="3" borderId="25" xfId="2" applyFont="1" applyBorder="1" applyAlignment="1">
      <alignment horizontal="left" vertical="center"/>
      <protection locked="0"/>
    </xf>
    <xf numFmtId="0" fontId="4" fillId="2" borderId="25" xfId="1" applyFont="1" applyBorder="1" applyAlignment="1">
      <alignment horizontal="left" vertical="center"/>
      <protection locked="0"/>
    </xf>
    <xf numFmtId="0" fontId="8" fillId="5" borderId="0" xfId="0" applyFont="1" applyFill="1" applyAlignment="1">
      <alignment horizontal="center" vertical="center"/>
    </xf>
    <xf numFmtId="0" fontId="4" fillId="3" borderId="2" xfId="1" applyFont="1" applyFill="1" applyBorder="1">
      <alignment horizontal="center" vertical="center"/>
      <protection locked="0"/>
    </xf>
    <xf numFmtId="0" fontId="4" fillId="10" borderId="24" xfId="1" applyFont="1" applyFill="1" applyBorder="1" applyAlignment="1" applyProtection="1">
      <alignment horizontal="left" vertical="center"/>
    </xf>
    <xf numFmtId="0" fontId="8" fillId="10" borderId="0" xfId="0" applyFont="1" applyFill="1" applyAlignment="1">
      <alignment horizontal="center" vertical="center"/>
    </xf>
    <xf numFmtId="0" fontId="8" fillId="5" borderId="24" xfId="0" applyFont="1" applyFill="1" applyBorder="1" applyAlignment="1">
      <alignment horizontal="left" vertical="center"/>
    </xf>
    <xf numFmtId="0" fontId="11" fillId="6" borderId="0" xfId="5" applyFont="1" applyFill="1" applyAlignment="1">
      <alignment horizontal="right" wrapText="1"/>
    </xf>
  </cellXfs>
  <cellStyles count="8">
    <cellStyle name="Comma" xfId="6" builtinId="3"/>
    <cellStyle name="Currency" xfId="7" builtinId="4"/>
    <cellStyle name="Line 1 Report Info Fill in" xfId="1" xr:uid="{4BF5A1F4-0A05-4C66-86D4-3228A5D14B8C}"/>
    <cellStyle name="Line 2 Report Information Fill In" xfId="2" xr:uid="{22CE7405-0359-4ACF-A1DB-76A6B7B2704B}"/>
    <cellStyle name="Normal" xfId="0" builtinId="0"/>
    <cellStyle name="Normal 10 2" xfId="5" xr:uid="{2B83B5AD-C6DE-4223-B64B-3EC92E05A200}"/>
    <cellStyle name="Normal 2" xfId="3" xr:uid="{579C43FA-47B4-4B0C-8713-4DEB9C896D2D}"/>
    <cellStyle name="Normal 2 2" xfId="4" xr:uid="{BBCA4624-9F13-4A4D-BFEA-65EE79AFA013}"/>
  </cellStyles>
  <dxfs count="24">
    <dxf>
      <font>
        <color rgb="FFC00000"/>
      </font>
      <fill>
        <patternFill>
          <bgColor rgb="FFFFC7CE"/>
        </patternFill>
      </fill>
    </dxf>
    <dxf>
      <font>
        <color rgb="FFC00000"/>
      </font>
      <fill>
        <patternFill>
          <bgColor rgb="FFFFC7CE"/>
        </patternFill>
      </fill>
    </dxf>
    <dxf>
      <font>
        <color rgb="FFC00000"/>
      </font>
      <fill>
        <patternFill>
          <bgColor rgb="FFFFC7CE"/>
        </patternFill>
      </fill>
    </dxf>
    <dxf>
      <font>
        <color rgb="FFC00000"/>
      </font>
      <fill>
        <patternFill>
          <bgColor rgb="FFFFC7CE"/>
        </patternFill>
      </fill>
    </dxf>
    <dxf>
      <font>
        <color rgb="FFC00000"/>
      </font>
      <fill>
        <patternFill>
          <bgColor rgb="FFFFC7CE"/>
        </patternFill>
      </fill>
    </dxf>
    <dxf>
      <font>
        <color rgb="FFC00000"/>
      </font>
      <fill>
        <patternFill>
          <bgColor rgb="FFFFC7CE"/>
        </patternFill>
      </fill>
    </dxf>
    <dxf>
      <font>
        <color rgb="FFC00000"/>
      </font>
      <fill>
        <patternFill>
          <bgColor rgb="FFFFC7CE"/>
        </patternFill>
      </fill>
    </dxf>
    <dxf>
      <font>
        <color rgb="FFC00000"/>
      </font>
      <fill>
        <patternFill>
          <bgColor rgb="FFFFC7CE"/>
        </patternFill>
      </fill>
    </dxf>
    <dxf>
      <font>
        <color rgb="FFC00000"/>
      </font>
      <fill>
        <patternFill>
          <bgColor rgb="FFFFC7CE"/>
        </patternFill>
      </fill>
    </dxf>
    <dxf>
      <font>
        <color rgb="FFC00000"/>
      </font>
      <fill>
        <patternFill>
          <bgColor rgb="FFFFC7CE"/>
        </patternFill>
      </fill>
    </dxf>
    <dxf>
      <font>
        <color rgb="FFC00000"/>
      </font>
      <fill>
        <patternFill>
          <bgColor rgb="FFFFC7CE"/>
        </patternFill>
      </fill>
    </dxf>
    <dxf>
      <font>
        <color rgb="FFC00000"/>
      </font>
      <fill>
        <patternFill>
          <bgColor rgb="FFFFC7CE"/>
        </patternFill>
      </fill>
    </dxf>
    <dxf>
      <font>
        <color rgb="FFC00000"/>
      </font>
      <fill>
        <patternFill>
          <bgColor rgb="FFFFC7CE"/>
        </patternFill>
      </fill>
    </dxf>
    <dxf>
      <font>
        <color rgb="FFC00000"/>
      </font>
      <fill>
        <patternFill>
          <bgColor rgb="FFFFC7CE"/>
        </patternFill>
      </fill>
    </dxf>
    <dxf>
      <font>
        <color rgb="FFC00000"/>
      </font>
      <fill>
        <patternFill>
          <bgColor rgb="FFFFC7CE"/>
        </patternFill>
      </fill>
    </dxf>
    <dxf>
      <font>
        <color rgb="FFC00000"/>
      </font>
      <fill>
        <patternFill>
          <bgColor rgb="FFFFC7CE"/>
        </patternFill>
      </fill>
    </dxf>
    <dxf>
      <font>
        <color rgb="FFC00000"/>
      </font>
      <fill>
        <patternFill>
          <bgColor rgb="FFFFC7CE"/>
        </patternFill>
      </fill>
    </dxf>
    <dxf>
      <font>
        <color rgb="FFC00000"/>
      </font>
      <fill>
        <patternFill>
          <bgColor rgb="FFFFC7CE"/>
        </patternFill>
      </fill>
    </dxf>
    <dxf>
      <font>
        <color rgb="FFC00000"/>
      </font>
      <fill>
        <patternFill>
          <bgColor rgb="FFFFC7CE"/>
        </patternFill>
      </fill>
    </dxf>
    <dxf>
      <font>
        <color rgb="FFC00000"/>
      </font>
      <fill>
        <patternFill>
          <bgColor rgb="FFFFC7CE"/>
        </patternFill>
      </fill>
    </dxf>
    <dxf>
      <font>
        <color rgb="FFC00000"/>
      </font>
      <fill>
        <patternFill>
          <bgColor rgb="FFFFC7CE"/>
        </patternFill>
      </fill>
    </dxf>
    <dxf>
      <font>
        <color rgb="FFC00000"/>
      </font>
      <fill>
        <patternFill>
          <bgColor rgb="FFFFC7CE"/>
        </patternFill>
      </fill>
    </dxf>
    <dxf>
      <font>
        <color rgb="FFC00000"/>
      </font>
      <fill>
        <patternFill>
          <bgColor rgb="FFFFC7CE"/>
        </patternFill>
      </fill>
    </dxf>
    <dxf>
      <font>
        <color rgb="FFC00000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315C3"/>
      <color rgb="FFAC162C"/>
      <color rgb="FF858585"/>
      <color rgb="FF002D73"/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523876</xdr:colOff>
      <xdr:row>0</xdr:row>
      <xdr:rowOff>57151</xdr:rowOff>
    </xdr:from>
    <xdr:to>
      <xdr:col>17</xdr:col>
      <xdr:colOff>437935</xdr:colOff>
      <xdr:row>3</xdr:row>
      <xdr:rowOff>133351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E93BACB-69B7-4D66-8BA8-A1D6B0AB12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77201" y="57151"/>
          <a:ext cx="2323884" cy="8001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523876</xdr:colOff>
      <xdr:row>0</xdr:row>
      <xdr:rowOff>57151</xdr:rowOff>
    </xdr:from>
    <xdr:to>
      <xdr:col>17</xdr:col>
      <xdr:colOff>437935</xdr:colOff>
      <xdr:row>3</xdr:row>
      <xdr:rowOff>133351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1C9B0F5-877E-487D-A183-7C8E862E86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77201" y="57151"/>
          <a:ext cx="2323884" cy="800100"/>
        </a:xfrm>
        <a:prstGeom prst="rect">
          <a:avLst/>
        </a:prstGeom>
      </xdr:spPr>
    </xdr:pic>
    <xdr:clientData/>
  </xdr:twoCellAnchor>
  <xdr:twoCellAnchor editAs="oneCell">
    <xdr:from>
      <xdr:col>13</xdr:col>
      <xdr:colOff>523876</xdr:colOff>
      <xdr:row>0</xdr:row>
      <xdr:rowOff>57151</xdr:rowOff>
    </xdr:from>
    <xdr:to>
      <xdr:col>17</xdr:col>
      <xdr:colOff>437935</xdr:colOff>
      <xdr:row>3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3DA3C97-6C85-4274-95AB-53A95AE1F3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10501" y="57151"/>
          <a:ext cx="2323884" cy="8001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523876</xdr:colOff>
      <xdr:row>0</xdr:row>
      <xdr:rowOff>57151</xdr:rowOff>
    </xdr:from>
    <xdr:to>
      <xdr:col>17</xdr:col>
      <xdr:colOff>437935</xdr:colOff>
      <xdr:row>3</xdr:row>
      <xdr:rowOff>133351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74AE58D-5CE0-4DBF-AD54-B4DFD6C144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10501" y="57151"/>
          <a:ext cx="2323884" cy="800100"/>
        </a:xfrm>
        <a:prstGeom prst="rect">
          <a:avLst/>
        </a:prstGeom>
      </xdr:spPr>
    </xdr:pic>
    <xdr:clientData/>
  </xdr:twoCellAnchor>
  <xdr:twoCellAnchor editAs="oneCell">
    <xdr:from>
      <xdr:col>13</xdr:col>
      <xdr:colOff>523876</xdr:colOff>
      <xdr:row>0</xdr:row>
      <xdr:rowOff>57151</xdr:rowOff>
    </xdr:from>
    <xdr:to>
      <xdr:col>17</xdr:col>
      <xdr:colOff>437935</xdr:colOff>
      <xdr:row>3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0E0D963-E93E-460C-8631-39AB0C98E8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10501" y="57151"/>
          <a:ext cx="2323884" cy="800100"/>
        </a:xfrm>
        <a:prstGeom prst="rect">
          <a:avLst/>
        </a:prstGeom>
      </xdr:spPr>
    </xdr:pic>
    <xdr:clientData/>
  </xdr:twoCellAnchor>
  <xdr:twoCellAnchor editAs="oneCell">
    <xdr:from>
      <xdr:col>13</xdr:col>
      <xdr:colOff>523876</xdr:colOff>
      <xdr:row>0</xdr:row>
      <xdr:rowOff>57151</xdr:rowOff>
    </xdr:from>
    <xdr:to>
      <xdr:col>17</xdr:col>
      <xdr:colOff>437935</xdr:colOff>
      <xdr:row>3</xdr:row>
      <xdr:rowOff>133351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34FBEA0-FC79-41D0-B03F-4EF88A8778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10501" y="57151"/>
          <a:ext cx="2323884" cy="8001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523876</xdr:colOff>
      <xdr:row>0</xdr:row>
      <xdr:rowOff>57151</xdr:rowOff>
    </xdr:from>
    <xdr:to>
      <xdr:col>17</xdr:col>
      <xdr:colOff>437935</xdr:colOff>
      <xdr:row>3</xdr:row>
      <xdr:rowOff>133351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AC7EF49-B91C-48B6-819D-1B4DF991A7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10501" y="57151"/>
          <a:ext cx="2323884" cy="800100"/>
        </a:xfrm>
        <a:prstGeom prst="rect">
          <a:avLst/>
        </a:prstGeom>
      </xdr:spPr>
    </xdr:pic>
    <xdr:clientData/>
  </xdr:twoCellAnchor>
  <xdr:twoCellAnchor editAs="oneCell">
    <xdr:from>
      <xdr:col>13</xdr:col>
      <xdr:colOff>523876</xdr:colOff>
      <xdr:row>0</xdr:row>
      <xdr:rowOff>57151</xdr:rowOff>
    </xdr:from>
    <xdr:to>
      <xdr:col>17</xdr:col>
      <xdr:colOff>437935</xdr:colOff>
      <xdr:row>3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2B45299-F1A3-42A6-ADC9-A227F7394A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10501" y="57151"/>
          <a:ext cx="2323884" cy="800100"/>
        </a:xfrm>
        <a:prstGeom prst="rect">
          <a:avLst/>
        </a:prstGeom>
      </xdr:spPr>
    </xdr:pic>
    <xdr:clientData/>
  </xdr:twoCellAnchor>
  <xdr:twoCellAnchor editAs="oneCell">
    <xdr:from>
      <xdr:col>13</xdr:col>
      <xdr:colOff>523876</xdr:colOff>
      <xdr:row>0</xdr:row>
      <xdr:rowOff>57151</xdr:rowOff>
    </xdr:from>
    <xdr:to>
      <xdr:col>17</xdr:col>
      <xdr:colOff>437935</xdr:colOff>
      <xdr:row>3</xdr:row>
      <xdr:rowOff>133351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10D31B-C478-447C-AA46-FD2182A004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10501" y="57151"/>
          <a:ext cx="2323884" cy="800100"/>
        </a:xfrm>
        <a:prstGeom prst="rect">
          <a:avLst/>
        </a:prstGeom>
      </xdr:spPr>
    </xdr:pic>
    <xdr:clientData/>
  </xdr:twoCellAnchor>
  <xdr:twoCellAnchor editAs="oneCell">
    <xdr:from>
      <xdr:col>13</xdr:col>
      <xdr:colOff>523876</xdr:colOff>
      <xdr:row>0</xdr:row>
      <xdr:rowOff>57151</xdr:rowOff>
    </xdr:from>
    <xdr:to>
      <xdr:col>17</xdr:col>
      <xdr:colOff>437935</xdr:colOff>
      <xdr:row>3</xdr:row>
      <xdr:rowOff>133351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31926A4-0CAC-440B-8686-FD4435CE8F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10501" y="57151"/>
          <a:ext cx="2323884" cy="8001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95466</xdr:colOff>
      <xdr:row>0</xdr:row>
      <xdr:rowOff>66675</xdr:rowOff>
    </xdr:from>
    <xdr:to>
      <xdr:col>9</xdr:col>
      <xdr:colOff>1171575</xdr:colOff>
      <xdr:row>3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B662C2A-A5C6-4FB0-A257-03FF13248B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53616" y="66675"/>
          <a:ext cx="2323884" cy="8001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!CFY2122/Forms%20&amp;%20Instructions/7%20Standard/Quarterly/CountyName%20CFY2122%20Juror%20Msrs%20QtrX%20VerX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urors"/>
      <sheetName val="LookupData"/>
      <sheetName val="ReportInfo"/>
    </sheetNames>
    <sheetDataSet>
      <sheetData sheetId="0">
        <row r="4">
          <cell r="C4"/>
          <cell r="F4"/>
        </row>
        <row r="5">
          <cell r="F5"/>
        </row>
      </sheetData>
      <sheetData sheetId="1">
        <row r="72">
          <cell r="D72" t="str">
            <v>Qtr 1: Oct - Dec</v>
          </cell>
          <cell r="E72" t="str">
            <v>Qtr1</v>
          </cell>
        </row>
        <row r="73">
          <cell r="D73" t="str">
            <v>Qtr 2: Jan - Mar</v>
          </cell>
          <cell r="E73" t="str">
            <v>Qtr2</v>
          </cell>
        </row>
        <row r="74">
          <cell r="D74" t="str">
            <v>Qtr 3: Apr - Jun</v>
          </cell>
          <cell r="E74" t="str">
            <v>Qtr3</v>
          </cell>
        </row>
        <row r="75">
          <cell r="D75" t="str">
            <v>Qtr 4: Jul - Sep</v>
          </cell>
          <cell r="E75" t="str">
            <v>Qtr4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DB2C58-CB23-4BA0-8993-125A622416CB}">
  <sheetPr codeName="Sheet1">
    <pageSetUpPr fitToPage="1"/>
  </sheetPr>
  <dimension ref="A1:S67"/>
  <sheetViews>
    <sheetView tabSelected="1" zoomScaleNormal="100" zoomScaleSheetLayoutView="100" workbookViewId="0">
      <selection activeCell="D4" sqref="D4:G4"/>
    </sheetView>
  </sheetViews>
  <sheetFormatPr defaultRowHeight="15" x14ac:dyDescent="0.25"/>
  <cols>
    <col min="1" max="9" width="8.7109375" customWidth="1"/>
    <col min="10" max="10" width="4.7109375" customWidth="1"/>
    <col min="11" max="13" width="8.7109375" customWidth="1"/>
    <col min="14" max="14" width="10" customWidth="1"/>
    <col min="15" max="25" width="8.7109375" customWidth="1"/>
  </cols>
  <sheetData>
    <row r="1" spans="1:19" s="10" customFormat="1" ht="22.5" x14ac:dyDescent="0.3">
      <c r="A1" s="160" t="s">
        <v>160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</row>
    <row r="2" spans="1:19" ht="19.5" x14ac:dyDescent="0.25">
      <c r="A2" s="160" t="str">
        <f>"County Fiscal Year "&amp;ReportInfo!S1&amp;"-"&amp;(ReportInfo!S1+1)</f>
        <v>County Fiscal Year 2025-2026</v>
      </c>
      <c r="B2" s="160"/>
      <c r="C2" s="160"/>
      <c r="D2" s="160"/>
      <c r="E2" s="160"/>
      <c r="F2" s="160"/>
      <c r="G2" s="160"/>
      <c r="H2" s="160"/>
      <c r="I2" s="160"/>
    </row>
    <row r="3" spans="1:19" x14ac:dyDescent="0.25">
      <c r="B3" s="19" t="s">
        <v>142</v>
      </c>
    </row>
    <row r="4" spans="1:19" ht="16.5" x14ac:dyDescent="0.25">
      <c r="B4" s="161" t="s">
        <v>0</v>
      </c>
      <c r="C4" s="161"/>
      <c r="D4" s="170"/>
      <c r="E4" s="170"/>
      <c r="F4" s="170"/>
      <c r="G4" s="170"/>
      <c r="I4" s="70" t="s">
        <v>3</v>
      </c>
      <c r="J4" s="70"/>
      <c r="K4" s="173" t="s">
        <v>97</v>
      </c>
      <c r="L4" s="173"/>
      <c r="M4" s="173"/>
    </row>
    <row r="5" spans="1:19" ht="15.75" x14ac:dyDescent="0.25">
      <c r="B5" s="161" t="s">
        <v>1</v>
      </c>
      <c r="C5" s="161"/>
      <c r="D5" s="171"/>
      <c r="E5" s="171"/>
      <c r="F5" s="171"/>
      <c r="G5" s="171"/>
      <c r="I5" s="70" t="s">
        <v>4</v>
      </c>
      <c r="J5" s="70"/>
      <c r="K5" s="174"/>
      <c r="L5" s="174"/>
      <c r="M5" s="174"/>
      <c r="O5" s="162" t="s">
        <v>169</v>
      </c>
      <c r="P5" s="162"/>
      <c r="Q5" s="162"/>
      <c r="R5" s="162"/>
    </row>
    <row r="6" spans="1:19" ht="15.75" x14ac:dyDescent="0.25">
      <c r="B6" s="161" t="s">
        <v>2</v>
      </c>
      <c r="C6" s="161"/>
      <c r="D6" s="172"/>
      <c r="E6" s="172"/>
      <c r="F6" s="172"/>
      <c r="G6" s="172"/>
      <c r="O6" s="162"/>
      <c r="P6" s="162"/>
      <c r="Q6" s="162"/>
      <c r="R6" s="162"/>
    </row>
    <row r="9" spans="1:19" ht="17.25" thickBot="1" x14ac:dyDescent="0.35">
      <c r="A9" s="75" t="s">
        <v>143</v>
      </c>
      <c r="B9" s="75"/>
      <c r="C9" s="75"/>
      <c r="D9" s="75"/>
      <c r="E9" s="13"/>
      <c r="F9" s="13"/>
      <c r="G9" s="13"/>
    </row>
    <row r="10" spans="1:19" ht="16.5" thickBot="1" x14ac:dyDescent="0.3">
      <c r="A10" s="73" t="s">
        <v>5</v>
      </c>
      <c r="B10" s="74"/>
      <c r="C10" s="74"/>
      <c r="D10" s="76"/>
      <c r="E10" s="77"/>
      <c r="F10" s="78"/>
    </row>
    <row r="12" spans="1:19" ht="17.25" thickBot="1" x14ac:dyDescent="0.3">
      <c r="A12" s="72" t="s">
        <v>144</v>
      </c>
      <c r="B12" s="72"/>
      <c r="C12" s="72"/>
      <c r="D12" s="72"/>
      <c r="E12" s="72"/>
      <c r="F12" s="72"/>
      <c r="G12" s="72"/>
      <c r="H12" s="72"/>
      <c r="I12" s="72"/>
      <c r="K12" s="72" t="s">
        <v>144</v>
      </c>
      <c r="L12" s="72"/>
      <c r="M12" s="72"/>
      <c r="N12" s="72"/>
      <c r="O12" s="72"/>
      <c r="P12" s="72"/>
      <c r="Q12" s="72"/>
      <c r="R12" s="72"/>
    </row>
    <row r="13" spans="1:19" ht="16.5" thickBot="1" x14ac:dyDescent="0.35">
      <c r="A13" s="166" t="s">
        <v>6</v>
      </c>
      <c r="B13" s="167"/>
      <c r="C13" s="167"/>
      <c r="D13" s="167"/>
      <c r="E13" s="167"/>
      <c r="F13" s="167"/>
      <c r="G13" s="167"/>
      <c r="H13" s="167"/>
      <c r="I13" s="168"/>
      <c r="K13" s="166" t="s">
        <v>7</v>
      </c>
      <c r="L13" s="167"/>
      <c r="M13" s="167"/>
      <c r="N13" s="167"/>
      <c r="O13" s="167"/>
      <c r="P13" s="167"/>
      <c r="Q13" s="167"/>
      <c r="R13" s="167"/>
      <c r="S13" s="14"/>
    </row>
    <row r="14" spans="1:19" ht="18.75" thickBot="1" x14ac:dyDescent="0.3">
      <c r="A14" s="163" t="s">
        <v>132</v>
      </c>
      <c r="B14" s="164"/>
      <c r="C14" s="164"/>
      <c r="D14" s="164"/>
      <c r="E14" s="164"/>
      <c r="F14" s="165"/>
      <c r="G14" s="163" t="s">
        <v>8</v>
      </c>
      <c r="H14" s="164"/>
      <c r="I14" s="169"/>
      <c r="K14" s="166" t="s">
        <v>132</v>
      </c>
      <c r="L14" s="167"/>
      <c r="M14" s="167"/>
      <c r="N14" s="167"/>
      <c r="O14" s="167"/>
      <c r="P14" s="167"/>
      <c r="Q14" s="163" t="s">
        <v>8</v>
      </c>
      <c r="R14" s="169"/>
    </row>
    <row r="15" spans="1:19" ht="15.75" x14ac:dyDescent="0.25">
      <c r="A15" s="156"/>
      <c r="B15" s="157"/>
      <c r="C15" s="157"/>
      <c r="D15" s="157"/>
      <c r="E15" s="157"/>
      <c r="F15" s="158"/>
      <c r="G15" s="159"/>
      <c r="H15" s="159"/>
      <c r="I15" s="113"/>
      <c r="K15" s="154"/>
      <c r="L15" s="155"/>
      <c r="M15" s="155"/>
      <c r="N15" s="155"/>
      <c r="O15" s="155"/>
      <c r="P15" s="155"/>
      <c r="Q15" s="112"/>
      <c r="R15" s="113"/>
    </row>
    <row r="16" spans="1:19" ht="15.75" x14ac:dyDescent="0.25">
      <c r="A16" s="148"/>
      <c r="B16" s="149"/>
      <c r="C16" s="149"/>
      <c r="D16" s="149"/>
      <c r="E16" s="149"/>
      <c r="F16" s="150"/>
      <c r="G16" s="136"/>
      <c r="H16" s="136"/>
      <c r="I16" s="93"/>
      <c r="K16" s="143"/>
      <c r="L16" s="144"/>
      <c r="M16" s="144"/>
      <c r="N16" s="144"/>
      <c r="O16" s="144"/>
      <c r="P16" s="144"/>
      <c r="Q16" s="92"/>
      <c r="R16" s="93"/>
    </row>
    <row r="17" spans="1:18" ht="15.75" x14ac:dyDescent="0.25">
      <c r="A17" s="151"/>
      <c r="B17" s="152"/>
      <c r="C17" s="152"/>
      <c r="D17" s="152"/>
      <c r="E17" s="152"/>
      <c r="F17" s="153"/>
      <c r="G17" s="137"/>
      <c r="H17" s="137"/>
      <c r="I17" s="101"/>
      <c r="K17" s="145"/>
      <c r="L17" s="146"/>
      <c r="M17" s="146"/>
      <c r="N17" s="146"/>
      <c r="O17" s="146"/>
      <c r="P17" s="146"/>
      <c r="Q17" s="100"/>
      <c r="R17" s="101"/>
    </row>
    <row r="18" spans="1:18" ht="15.75" x14ac:dyDescent="0.25">
      <c r="A18" s="148"/>
      <c r="B18" s="149"/>
      <c r="C18" s="149"/>
      <c r="D18" s="149"/>
      <c r="E18" s="149"/>
      <c r="F18" s="150"/>
      <c r="G18" s="136"/>
      <c r="H18" s="136"/>
      <c r="I18" s="93"/>
      <c r="K18" s="143"/>
      <c r="L18" s="144"/>
      <c r="M18" s="144"/>
      <c r="N18" s="144"/>
      <c r="O18" s="144"/>
      <c r="P18" s="144"/>
      <c r="Q18" s="92"/>
      <c r="R18" s="93"/>
    </row>
    <row r="19" spans="1:18" ht="15.75" x14ac:dyDescent="0.25">
      <c r="A19" s="151"/>
      <c r="B19" s="152"/>
      <c r="C19" s="152"/>
      <c r="D19" s="152"/>
      <c r="E19" s="152"/>
      <c r="F19" s="153"/>
      <c r="G19" s="137"/>
      <c r="H19" s="137"/>
      <c r="I19" s="101"/>
      <c r="K19" s="145"/>
      <c r="L19" s="146"/>
      <c r="M19" s="146"/>
      <c r="N19" s="146"/>
      <c r="O19" s="146"/>
      <c r="P19" s="146"/>
      <c r="Q19" s="100"/>
      <c r="R19" s="101"/>
    </row>
    <row r="20" spans="1:18" ht="15.75" x14ac:dyDescent="0.25">
      <c r="A20" s="148"/>
      <c r="B20" s="149"/>
      <c r="C20" s="149"/>
      <c r="D20" s="149"/>
      <c r="E20" s="149"/>
      <c r="F20" s="150"/>
      <c r="G20" s="136"/>
      <c r="H20" s="136"/>
      <c r="I20" s="93"/>
      <c r="K20" s="143"/>
      <c r="L20" s="144"/>
      <c r="M20" s="144"/>
      <c r="N20" s="144"/>
      <c r="O20" s="144"/>
      <c r="P20" s="144"/>
      <c r="Q20" s="92"/>
      <c r="R20" s="93"/>
    </row>
    <row r="21" spans="1:18" ht="15.75" x14ac:dyDescent="0.25">
      <c r="A21" s="151"/>
      <c r="B21" s="152"/>
      <c r="C21" s="152"/>
      <c r="D21" s="152"/>
      <c r="E21" s="152"/>
      <c r="F21" s="153"/>
      <c r="G21" s="137"/>
      <c r="H21" s="137"/>
      <c r="I21" s="101"/>
      <c r="K21" s="145"/>
      <c r="L21" s="146"/>
      <c r="M21" s="146"/>
      <c r="N21" s="146"/>
      <c r="O21" s="146"/>
      <c r="P21" s="146"/>
      <c r="Q21" s="100"/>
      <c r="R21" s="101"/>
    </row>
    <row r="22" spans="1:18" ht="15.75" x14ac:dyDescent="0.25">
      <c r="A22" s="148"/>
      <c r="B22" s="149"/>
      <c r="C22" s="149"/>
      <c r="D22" s="149"/>
      <c r="E22" s="149"/>
      <c r="F22" s="150"/>
      <c r="G22" s="136"/>
      <c r="H22" s="136"/>
      <c r="I22" s="93"/>
      <c r="K22" s="143"/>
      <c r="L22" s="144"/>
      <c r="M22" s="144"/>
      <c r="N22" s="144"/>
      <c r="O22" s="144"/>
      <c r="P22" s="144"/>
      <c r="Q22" s="92"/>
      <c r="R22" s="93"/>
    </row>
    <row r="23" spans="1:18" ht="15.75" x14ac:dyDescent="0.25">
      <c r="A23" s="151"/>
      <c r="B23" s="152"/>
      <c r="C23" s="152"/>
      <c r="D23" s="152"/>
      <c r="E23" s="152"/>
      <c r="F23" s="153"/>
      <c r="G23" s="137"/>
      <c r="H23" s="137"/>
      <c r="I23" s="101"/>
      <c r="K23" s="145"/>
      <c r="L23" s="146"/>
      <c r="M23" s="146"/>
      <c r="N23" s="146"/>
      <c r="O23" s="146"/>
      <c r="P23" s="146"/>
      <c r="Q23" s="100"/>
      <c r="R23" s="101"/>
    </row>
    <row r="24" spans="1:18" ht="15.75" x14ac:dyDescent="0.25">
      <c r="A24" s="148"/>
      <c r="B24" s="149"/>
      <c r="C24" s="149"/>
      <c r="D24" s="149"/>
      <c r="E24" s="149"/>
      <c r="F24" s="150"/>
      <c r="G24" s="136"/>
      <c r="H24" s="136"/>
      <c r="I24" s="93"/>
      <c r="K24" s="143"/>
      <c r="L24" s="144"/>
      <c r="M24" s="144"/>
      <c r="N24" s="144"/>
      <c r="O24" s="144"/>
      <c r="P24" s="144"/>
      <c r="Q24" s="92"/>
      <c r="R24" s="93"/>
    </row>
    <row r="25" spans="1:18" ht="15.75" x14ac:dyDescent="0.25">
      <c r="A25" s="151"/>
      <c r="B25" s="152"/>
      <c r="C25" s="152"/>
      <c r="D25" s="152"/>
      <c r="E25" s="152"/>
      <c r="F25" s="153"/>
      <c r="G25" s="137"/>
      <c r="H25" s="137"/>
      <c r="I25" s="101"/>
      <c r="K25" s="145"/>
      <c r="L25" s="146"/>
      <c r="M25" s="146"/>
      <c r="N25" s="146"/>
      <c r="O25" s="146"/>
      <c r="P25" s="146"/>
      <c r="Q25" s="100"/>
      <c r="R25" s="101"/>
    </row>
    <row r="26" spans="1:18" ht="15.75" x14ac:dyDescent="0.25">
      <c r="A26" s="148"/>
      <c r="B26" s="149"/>
      <c r="C26" s="149"/>
      <c r="D26" s="149"/>
      <c r="E26" s="149"/>
      <c r="F26" s="150"/>
      <c r="G26" s="136"/>
      <c r="H26" s="136"/>
      <c r="I26" s="93"/>
      <c r="K26" s="143"/>
      <c r="L26" s="144"/>
      <c r="M26" s="144"/>
      <c r="N26" s="144"/>
      <c r="O26" s="144"/>
      <c r="P26" s="144"/>
      <c r="Q26" s="92"/>
      <c r="R26" s="93"/>
    </row>
    <row r="27" spans="1:18" ht="15.75" x14ac:dyDescent="0.25">
      <c r="A27" s="151"/>
      <c r="B27" s="152"/>
      <c r="C27" s="152"/>
      <c r="D27" s="152"/>
      <c r="E27" s="152"/>
      <c r="F27" s="153"/>
      <c r="G27" s="137"/>
      <c r="H27" s="137"/>
      <c r="I27" s="101"/>
      <c r="K27" s="145"/>
      <c r="L27" s="146"/>
      <c r="M27" s="146"/>
      <c r="N27" s="146"/>
      <c r="O27" s="146"/>
      <c r="P27" s="146"/>
      <c r="Q27" s="100"/>
      <c r="R27" s="101"/>
    </row>
    <row r="28" spans="1:18" ht="15.75" x14ac:dyDescent="0.25">
      <c r="A28" s="148"/>
      <c r="B28" s="149"/>
      <c r="C28" s="149"/>
      <c r="D28" s="149"/>
      <c r="E28" s="149"/>
      <c r="F28" s="150"/>
      <c r="G28" s="136"/>
      <c r="H28" s="136"/>
      <c r="I28" s="93"/>
      <c r="K28" s="143"/>
      <c r="L28" s="144"/>
      <c r="M28" s="144"/>
      <c r="N28" s="144"/>
      <c r="O28" s="144"/>
      <c r="P28" s="144"/>
      <c r="Q28" s="92"/>
      <c r="R28" s="93"/>
    </row>
    <row r="29" spans="1:18" ht="16.5" thickBot="1" x14ac:dyDescent="0.3">
      <c r="A29" s="129"/>
      <c r="B29" s="130"/>
      <c r="C29" s="130"/>
      <c r="D29" s="131"/>
      <c r="E29" s="131"/>
      <c r="F29" s="132"/>
      <c r="G29" s="138"/>
      <c r="H29" s="138"/>
      <c r="I29" s="139"/>
      <c r="K29" s="140"/>
      <c r="L29" s="141"/>
      <c r="M29" s="141"/>
      <c r="N29" s="142"/>
      <c r="O29" s="142"/>
      <c r="P29" s="142"/>
      <c r="Q29" s="102"/>
      <c r="R29" s="103"/>
    </row>
    <row r="30" spans="1:18" ht="18" thickTop="1" thickBot="1" x14ac:dyDescent="0.3">
      <c r="D30" s="89" t="s">
        <v>9</v>
      </c>
      <c r="E30" s="90"/>
      <c r="F30" s="91"/>
      <c r="G30" s="84">
        <f>SUM(G15:I29)</f>
        <v>0</v>
      </c>
      <c r="H30" s="68"/>
      <c r="I30" s="69"/>
      <c r="N30" s="89" t="s">
        <v>134</v>
      </c>
      <c r="O30" s="90"/>
      <c r="P30" s="91"/>
      <c r="Q30" s="84">
        <f>SUM(Q15:R29)</f>
        <v>0</v>
      </c>
      <c r="R30" s="69"/>
    </row>
    <row r="31" spans="1:18" ht="15.75" thickBot="1" x14ac:dyDescent="0.3"/>
    <row r="32" spans="1:18" ht="18" thickTop="1" thickBot="1" x14ac:dyDescent="0.3">
      <c r="A32" s="65" t="s">
        <v>145</v>
      </c>
      <c r="B32" s="66"/>
      <c r="C32" s="66"/>
      <c r="D32" s="66"/>
      <c r="E32" s="66"/>
      <c r="F32" s="67"/>
      <c r="G32" s="79">
        <f>G30+Q30</f>
        <v>0</v>
      </c>
      <c r="H32" s="80"/>
      <c r="I32" s="81"/>
    </row>
    <row r="33" spans="1:18" x14ac:dyDescent="0.25">
      <c r="G33" s="15"/>
      <c r="H33" s="15"/>
      <c r="I33" s="15"/>
    </row>
    <row r="34" spans="1:18" ht="17.25" thickBot="1" x14ac:dyDescent="0.35">
      <c r="A34" s="75" t="s">
        <v>146</v>
      </c>
      <c r="B34" s="75"/>
      <c r="C34" s="75"/>
      <c r="D34" s="75"/>
      <c r="E34" s="13"/>
      <c r="F34" s="13"/>
      <c r="G34" s="13"/>
    </row>
    <row r="35" spans="1:18" ht="16.5" thickBot="1" x14ac:dyDescent="0.3">
      <c r="A35" s="73" t="s">
        <v>5</v>
      </c>
      <c r="B35" s="74"/>
      <c r="C35" s="82"/>
      <c r="D35" s="76"/>
      <c r="E35" s="77"/>
      <c r="F35" s="78"/>
    </row>
    <row r="37" spans="1:18" ht="17.25" thickBot="1" x14ac:dyDescent="0.3">
      <c r="A37" s="63" t="s">
        <v>147</v>
      </c>
      <c r="B37" s="63"/>
      <c r="C37" s="63"/>
      <c r="D37" s="63"/>
      <c r="E37" s="63"/>
      <c r="F37" s="63"/>
      <c r="G37" s="63"/>
      <c r="H37" s="63"/>
      <c r="I37" s="63"/>
      <c r="K37" s="63" t="s">
        <v>147</v>
      </c>
      <c r="L37" s="63"/>
      <c r="M37" s="63"/>
      <c r="N37" s="63"/>
      <c r="O37" s="63"/>
      <c r="P37" s="63"/>
      <c r="Q37" s="63"/>
      <c r="R37" s="63"/>
    </row>
    <row r="38" spans="1:18" ht="16.5" thickBot="1" x14ac:dyDescent="0.35">
      <c r="A38" s="114" t="s">
        <v>10</v>
      </c>
      <c r="B38" s="115"/>
      <c r="C38" s="115"/>
      <c r="D38" s="115"/>
      <c r="E38" s="115"/>
      <c r="F38" s="115"/>
      <c r="G38" s="115"/>
      <c r="H38" s="115"/>
      <c r="I38" s="116"/>
      <c r="K38" s="114" t="s">
        <v>13</v>
      </c>
      <c r="L38" s="115"/>
      <c r="M38" s="115"/>
      <c r="N38" s="115"/>
      <c r="O38" s="115"/>
      <c r="P38" s="115"/>
      <c r="Q38" s="115"/>
      <c r="R38" s="116"/>
    </row>
    <row r="39" spans="1:18" ht="18.75" thickBot="1" x14ac:dyDescent="0.35">
      <c r="A39" s="133" t="s">
        <v>132</v>
      </c>
      <c r="B39" s="133"/>
      <c r="C39" s="133"/>
      <c r="D39" s="133"/>
      <c r="E39" s="133"/>
      <c r="F39" s="133" t="s">
        <v>11</v>
      </c>
      <c r="G39" s="133"/>
      <c r="H39" s="133" t="s">
        <v>12</v>
      </c>
      <c r="I39" s="133"/>
      <c r="K39" s="114" t="s">
        <v>133</v>
      </c>
      <c r="L39" s="115"/>
      <c r="M39" s="115"/>
      <c r="N39" s="115"/>
      <c r="O39" s="115"/>
      <c r="P39" s="115"/>
      <c r="Q39" s="117" t="s">
        <v>8</v>
      </c>
      <c r="R39" s="120"/>
    </row>
    <row r="40" spans="1:18" ht="15.75" x14ac:dyDescent="0.25">
      <c r="A40" s="135"/>
      <c r="B40" s="135"/>
      <c r="C40" s="135"/>
      <c r="D40" s="135"/>
      <c r="E40" s="135"/>
      <c r="F40" s="134"/>
      <c r="G40" s="134"/>
      <c r="H40" s="134"/>
      <c r="I40" s="134"/>
      <c r="K40" s="109"/>
      <c r="L40" s="110"/>
      <c r="M40" s="110"/>
      <c r="N40" s="110"/>
      <c r="O40" s="110"/>
      <c r="P40" s="110"/>
      <c r="Q40" s="112"/>
      <c r="R40" s="113"/>
    </row>
    <row r="41" spans="1:18" ht="15.75" x14ac:dyDescent="0.25">
      <c r="A41" s="128"/>
      <c r="B41" s="128"/>
      <c r="C41" s="128"/>
      <c r="D41" s="128"/>
      <c r="E41" s="128"/>
      <c r="F41" s="147"/>
      <c r="G41" s="147"/>
      <c r="H41" s="147"/>
      <c r="I41" s="147"/>
      <c r="K41" s="94"/>
      <c r="L41" s="95"/>
      <c r="M41" s="95"/>
      <c r="N41" s="95"/>
      <c r="O41" s="95"/>
      <c r="P41" s="95"/>
      <c r="Q41" s="92"/>
      <c r="R41" s="93"/>
    </row>
    <row r="42" spans="1:18" ht="15.75" x14ac:dyDescent="0.25">
      <c r="A42" s="123"/>
      <c r="B42" s="123"/>
      <c r="C42" s="123"/>
      <c r="D42" s="123"/>
      <c r="E42" s="123"/>
      <c r="F42" s="125"/>
      <c r="G42" s="125"/>
      <c r="H42" s="125"/>
      <c r="I42" s="125"/>
      <c r="K42" s="106"/>
      <c r="L42" s="107"/>
      <c r="M42" s="107"/>
      <c r="N42" s="107"/>
      <c r="O42" s="107"/>
      <c r="P42" s="107"/>
      <c r="Q42" s="100"/>
      <c r="R42" s="101"/>
    </row>
    <row r="43" spans="1:18" ht="15.75" x14ac:dyDescent="0.25">
      <c r="A43" s="128"/>
      <c r="B43" s="128"/>
      <c r="C43" s="128"/>
      <c r="D43" s="128"/>
      <c r="E43" s="128"/>
      <c r="F43" s="147"/>
      <c r="G43" s="147"/>
      <c r="H43" s="147"/>
      <c r="I43" s="147"/>
      <c r="K43" s="94"/>
      <c r="L43" s="95"/>
      <c r="M43" s="95"/>
      <c r="N43" s="95"/>
      <c r="O43" s="95"/>
      <c r="P43" s="95"/>
      <c r="Q43" s="92"/>
      <c r="R43" s="93"/>
    </row>
    <row r="44" spans="1:18" ht="16.5" thickBot="1" x14ac:dyDescent="0.3">
      <c r="A44" s="126"/>
      <c r="B44" s="126"/>
      <c r="C44" s="126"/>
      <c r="D44" s="127"/>
      <c r="E44" s="127"/>
      <c r="F44" s="124"/>
      <c r="G44" s="124"/>
      <c r="H44" s="124"/>
      <c r="I44" s="124"/>
      <c r="K44" s="97"/>
      <c r="L44" s="98"/>
      <c r="M44" s="98"/>
      <c r="N44" s="104"/>
      <c r="O44" s="104"/>
      <c r="P44" s="104"/>
      <c r="Q44" s="100"/>
      <c r="R44" s="101"/>
    </row>
    <row r="45" spans="1:18" ht="18" thickTop="1" thickBot="1" x14ac:dyDescent="0.35">
      <c r="D45" s="121" t="s">
        <v>9</v>
      </c>
      <c r="E45" s="121"/>
      <c r="F45" s="122">
        <f>SUM(F40:G44)</f>
        <v>0</v>
      </c>
      <c r="G45" s="122"/>
      <c r="H45" s="122">
        <f>SUM(H40:I44)</f>
        <v>0</v>
      </c>
      <c r="I45" s="122"/>
      <c r="N45" s="89" t="s">
        <v>9</v>
      </c>
      <c r="O45" s="90"/>
      <c r="P45" s="91"/>
      <c r="Q45" s="84">
        <f>SUM(Q40:R44)</f>
        <v>0</v>
      </c>
      <c r="R45" s="69"/>
    </row>
    <row r="46" spans="1:18" ht="15.75" thickBot="1" x14ac:dyDescent="0.3"/>
    <row r="47" spans="1:18" ht="18" thickTop="1" thickBot="1" x14ac:dyDescent="0.3">
      <c r="A47" s="65" t="s">
        <v>148</v>
      </c>
      <c r="B47" s="66"/>
      <c r="C47" s="66"/>
      <c r="D47" s="66"/>
      <c r="E47" s="66"/>
      <c r="F47" s="67"/>
      <c r="G47" s="84">
        <f>F45+H45+Q45</f>
        <v>0</v>
      </c>
      <c r="H47" s="68"/>
      <c r="I47" s="69"/>
    </row>
    <row r="49" spans="1:18" ht="17.25" thickBot="1" x14ac:dyDescent="0.35">
      <c r="A49" s="63" t="s">
        <v>151</v>
      </c>
      <c r="B49" s="63"/>
      <c r="C49" s="63"/>
      <c r="D49" s="63"/>
      <c r="E49" s="13"/>
      <c r="F49" s="13"/>
    </row>
    <row r="50" spans="1:18" ht="16.5" thickBot="1" x14ac:dyDescent="0.3">
      <c r="A50" s="73" t="s">
        <v>5</v>
      </c>
      <c r="B50" s="74"/>
      <c r="C50" s="74"/>
      <c r="D50" s="76"/>
      <c r="E50" s="77"/>
      <c r="F50" s="78"/>
    </row>
    <row r="52" spans="1:18" ht="17.25" thickBot="1" x14ac:dyDescent="0.35">
      <c r="A52" s="64" t="s">
        <v>149</v>
      </c>
      <c r="B52" s="64"/>
      <c r="C52" s="64"/>
      <c r="D52" s="64"/>
      <c r="E52" s="64"/>
      <c r="F52" s="64"/>
      <c r="G52" s="64"/>
      <c r="H52" s="64"/>
      <c r="I52" s="64"/>
      <c r="K52" s="64" t="s">
        <v>149</v>
      </c>
      <c r="L52" s="64"/>
      <c r="M52" s="64"/>
      <c r="N52" s="64"/>
      <c r="O52" s="64"/>
      <c r="P52" s="64"/>
      <c r="Q52" s="64"/>
      <c r="R52" s="64"/>
    </row>
    <row r="53" spans="1:18" ht="16.5" thickBot="1" x14ac:dyDescent="0.35">
      <c r="A53" s="114" t="s">
        <v>10</v>
      </c>
      <c r="B53" s="115"/>
      <c r="C53" s="115"/>
      <c r="D53" s="115"/>
      <c r="E53" s="115"/>
      <c r="F53" s="115"/>
      <c r="G53" s="115"/>
      <c r="H53" s="115"/>
      <c r="I53" s="116"/>
      <c r="K53" s="114" t="s">
        <v>13</v>
      </c>
      <c r="L53" s="115"/>
      <c r="M53" s="115"/>
      <c r="N53" s="115"/>
      <c r="O53" s="115"/>
      <c r="P53" s="115"/>
      <c r="Q53" s="115"/>
      <c r="R53" s="116"/>
    </row>
    <row r="54" spans="1:18" ht="18.75" thickBot="1" x14ac:dyDescent="0.35">
      <c r="A54" s="117" t="s">
        <v>132</v>
      </c>
      <c r="B54" s="118"/>
      <c r="C54" s="118"/>
      <c r="D54" s="118"/>
      <c r="E54" s="119"/>
      <c r="F54" s="117" t="s">
        <v>11</v>
      </c>
      <c r="G54" s="120"/>
      <c r="H54" s="117" t="s">
        <v>12</v>
      </c>
      <c r="I54" s="120"/>
      <c r="K54" s="114" t="s">
        <v>133</v>
      </c>
      <c r="L54" s="115"/>
      <c r="M54" s="115"/>
      <c r="N54" s="115"/>
      <c r="O54" s="115"/>
      <c r="P54" s="115"/>
      <c r="Q54" s="117" t="s">
        <v>8</v>
      </c>
      <c r="R54" s="120"/>
    </row>
    <row r="55" spans="1:18" ht="15.75" x14ac:dyDescent="0.25">
      <c r="A55" s="109"/>
      <c r="B55" s="110"/>
      <c r="C55" s="110"/>
      <c r="D55" s="110"/>
      <c r="E55" s="111"/>
      <c r="F55" s="112"/>
      <c r="G55" s="113"/>
      <c r="H55" s="112"/>
      <c r="I55" s="113"/>
      <c r="K55" s="109"/>
      <c r="L55" s="110"/>
      <c r="M55" s="110"/>
      <c r="N55" s="110"/>
      <c r="O55" s="110"/>
      <c r="P55" s="111"/>
      <c r="Q55" s="112"/>
      <c r="R55" s="113"/>
    </row>
    <row r="56" spans="1:18" ht="15.75" x14ac:dyDescent="0.25">
      <c r="A56" s="94"/>
      <c r="B56" s="95"/>
      <c r="C56" s="95"/>
      <c r="D56" s="95"/>
      <c r="E56" s="96"/>
      <c r="F56" s="92"/>
      <c r="G56" s="93"/>
      <c r="H56" s="92"/>
      <c r="I56" s="93"/>
      <c r="K56" s="94"/>
      <c r="L56" s="95"/>
      <c r="M56" s="95"/>
      <c r="N56" s="95"/>
      <c r="O56" s="95"/>
      <c r="P56" s="96"/>
      <c r="Q56" s="92"/>
      <c r="R56" s="93"/>
    </row>
    <row r="57" spans="1:18" ht="15.75" x14ac:dyDescent="0.25">
      <c r="A57" s="106"/>
      <c r="B57" s="107"/>
      <c r="C57" s="107"/>
      <c r="D57" s="107"/>
      <c r="E57" s="108"/>
      <c r="F57" s="100"/>
      <c r="G57" s="101"/>
      <c r="H57" s="100"/>
      <c r="I57" s="101"/>
      <c r="K57" s="106"/>
      <c r="L57" s="107"/>
      <c r="M57" s="107"/>
      <c r="N57" s="107"/>
      <c r="O57" s="107"/>
      <c r="P57" s="108"/>
      <c r="Q57" s="100"/>
      <c r="R57" s="101"/>
    </row>
    <row r="58" spans="1:18" ht="15.75" x14ac:dyDescent="0.25">
      <c r="A58" s="94"/>
      <c r="B58" s="95"/>
      <c r="C58" s="95"/>
      <c r="D58" s="95"/>
      <c r="E58" s="96"/>
      <c r="F58" s="92"/>
      <c r="G58" s="93"/>
      <c r="H58" s="92"/>
      <c r="I58" s="93"/>
      <c r="K58" s="94"/>
      <c r="L58" s="95"/>
      <c r="M58" s="95"/>
      <c r="N58" s="95"/>
      <c r="O58" s="95"/>
      <c r="P58" s="96"/>
      <c r="Q58" s="92"/>
      <c r="R58" s="93"/>
    </row>
    <row r="59" spans="1:18" ht="16.5" thickBot="1" x14ac:dyDescent="0.3">
      <c r="A59" s="97"/>
      <c r="B59" s="98"/>
      <c r="C59" s="98"/>
      <c r="D59" s="98"/>
      <c r="E59" s="99"/>
      <c r="F59" s="100"/>
      <c r="G59" s="101"/>
      <c r="H59" s="102"/>
      <c r="I59" s="103"/>
      <c r="K59" s="97"/>
      <c r="L59" s="98"/>
      <c r="M59" s="98"/>
      <c r="N59" s="104"/>
      <c r="O59" s="104"/>
      <c r="P59" s="105"/>
      <c r="Q59" s="100"/>
      <c r="R59" s="101"/>
    </row>
    <row r="60" spans="1:18" ht="18" thickTop="1" thickBot="1" x14ac:dyDescent="0.3">
      <c r="D60" s="85" t="s">
        <v>9</v>
      </c>
      <c r="E60" s="86"/>
      <c r="F60" s="87">
        <f>SUM(F55:G59)</f>
        <v>0</v>
      </c>
      <c r="G60" s="88"/>
      <c r="H60" s="87">
        <f>SUM(H55:I59)</f>
        <v>0</v>
      </c>
      <c r="I60" s="88"/>
      <c r="N60" s="89" t="s">
        <v>9</v>
      </c>
      <c r="O60" s="90"/>
      <c r="P60" s="91"/>
      <c r="Q60" s="84">
        <f>SUM(Q55:R59)</f>
        <v>0</v>
      </c>
      <c r="R60" s="69"/>
    </row>
    <row r="61" spans="1:18" ht="15.75" thickBot="1" x14ac:dyDescent="0.3"/>
    <row r="62" spans="1:18" ht="18" thickTop="1" thickBot="1" x14ac:dyDescent="0.3">
      <c r="A62" s="65" t="s">
        <v>150</v>
      </c>
      <c r="B62" s="66"/>
      <c r="C62" s="66"/>
      <c r="D62" s="66"/>
      <c r="E62" s="66"/>
      <c r="F62" s="67"/>
      <c r="G62" s="68">
        <f>F60+H60+Q60</f>
        <v>0</v>
      </c>
      <c r="H62" s="68"/>
      <c r="I62" s="69"/>
    </row>
    <row r="63" spans="1:18" s="11" customFormat="1" ht="13.5" x14ac:dyDescent="0.25">
      <c r="D63" s="16"/>
      <c r="E63" s="16"/>
      <c r="F63" s="16"/>
      <c r="G63" s="16"/>
      <c r="H63" s="16"/>
      <c r="I63" s="17"/>
      <c r="J63" s="17"/>
      <c r="K63" s="17"/>
    </row>
    <row r="64" spans="1:18" s="11" customFormat="1" ht="13.5" x14ac:dyDescent="0.25">
      <c r="B64" s="12" t="s">
        <v>129</v>
      </c>
    </row>
    <row r="65" spans="2:18" s="11" customFormat="1" ht="13.5" x14ac:dyDescent="0.25">
      <c r="B65" s="83" t="s">
        <v>152</v>
      </c>
      <c r="C65" s="83"/>
      <c r="D65" s="83"/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</row>
    <row r="66" spans="2:18" s="11" customFormat="1" ht="13.5" x14ac:dyDescent="0.25">
      <c r="B66" s="71" t="s">
        <v>131</v>
      </c>
      <c r="C66" s="71"/>
      <c r="D66" s="71"/>
      <c r="E66" s="71"/>
      <c r="F66" s="71"/>
      <c r="G66" s="71"/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</row>
    <row r="67" spans="2:18" x14ac:dyDescent="0.25">
      <c r="B67" s="62" t="s">
        <v>159</v>
      </c>
      <c r="C67" s="62"/>
      <c r="D67" s="62"/>
      <c r="E67" s="62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2"/>
      <c r="R67" s="62"/>
    </row>
  </sheetData>
  <sheetProtection algorithmName="SHA-512" hashValue="xbr4qMzoXontB4JscQdMQ1IQFXL1c706b1GDF5c39xfKKWvITEiFkSunnb8+l6B16UL4KsS2t/lFjwfiCT9JkA==" saltValue="prePHTxP/Da6ct0hlwbt+w==" spinCount="100000" sheet="1" scenarios="1" selectLockedCells="1"/>
  <mergeCells count="181">
    <mergeCell ref="A2:I2"/>
    <mergeCell ref="B4:C4"/>
    <mergeCell ref="B5:C5"/>
    <mergeCell ref="A1:K1"/>
    <mergeCell ref="O5:R6"/>
    <mergeCell ref="A14:F14"/>
    <mergeCell ref="A13:I13"/>
    <mergeCell ref="G14:I14"/>
    <mergeCell ref="K14:P14"/>
    <mergeCell ref="Q14:R14"/>
    <mergeCell ref="K13:R13"/>
    <mergeCell ref="B6:C6"/>
    <mergeCell ref="D4:G4"/>
    <mergeCell ref="D5:G5"/>
    <mergeCell ref="D6:G6"/>
    <mergeCell ref="K4:M4"/>
    <mergeCell ref="K5:M5"/>
    <mergeCell ref="K21:P21"/>
    <mergeCell ref="Q21:R21"/>
    <mergeCell ref="A26:F26"/>
    <mergeCell ref="A27:F27"/>
    <mergeCell ref="K15:P15"/>
    <mergeCell ref="K16:P16"/>
    <mergeCell ref="K17:P17"/>
    <mergeCell ref="K18:P18"/>
    <mergeCell ref="K22:P22"/>
    <mergeCell ref="K23:P23"/>
    <mergeCell ref="K24:P24"/>
    <mergeCell ref="K25:P25"/>
    <mergeCell ref="A22:F22"/>
    <mergeCell ref="A23:F23"/>
    <mergeCell ref="A24:F24"/>
    <mergeCell ref="A25:F25"/>
    <mergeCell ref="A15:F15"/>
    <mergeCell ref="A16:F16"/>
    <mergeCell ref="A17:F17"/>
    <mergeCell ref="A18:F18"/>
    <mergeCell ref="G24:I24"/>
    <mergeCell ref="G25:I25"/>
    <mergeCell ref="G15:I15"/>
    <mergeCell ref="G16:I16"/>
    <mergeCell ref="A41:E41"/>
    <mergeCell ref="H44:I44"/>
    <mergeCell ref="F43:G43"/>
    <mergeCell ref="H43:I43"/>
    <mergeCell ref="Q17:R17"/>
    <mergeCell ref="Q18:R18"/>
    <mergeCell ref="Q22:R22"/>
    <mergeCell ref="Q23:R23"/>
    <mergeCell ref="G17:I17"/>
    <mergeCell ref="G18:I18"/>
    <mergeCell ref="G22:I22"/>
    <mergeCell ref="G23:I23"/>
    <mergeCell ref="A28:F28"/>
    <mergeCell ref="K28:P28"/>
    <mergeCell ref="A19:F19"/>
    <mergeCell ref="G19:I19"/>
    <mergeCell ref="K19:P19"/>
    <mergeCell ref="Q19:R19"/>
    <mergeCell ref="A20:F20"/>
    <mergeCell ref="G20:I20"/>
    <mergeCell ref="K20:P20"/>
    <mergeCell ref="Q20:R20"/>
    <mergeCell ref="A21:F21"/>
    <mergeCell ref="G21:I21"/>
    <mergeCell ref="K41:P41"/>
    <mergeCell ref="Q41:R41"/>
    <mergeCell ref="Q15:R15"/>
    <mergeCell ref="Q16:R16"/>
    <mergeCell ref="H39:I39"/>
    <mergeCell ref="Q30:R30"/>
    <mergeCell ref="N30:P30"/>
    <mergeCell ref="Q24:R24"/>
    <mergeCell ref="Q25:R25"/>
    <mergeCell ref="Q26:R26"/>
    <mergeCell ref="Q27:R27"/>
    <mergeCell ref="Q28:R28"/>
    <mergeCell ref="Q29:R29"/>
    <mergeCell ref="G26:I26"/>
    <mergeCell ref="G27:I27"/>
    <mergeCell ref="G28:I28"/>
    <mergeCell ref="G29:I29"/>
    <mergeCell ref="K29:P29"/>
    <mergeCell ref="K26:P26"/>
    <mergeCell ref="K27:P27"/>
    <mergeCell ref="F41:G41"/>
    <mergeCell ref="H40:I40"/>
    <mergeCell ref="H41:I41"/>
    <mergeCell ref="A38:I38"/>
    <mergeCell ref="D30:F30"/>
    <mergeCell ref="G30:I30"/>
    <mergeCell ref="A29:F29"/>
    <mergeCell ref="K38:R38"/>
    <mergeCell ref="K39:P39"/>
    <mergeCell ref="Q39:R39"/>
    <mergeCell ref="K40:P40"/>
    <mergeCell ref="Q40:R40"/>
    <mergeCell ref="A39:E39"/>
    <mergeCell ref="F39:G39"/>
    <mergeCell ref="F40:G40"/>
    <mergeCell ref="A40:E40"/>
    <mergeCell ref="K44:P44"/>
    <mergeCell ref="Q44:R44"/>
    <mergeCell ref="K43:P43"/>
    <mergeCell ref="Q43:R43"/>
    <mergeCell ref="K42:P42"/>
    <mergeCell ref="Q42:R42"/>
    <mergeCell ref="N45:P45"/>
    <mergeCell ref="Q45:R45"/>
    <mergeCell ref="D45:E45"/>
    <mergeCell ref="F45:G45"/>
    <mergeCell ref="H45:I45"/>
    <mergeCell ref="A42:E42"/>
    <mergeCell ref="F44:G44"/>
    <mergeCell ref="F42:G42"/>
    <mergeCell ref="H42:I42"/>
    <mergeCell ref="A44:E44"/>
    <mergeCell ref="A43:E43"/>
    <mergeCell ref="F55:G55"/>
    <mergeCell ref="H55:I55"/>
    <mergeCell ref="K55:P55"/>
    <mergeCell ref="Q55:R55"/>
    <mergeCell ref="A56:E56"/>
    <mergeCell ref="F56:G56"/>
    <mergeCell ref="H56:I56"/>
    <mergeCell ref="A53:I53"/>
    <mergeCell ref="K53:R53"/>
    <mergeCell ref="A54:E54"/>
    <mergeCell ref="F54:G54"/>
    <mergeCell ref="H54:I54"/>
    <mergeCell ref="K54:P54"/>
    <mergeCell ref="Q54:R54"/>
    <mergeCell ref="K56:P56"/>
    <mergeCell ref="A47:F47"/>
    <mergeCell ref="G47:I47"/>
    <mergeCell ref="D60:E60"/>
    <mergeCell ref="F60:G60"/>
    <mergeCell ref="H60:I60"/>
    <mergeCell ref="N60:P60"/>
    <mergeCell ref="Q60:R60"/>
    <mergeCell ref="Q56:R56"/>
    <mergeCell ref="K58:P58"/>
    <mergeCell ref="Q58:R58"/>
    <mergeCell ref="A59:E59"/>
    <mergeCell ref="F59:G59"/>
    <mergeCell ref="H59:I59"/>
    <mergeCell ref="K59:P59"/>
    <mergeCell ref="Q59:R59"/>
    <mergeCell ref="H58:I58"/>
    <mergeCell ref="A57:E57"/>
    <mergeCell ref="F57:G57"/>
    <mergeCell ref="H57:I57"/>
    <mergeCell ref="K57:P57"/>
    <mergeCell ref="Q57:R57"/>
    <mergeCell ref="A58:E58"/>
    <mergeCell ref="F58:G58"/>
    <mergeCell ref="A55:E55"/>
    <mergeCell ref="B67:R67"/>
    <mergeCell ref="A49:D49"/>
    <mergeCell ref="A52:I52"/>
    <mergeCell ref="K52:R52"/>
    <mergeCell ref="A62:F62"/>
    <mergeCell ref="G62:I62"/>
    <mergeCell ref="I4:J4"/>
    <mergeCell ref="I5:J5"/>
    <mergeCell ref="B66:R66"/>
    <mergeCell ref="K12:R12"/>
    <mergeCell ref="A12:I12"/>
    <mergeCell ref="A10:C10"/>
    <mergeCell ref="A9:D9"/>
    <mergeCell ref="D10:F10"/>
    <mergeCell ref="A34:D34"/>
    <mergeCell ref="G32:I32"/>
    <mergeCell ref="A35:C35"/>
    <mergeCell ref="D35:F35"/>
    <mergeCell ref="A37:I37"/>
    <mergeCell ref="K37:R37"/>
    <mergeCell ref="B65:R65"/>
    <mergeCell ref="A50:C50"/>
    <mergeCell ref="D50:F50"/>
    <mergeCell ref="A32:F32"/>
  </mergeCells>
  <phoneticPr fontId="13" type="noConversion"/>
  <conditionalFormatting sqref="A15:A29">
    <cfRule type="expression" dxfId="23" priority="12">
      <formula>AND(ISBLANK(A15),C15&gt;0)</formula>
    </cfRule>
  </conditionalFormatting>
  <conditionalFormatting sqref="A40:A44">
    <cfRule type="expression" dxfId="22" priority="22">
      <formula>AND(ISBLANK(A40),C40&gt;0)</formula>
    </cfRule>
  </conditionalFormatting>
  <conditionalFormatting sqref="A55:A59">
    <cfRule type="expression" dxfId="21" priority="2">
      <formula>AND(ISBLANK(A55),C55&gt;0)</formula>
    </cfRule>
  </conditionalFormatting>
  <conditionalFormatting sqref="K15:K29">
    <cfRule type="expression" dxfId="20" priority="11">
      <formula>AND(ISBLANK(K15),M15&gt;0)</formula>
    </cfRule>
  </conditionalFormatting>
  <conditionalFormatting sqref="K40:K44">
    <cfRule type="expression" dxfId="19" priority="6">
      <formula>AND(ISBLANK(K40),M40&gt;0)</formula>
    </cfRule>
  </conditionalFormatting>
  <conditionalFormatting sqref="K55:K59">
    <cfRule type="expression" dxfId="18" priority="4">
      <formula>AND(ISBLANK(K55),M55&gt;0)</formula>
    </cfRule>
  </conditionalFormatting>
  <dataValidations count="2">
    <dataValidation type="decimal" operator="greaterThanOrEqual" allowBlank="1" showErrorMessage="1" errorTitle="Dollar Values ONLY" error="Enter only positive dollar values to the nearest penny or leave as zero." sqref="Q15:R29 D50 F55:I59 D10:F10 Q40:R44 D35:F35 F40:I44 Q55:R59" xr:uid="{2E677F8B-67E8-4294-A760-0752BA9D1001}">
      <formula1>0</formula1>
    </dataValidation>
    <dataValidation type="decimal" operator="greaterThanOrEqual" allowBlank="1" showErrorMessage="1" sqref="G15:I29" xr:uid="{7F5FEA5F-3EBF-4352-AA04-1A2A41E5C517}">
      <formula1>0</formula1>
    </dataValidation>
  </dataValidations>
  <pageMargins left="0.7" right="0.7" top="0.75" bottom="0.75" header="0.3" footer="0.3"/>
  <pageSetup scale="58" fitToHeight="0" orientation="portrait" r:id="rId1"/>
  <colBreaks count="1" manualBreakCount="1">
    <brk id="19" max="81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B79E422-DDC1-4720-B763-CEAC468780F6}">
          <x14:formula1>
            <xm:f>LookupData!$E$3:$E$69</xm:f>
          </x14:formula1>
          <xm:sqref>D4:G4</xm:sqref>
        </x14:dataValidation>
        <x14:dataValidation type="list" allowBlank="1" showInputMessage="1" showErrorMessage="1" xr:uid="{9338A55D-A9C2-42F5-8899-AF1CD17162D0}">
          <x14:formula1>
            <xm:f>LookupData!$A$72:$A$81</xm:f>
          </x14:formula1>
          <xm:sqref>K5:M5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8443D0-9D2B-47A8-B5D3-0668F9C48605}">
  <sheetPr codeName="Sheet2">
    <pageSetUpPr fitToPage="1"/>
  </sheetPr>
  <dimension ref="A1:S67"/>
  <sheetViews>
    <sheetView zoomScaleNormal="100" zoomScaleSheetLayoutView="100" workbookViewId="0">
      <selection activeCell="D5" sqref="D5:G5"/>
    </sheetView>
  </sheetViews>
  <sheetFormatPr defaultRowHeight="15" x14ac:dyDescent="0.25"/>
  <cols>
    <col min="1" max="9" width="8.7109375" customWidth="1"/>
    <col min="10" max="10" width="4.7109375" customWidth="1"/>
    <col min="11" max="13" width="8.7109375" customWidth="1"/>
    <col min="14" max="14" width="10" customWidth="1"/>
    <col min="15" max="25" width="8.7109375" customWidth="1"/>
  </cols>
  <sheetData>
    <row r="1" spans="1:19" s="10" customFormat="1" ht="22.5" x14ac:dyDescent="0.3">
      <c r="A1" s="160" t="s">
        <v>160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</row>
    <row r="2" spans="1:19" ht="19.5" x14ac:dyDescent="0.25">
      <c r="A2" s="160" t="str">
        <f>"County Fiscal Year "&amp;ReportInfo!S1&amp;"-"&amp;(ReportInfo!S1+1)</f>
        <v>County Fiscal Year 2025-2026</v>
      </c>
      <c r="B2" s="160"/>
      <c r="C2" s="160"/>
      <c r="D2" s="160"/>
      <c r="E2" s="160"/>
      <c r="F2" s="160"/>
      <c r="G2" s="160"/>
      <c r="H2" s="160"/>
      <c r="I2" s="160"/>
    </row>
    <row r="3" spans="1:19" x14ac:dyDescent="0.25">
      <c r="B3" s="19" t="s">
        <v>142</v>
      </c>
    </row>
    <row r="4" spans="1:19" ht="16.5" x14ac:dyDescent="0.25">
      <c r="B4" s="161" t="s">
        <v>0</v>
      </c>
      <c r="C4" s="161"/>
      <c r="D4" s="175" t="str">
        <f>IF('Qtr 1 Oct-Dec'!$D$4="","",'Qtr 1 Oct-Dec'!$D$4)</f>
        <v/>
      </c>
      <c r="E4" s="175"/>
      <c r="F4" s="175"/>
      <c r="G4" s="175"/>
      <c r="I4" s="70" t="s">
        <v>3</v>
      </c>
      <c r="J4" s="70"/>
      <c r="K4" s="176" t="s">
        <v>98</v>
      </c>
      <c r="L4" s="176"/>
      <c r="M4" s="176"/>
    </row>
    <row r="5" spans="1:19" ht="15.75" x14ac:dyDescent="0.25">
      <c r="B5" s="161" t="s">
        <v>1</v>
      </c>
      <c r="C5" s="161"/>
      <c r="D5" s="171" t="str">
        <f>IF('Qtr 1 Oct-Dec'!$D$5="","",'Qtr 1 Oct-Dec'!$D$5)</f>
        <v/>
      </c>
      <c r="E5" s="171"/>
      <c r="F5" s="171"/>
      <c r="G5" s="171"/>
      <c r="I5" s="70" t="s">
        <v>4</v>
      </c>
      <c r="J5" s="70"/>
      <c r="K5" s="174"/>
      <c r="L5" s="174"/>
      <c r="M5" s="174"/>
      <c r="O5" s="162" t="str">
        <f>'Qtr 1 Oct-Dec'!$O$5</f>
        <v>CCOC Form Version 1
Created:  12/08/2025</v>
      </c>
      <c r="P5" s="162"/>
      <c r="Q5" s="162"/>
      <c r="R5" s="162"/>
    </row>
    <row r="6" spans="1:19" ht="15.75" x14ac:dyDescent="0.25">
      <c r="B6" s="161" t="s">
        <v>2</v>
      </c>
      <c r="C6" s="161"/>
      <c r="D6" s="172" t="str">
        <f>IF('Qtr 1 Oct-Dec'!$D$6="","",'Qtr 1 Oct-Dec'!$D$6)</f>
        <v/>
      </c>
      <c r="E6" s="172"/>
      <c r="F6" s="172"/>
      <c r="G6" s="172"/>
      <c r="O6" s="162"/>
      <c r="P6" s="162"/>
      <c r="Q6" s="162"/>
      <c r="R6" s="162"/>
    </row>
    <row r="9" spans="1:19" ht="17.25" thickBot="1" x14ac:dyDescent="0.35">
      <c r="A9" s="75" t="s">
        <v>143</v>
      </c>
      <c r="B9" s="75"/>
      <c r="C9" s="75"/>
      <c r="D9" s="75"/>
      <c r="E9" s="13"/>
      <c r="F9" s="13"/>
      <c r="G9" s="13"/>
    </row>
    <row r="10" spans="1:19" ht="16.5" thickBot="1" x14ac:dyDescent="0.3">
      <c r="A10" s="73" t="s">
        <v>5</v>
      </c>
      <c r="B10" s="74"/>
      <c r="C10" s="74"/>
      <c r="D10" s="76"/>
      <c r="E10" s="77"/>
      <c r="F10" s="78"/>
    </row>
    <row r="12" spans="1:19" ht="17.25" thickBot="1" x14ac:dyDescent="0.3">
      <c r="A12" s="72" t="s">
        <v>144</v>
      </c>
      <c r="B12" s="72"/>
      <c r="C12" s="72"/>
      <c r="D12" s="72"/>
      <c r="E12" s="72"/>
      <c r="F12" s="72"/>
      <c r="G12" s="72"/>
      <c r="H12" s="72"/>
      <c r="I12" s="72"/>
      <c r="K12" s="72" t="s">
        <v>144</v>
      </c>
      <c r="L12" s="72"/>
      <c r="M12" s="72"/>
      <c r="N12" s="72"/>
      <c r="O12" s="72"/>
      <c r="P12" s="72"/>
      <c r="Q12" s="72"/>
      <c r="R12" s="72"/>
    </row>
    <row r="13" spans="1:19" ht="16.5" thickBot="1" x14ac:dyDescent="0.35">
      <c r="A13" s="166" t="s">
        <v>6</v>
      </c>
      <c r="B13" s="167"/>
      <c r="C13" s="167"/>
      <c r="D13" s="167"/>
      <c r="E13" s="167"/>
      <c r="F13" s="167"/>
      <c r="G13" s="167"/>
      <c r="H13" s="167"/>
      <c r="I13" s="168"/>
      <c r="K13" s="166" t="s">
        <v>7</v>
      </c>
      <c r="L13" s="167"/>
      <c r="M13" s="167"/>
      <c r="N13" s="167"/>
      <c r="O13" s="167"/>
      <c r="P13" s="167"/>
      <c r="Q13" s="167"/>
      <c r="R13" s="167"/>
      <c r="S13" s="14"/>
    </row>
    <row r="14" spans="1:19" ht="18.75" thickBot="1" x14ac:dyDescent="0.3">
      <c r="A14" s="163" t="s">
        <v>132</v>
      </c>
      <c r="B14" s="164"/>
      <c r="C14" s="164"/>
      <c r="D14" s="164"/>
      <c r="E14" s="164"/>
      <c r="F14" s="165"/>
      <c r="G14" s="163" t="s">
        <v>8</v>
      </c>
      <c r="H14" s="164"/>
      <c r="I14" s="169"/>
      <c r="K14" s="166" t="s">
        <v>132</v>
      </c>
      <c r="L14" s="167"/>
      <c r="M14" s="167"/>
      <c r="N14" s="167"/>
      <c r="O14" s="167"/>
      <c r="P14" s="167"/>
      <c r="Q14" s="163" t="s">
        <v>8</v>
      </c>
      <c r="R14" s="169"/>
    </row>
    <row r="15" spans="1:19" ht="15.75" x14ac:dyDescent="0.25">
      <c r="A15" s="156"/>
      <c r="B15" s="157"/>
      <c r="C15" s="157"/>
      <c r="D15" s="157"/>
      <c r="E15" s="157"/>
      <c r="F15" s="158"/>
      <c r="G15" s="159"/>
      <c r="H15" s="159"/>
      <c r="I15" s="113"/>
      <c r="K15" s="154"/>
      <c r="L15" s="155"/>
      <c r="M15" s="155"/>
      <c r="N15" s="155"/>
      <c r="O15" s="155"/>
      <c r="P15" s="155"/>
      <c r="Q15" s="112"/>
      <c r="R15" s="113"/>
    </row>
    <row r="16" spans="1:19" ht="15.75" x14ac:dyDescent="0.25">
      <c r="A16" s="148"/>
      <c r="B16" s="149"/>
      <c r="C16" s="149"/>
      <c r="D16" s="149"/>
      <c r="E16" s="149"/>
      <c r="F16" s="150"/>
      <c r="G16" s="136"/>
      <c r="H16" s="136"/>
      <c r="I16" s="93"/>
      <c r="K16" s="143"/>
      <c r="L16" s="144"/>
      <c r="M16" s="144"/>
      <c r="N16" s="144"/>
      <c r="O16" s="144"/>
      <c r="P16" s="144"/>
      <c r="Q16" s="92"/>
      <c r="R16" s="93"/>
    </row>
    <row r="17" spans="1:18" ht="15.75" x14ac:dyDescent="0.25">
      <c r="A17" s="151"/>
      <c r="B17" s="152"/>
      <c r="C17" s="152"/>
      <c r="D17" s="152"/>
      <c r="E17" s="152"/>
      <c r="F17" s="153"/>
      <c r="G17" s="137"/>
      <c r="H17" s="137"/>
      <c r="I17" s="101"/>
      <c r="K17" s="145"/>
      <c r="L17" s="146"/>
      <c r="M17" s="146"/>
      <c r="N17" s="146"/>
      <c r="O17" s="146"/>
      <c r="P17" s="146"/>
      <c r="Q17" s="100"/>
      <c r="R17" s="101"/>
    </row>
    <row r="18" spans="1:18" ht="15.75" x14ac:dyDescent="0.25">
      <c r="A18" s="148"/>
      <c r="B18" s="149"/>
      <c r="C18" s="149"/>
      <c r="D18" s="149"/>
      <c r="E18" s="149"/>
      <c r="F18" s="150"/>
      <c r="G18" s="136"/>
      <c r="H18" s="136"/>
      <c r="I18" s="93"/>
      <c r="K18" s="143"/>
      <c r="L18" s="144"/>
      <c r="M18" s="144"/>
      <c r="N18" s="144"/>
      <c r="O18" s="144"/>
      <c r="P18" s="144"/>
      <c r="Q18" s="92"/>
      <c r="R18" s="93"/>
    </row>
    <row r="19" spans="1:18" ht="15.75" x14ac:dyDescent="0.25">
      <c r="A19" s="151"/>
      <c r="B19" s="152"/>
      <c r="C19" s="152"/>
      <c r="D19" s="152"/>
      <c r="E19" s="152"/>
      <c r="F19" s="153"/>
      <c r="G19" s="137"/>
      <c r="H19" s="137"/>
      <c r="I19" s="101"/>
      <c r="K19" s="145"/>
      <c r="L19" s="146"/>
      <c r="M19" s="146"/>
      <c r="N19" s="146"/>
      <c r="O19" s="146"/>
      <c r="P19" s="146"/>
      <c r="Q19" s="100"/>
      <c r="R19" s="101"/>
    </row>
    <row r="20" spans="1:18" ht="15.75" x14ac:dyDescent="0.25">
      <c r="A20" s="148"/>
      <c r="B20" s="149"/>
      <c r="C20" s="149"/>
      <c r="D20" s="149"/>
      <c r="E20" s="149"/>
      <c r="F20" s="150"/>
      <c r="G20" s="136"/>
      <c r="H20" s="136"/>
      <c r="I20" s="93"/>
      <c r="K20" s="143"/>
      <c r="L20" s="144"/>
      <c r="M20" s="144"/>
      <c r="N20" s="144"/>
      <c r="O20" s="144"/>
      <c r="P20" s="144"/>
      <c r="Q20" s="92"/>
      <c r="R20" s="93"/>
    </row>
    <row r="21" spans="1:18" ht="15.75" x14ac:dyDescent="0.25">
      <c r="A21" s="151"/>
      <c r="B21" s="152"/>
      <c r="C21" s="152"/>
      <c r="D21" s="152"/>
      <c r="E21" s="152"/>
      <c r="F21" s="153"/>
      <c r="G21" s="137"/>
      <c r="H21" s="137"/>
      <c r="I21" s="101"/>
      <c r="K21" s="145"/>
      <c r="L21" s="146"/>
      <c r="M21" s="146"/>
      <c r="N21" s="146"/>
      <c r="O21" s="146"/>
      <c r="P21" s="146"/>
      <c r="Q21" s="100"/>
      <c r="R21" s="101"/>
    </row>
    <row r="22" spans="1:18" ht="15.75" x14ac:dyDescent="0.25">
      <c r="A22" s="148"/>
      <c r="B22" s="149"/>
      <c r="C22" s="149"/>
      <c r="D22" s="149"/>
      <c r="E22" s="149"/>
      <c r="F22" s="150"/>
      <c r="G22" s="136"/>
      <c r="H22" s="136"/>
      <c r="I22" s="93"/>
      <c r="K22" s="143"/>
      <c r="L22" s="144"/>
      <c r="M22" s="144"/>
      <c r="N22" s="144"/>
      <c r="O22" s="144"/>
      <c r="P22" s="144"/>
      <c r="Q22" s="92"/>
      <c r="R22" s="93"/>
    </row>
    <row r="23" spans="1:18" ht="15.75" x14ac:dyDescent="0.25">
      <c r="A23" s="151"/>
      <c r="B23" s="152"/>
      <c r="C23" s="152"/>
      <c r="D23" s="152"/>
      <c r="E23" s="152"/>
      <c r="F23" s="153"/>
      <c r="G23" s="137"/>
      <c r="H23" s="137"/>
      <c r="I23" s="101"/>
      <c r="K23" s="145"/>
      <c r="L23" s="146"/>
      <c r="M23" s="146"/>
      <c r="N23" s="146"/>
      <c r="O23" s="146"/>
      <c r="P23" s="146"/>
      <c r="Q23" s="100"/>
      <c r="R23" s="101"/>
    </row>
    <row r="24" spans="1:18" ht="15.75" x14ac:dyDescent="0.25">
      <c r="A24" s="148"/>
      <c r="B24" s="149"/>
      <c r="C24" s="149"/>
      <c r="D24" s="149"/>
      <c r="E24" s="149"/>
      <c r="F24" s="150"/>
      <c r="G24" s="136"/>
      <c r="H24" s="136"/>
      <c r="I24" s="93"/>
      <c r="K24" s="143"/>
      <c r="L24" s="144"/>
      <c r="M24" s="144"/>
      <c r="N24" s="144"/>
      <c r="O24" s="144"/>
      <c r="P24" s="144"/>
      <c r="Q24" s="92"/>
      <c r="R24" s="93"/>
    </row>
    <row r="25" spans="1:18" ht="15.75" x14ac:dyDescent="0.25">
      <c r="A25" s="151"/>
      <c r="B25" s="152"/>
      <c r="C25" s="152"/>
      <c r="D25" s="152"/>
      <c r="E25" s="152"/>
      <c r="F25" s="153"/>
      <c r="G25" s="137"/>
      <c r="H25" s="137"/>
      <c r="I25" s="101"/>
      <c r="K25" s="145"/>
      <c r="L25" s="146"/>
      <c r="M25" s="146"/>
      <c r="N25" s="146"/>
      <c r="O25" s="146"/>
      <c r="P25" s="146"/>
      <c r="Q25" s="100"/>
      <c r="R25" s="101"/>
    </row>
    <row r="26" spans="1:18" ht="15.75" x14ac:dyDescent="0.25">
      <c r="A26" s="148"/>
      <c r="B26" s="149"/>
      <c r="C26" s="149"/>
      <c r="D26" s="149"/>
      <c r="E26" s="149"/>
      <c r="F26" s="150"/>
      <c r="G26" s="136"/>
      <c r="H26" s="136"/>
      <c r="I26" s="93"/>
      <c r="K26" s="143"/>
      <c r="L26" s="144"/>
      <c r="M26" s="144"/>
      <c r="N26" s="144"/>
      <c r="O26" s="144"/>
      <c r="P26" s="144"/>
      <c r="Q26" s="92"/>
      <c r="R26" s="93"/>
    </row>
    <row r="27" spans="1:18" ht="15.75" x14ac:dyDescent="0.25">
      <c r="A27" s="151"/>
      <c r="B27" s="152"/>
      <c r="C27" s="152"/>
      <c r="D27" s="152"/>
      <c r="E27" s="152"/>
      <c r="F27" s="153"/>
      <c r="G27" s="137"/>
      <c r="H27" s="137"/>
      <c r="I27" s="101"/>
      <c r="K27" s="145"/>
      <c r="L27" s="146"/>
      <c r="M27" s="146"/>
      <c r="N27" s="146"/>
      <c r="O27" s="146"/>
      <c r="P27" s="146"/>
      <c r="Q27" s="100"/>
      <c r="R27" s="101"/>
    </row>
    <row r="28" spans="1:18" ht="15.75" x14ac:dyDescent="0.25">
      <c r="A28" s="148"/>
      <c r="B28" s="149"/>
      <c r="C28" s="149"/>
      <c r="D28" s="149"/>
      <c r="E28" s="149"/>
      <c r="F28" s="150"/>
      <c r="G28" s="136"/>
      <c r="H28" s="136"/>
      <c r="I28" s="93"/>
      <c r="K28" s="143"/>
      <c r="L28" s="144"/>
      <c r="M28" s="144"/>
      <c r="N28" s="144"/>
      <c r="O28" s="144"/>
      <c r="P28" s="144"/>
      <c r="Q28" s="92"/>
      <c r="R28" s="93"/>
    </row>
    <row r="29" spans="1:18" ht="16.5" thickBot="1" x14ac:dyDescent="0.3">
      <c r="A29" s="129"/>
      <c r="B29" s="130"/>
      <c r="C29" s="130"/>
      <c r="D29" s="131"/>
      <c r="E29" s="131"/>
      <c r="F29" s="132"/>
      <c r="G29" s="138"/>
      <c r="H29" s="138"/>
      <c r="I29" s="139"/>
      <c r="K29" s="140"/>
      <c r="L29" s="141"/>
      <c r="M29" s="141"/>
      <c r="N29" s="142"/>
      <c r="O29" s="142"/>
      <c r="P29" s="142"/>
      <c r="Q29" s="102"/>
      <c r="R29" s="103"/>
    </row>
    <row r="30" spans="1:18" ht="18" thickTop="1" thickBot="1" x14ac:dyDescent="0.3">
      <c r="D30" s="89" t="s">
        <v>9</v>
      </c>
      <c r="E30" s="90"/>
      <c r="F30" s="91"/>
      <c r="G30" s="84">
        <f>SUM(G15:I29)</f>
        <v>0</v>
      </c>
      <c r="H30" s="68"/>
      <c r="I30" s="69"/>
      <c r="N30" s="89" t="s">
        <v>134</v>
      </c>
      <c r="O30" s="90"/>
      <c r="P30" s="91"/>
      <c r="Q30" s="84">
        <f>SUM(Q15:R29)</f>
        <v>0</v>
      </c>
      <c r="R30" s="69"/>
    </row>
    <row r="31" spans="1:18" ht="15.75" thickBot="1" x14ac:dyDescent="0.3"/>
    <row r="32" spans="1:18" ht="18" thickTop="1" thickBot="1" x14ac:dyDescent="0.3">
      <c r="A32" s="65" t="s">
        <v>145</v>
      </c>
      <c r="B32" s="66"/>
      <c r="C32" s="66"/>
      <c r="D32" s="66"/>
      <c r="E32" s="66"/>
      <c r="F32" s="67"/>
      <c r="G32" s="79">
        <f>G30+Q30</f>
        <v>0</v>
      </c>
      <c r="H32" s="80"/>
      <c r="I32" s="81"/>
    </row>
    <row r="33" spans="1:18" x14ac:dyDescent="0.25">
      <c r="G33" s="15"/>
      <c r="H33" s="15"/>
      <c r="I33" s="15"/>
    </row>
    <row r="34" spans="1:18" ht="17.25" thickBot="1" x14ac:dyDescent="0.35">
      <c r="A34" s="75" t="s">
        <v>146</v>
      </c>
      <c r="B34" s="75"/>
      <c r="C34" s="75"/>
      <c r="D34" s="75"/>
      <c r="E34" s="13"/>
      <c r="F34" s="13"/>
      <c r="G34" s="13"/>
    </row>
    <row r="35" spans="1:18" ht="16.5" thickBot="1" x14ac:dyDescent="0.3">
      <c r="A35" s="73" t="s">
        <v>5</v>
      </c>
      <c r="B35" s="74"/>
      <c r="C35" s="82"/>
      <c r="D35" s="76"/>
      <c r="E35" s="77"/>
      <c r="F35" s="78"/>
    </row>
    <row r="37" spans="1:18" ht="17.25" thickBot="1" x14ac:dyDescent="0.3">
      <c r="A37" s="63" t="s">
        <v>147</v>
      </c>
      <c r="B37" s="63"/>
      <c r="C37" s="63"/>
      <c r="D37" s="63"/>
      <c r="E37" s="63"/>
      <c r="F37" s="63"/>
      <c r="G37" s="63"/>
      <c r="H37" s="63"/>
      <c r="I37" s="63"/>
      <c r="K37" s="63" t="s">
        <v>147</v>
      </c>
      <c r="L37" s="63"/>
      <c r="M37" s="63"/>
      <c r="N37" s="63"/>
      <c r="O37" s="63"/>
      <c r="P37" s="63"/>
      <c r="Q37" s="63"/>
      <c r="R37" s="63"/>
    </row>
    <row r="38" spans="1:18" ht="16.5" thickBot="1" x14ac:dyDescent="0.35">
      <c r="A38" s="114" t="s">
        <v>10</v>
      </c>
      <c r="B38" s="115"/>
      <c r="C38" s="115"/>
      <c r="D38" s="115"/>
      <c r="E38" s="115"/>
      <c r="F38" s="115"/>
      <c r="G38" s="115"/>
      <c r="H38" s="115"/>
      <c r="I38" s="116"/>
      <c r="K38" s="114" t="s">
        <v>13</v>
      </c>
      <c r="L38" s="115"/>
      <c r="M38" s="115"/>
      <c r="N38" s="115"/>
      <c r="O38" s="115"/>
      <c r="P38" s="115"/>
      <c r="Q38" s="115"/>
      <c r="R38" s="116"/>
    </row>
    <row r="39" spans="1:18" ht="18.75" thickBot="1" x14ac:dyDescent="0.35">
      <c r="A39" s="133" t="s">
        <v>132</v>
      </c>
      <c r="B39" s="133"/>
      <c r="C39" s="133"/>
      <c r="D39" s="133"/>
      <c r="E39" s="133"/>
      <c r="F39" s="133" t="s">
        <v>11</v>
      </c>
      <c r="G39" s="133"/>
      <c r="H39" s="133" t="s">
        <v>12</v>
      </c>
      <c r="I39" s="133"/>
      <c r="K39" s="114" t="s">
        <v>133</v>
      </c>
      <c r="L39" s="115"/>
      <c r="M39" s="115"/>
      <c r="N39" s="115"/>
      <c r="O39" s="115"/>
      <c r="P39" s="115"/>
      <c r="Q39" s="117" t="s">
        <v>8</v>
      </c>
      <c r="R39" s="120"/>
    </row>
    <row r="40" spans="1:18" ht="15.75" x14ac:dyDescent="0.25">
      <c r="A40" s="135"/>
      <c r="B40" s="135"/>
      <c r="C40" s="135"/>
      <c r="D40" s="135"/>
      <c r="E40" s="135"/>
      <c r="F40" s="134"/>
      <c r="G40" s="134"/>
      <c r="H40" s="134"/>
      <c r="I40" s="134"/>
      <c r="K40" s="109"/>
      <c r="L40" s="110"/>
      <c r="M40" s="110"/>
      <c r="N40" s="110"/>
      <c r="O40" s="110"/>
      <c r="P40" s="110"/>
      <c r="Q40" s="112"/>
      <c r="R40" s="113"/>
    </row>
    <row r="41" spans="1:18" ht="15.75" x14ac:dyDescent="0.25">
      <c r="A41" s="128"/>
      <c r="B41" s="128"/>
      <c r="C41" s="128"/>
      <c r="D41" s="128"/>
      <c r="E41" s="128"/>
      <c r="F41" s="147"/>
      <c r="G41" s="147"/>
      <c r="H41" s="147"/>
      <c r="I41" s="147"/>
      <c r="K41" s="94"/>
      <c r="L41" s="95"/>
      <c r="M41" s="95"/>
      <c r="N41" s="95"/>
      <c r="O41" s="95"/>
      <c r="P41" s="95"/>
      <c r="Q41" s="92"/>
      <c r="R41" s="93"/>
    </row>
    <row r="42" spans="1:18" ht="15.75" x14ac:dyDescent="0.25">
      <c r="A42" s="123"/>
      <c r="B42" s="123"/>
      <c r="C42" s="123"/>
      <c r="D42" s="123"/>
      <c r="E42" s="123"/>
      <c r="F42" s="125"/>
      <c r="G42" s="125"/>
      <c r="H42" s="125"/>
      <c r="I42" s="125"/>
      <c r="K42" s="106"/>
      <c r="L42" s="107"/>
      <c r="M42" s="107"/>
      <c r="N42" s="107"/>
      <c r="O42" s="107"/>
      <c r="P42" s="107"/>
      <c r="Q42" s="100"/>
      <c r="R42" s="101"/>
    </row>
    <row r="43" spans="1:18" ht="15.75" x14ac:dyDescent="0.25">
      <c r="A43" s="128"/>
      <c r="B43" s="128"/>
      <c r="C43" s="128"/>
      <c r="D43" s="128"/>
      <c r="E43" s="128"/>
      <c r="F43" s="147"/>
      <c r="G43" s="147"/>
      <c r="H43" s="147"/>
      <c r="I43" s="147"/>
      <c r="K43" s="94"/>
      <c r="L43" s="95"/>
      <c r="M43" s="95"/>
      <c r="N43" s="95"/>
      <c r="O43" s="95"/>
      <c r="P43" s="95"/>
      <c r="Q43" s="92"/>
      <c r="R43" s="93"/>
    </row>
    <row r="44" spans="1:18" ht="16.5" thickBot="1" x14ac:dyDescent="0.3">
      <c r="A44" s="126"/>
      <c r="B44" s="126"/>
      <c r="C44" s="126"/>
      <c r="D44" s="127"/>
      <c r="E44" s="127"/>
      <c r="F44" s="124"/>
      <c r="G44" s="124"/>
      <c r="H44" s="124"/>
      <c r="I44" s="124"/>
      <c r="K44" s="97"/>
      <c r="L44" s="98"/>
      <c r="M44" s="98"/>
      <c r="N44" s="104"/>
      <c r="O44" s="104"/>
      <c r="P44" s="104"/>
      <c r="Q44" s="100"/>
      <c r="R44" s="101"/>
    </row>
    <row r="45" spans="1:18" ht="18" thickTop="1" thickBot="1" x14ac:dyDescent="0.35">
      <c r="D45" s="121" t="s">
        <v>9</v>
      </c>
      <c r="E45" s="121"/>
      <c r="F45" s="122">
        <f>SUM(F40:G44)</f>
        <v>0</v>
      </c>
      <c r="G45" s="122"/>
      <c r="H45" s="122">
        <f>SUM(H40:I44)</f>
        <v>0</v>
      </c>
      <c r="I45" s="122"/>
      <c r="N45" s="89" t="s">
        <v>9</v>
      </c>
      <c r="O45" s="90"/>
      <c r="P45" s="91"/>
      <c r="Q45" s="84">
        <f>SUM(Q40:R44)</f>
        <v>0</v>
      </c>
      <c r="R45" s="69"/>
    </row>
    <row r="46" spans="1:18" ht="15.75" thickBot="1" x14ac:dyDescent="0.3"/>
    <row r="47" spans="1:18" ht="18" thickTop="1" thickBot="1" x14ac:dyDescent="0.3">
      <c r="A47" s="65" t="s">
        <v>148</v>
      </c>
      <c r="B47" s="66"/>
      <c r="C47" s="66"/>
      <c r="D47" s="66"/>
      <c r="E47" s="66"/>
      <c r="F47" s="67"/>
      <c r="G47" s="84">
        <f>F45+H45+Q45</f>
        <v>0</v>
      </c>
      <c r="H47" s="68"/>
      <c r="I47" s="69"/>
    </row>
    <row r="49" spans="1:18" ht="17.25" thickBot="1" x14ac:dyDescent="0.35">
      <c r="A49" s="63" t="s">
        <v>151</v>
      </c>
      <c r="B49" s="63"/>
      <c r="C49" s="63"/>
      <c r="D49" s="63"/>
      <c r="E49" s="13"/>
      <c r="F49" s="13"/>
    </row>
    <row r="50" spans="1:18" ht="16.5" thickBot="1" x14ac:dyDescent="0.3">
      <c r="A50" s="73" t="s">
        <v>5</v>
      </c>
      <c r="B50" s="74"/>
      <c r="C50" s="74"/>
      <c r="D50" s="76"/>
      <c r="E50" s="77"/>
      <c r="F50" s="78"/>
    </row>
    <row r="52" spans="1:18" ht="17.25" thickBot="1" x14ac:dyDescent="0.35">
      <c r="A52" s="64" t="s">
        <v>149</v>
      </c>
      <c r="B52" s="64"/>
      <c r="C52" s="64"/>
      <c r="D52" s="64"/>
      <c r="E52" s="64"/>
      <c r="F52" s="64"/>
      <c r="G52" s="64"/>
      <c r="H52" s="64"/>
      <c r="I52" s="64"/>
      <c r="K52" s="64" t="s">
        <v>149</v>
      </c>
      <c r="L52" s="64"/>
      <c r="M52" s="64"/>
      <c r="N52" s="64"/>
      <c r="O52" s="64"/>
      <c r="P52" s="64"/>
      <c r="Q52" s="64"/>
      <c r="R52" s="64"/>
    </row>
    <row r="53" spans="1:18" ht="16.5" thickBot="1" x14ac:dyDescent="0.35">
      <c r="A53" s="114" t="s">
        <v>10</v>
      </c>
      <c r="B53" s="115"/>
      <c r="C53" s="115"/>
      <c r="D53" s="115"/>
      <c r="E53" s="115"/>
      <c r="F53" s="115"/>
      <c r="G53" s="115"/>
      <c r="H53" s="115"/>
      <c r="I53" s="116"/>
      <c r="K53" s="114" t="s">
        <v>13</v>
      </c>
      <c r="L53" s="115"/>
      <c r="M53" s="115"/>
      <c r="N53" s="115"/>
      <c r="O53" s="115"/>
      <c r="P53" s="115"/>
      <c r="Q53" s="115"/>
      <c r="R53" s="116"/>
    </row>
    <row r="54" spans="1:18" ht="18.75" thickBot="1" x14ac:dyDescent="0.35">
      <c r="A54" s="117" t="s">
        <v>132</v>
      </c>
      <c r="B54" s="118"/>
      <c r="C54" s="118"/>
      <c r="D54" s="118"/>
      <c r="E54" s="119"/>
      <c r="F54" s="117" t="s">
        <v>11</v>
      </c>
      <c r="G54" s="120"/>
      <c r="H54" s="117" t="s">
        <v>12</v>
      </c>
      <c r="I54" s="120"/>
      <c r="K54" s="114" t="s">
        <v>133</v>
      </c>
      <c r="L54" s="115"/>
      <c r="M54" s="115"/>
      <c r="N54" s="115"/>
      <c r="O54" s="115"/>
      <c r="P54" s="115"/>
      <c r="Q54" s="117" t="s">
        <v>8</v>
      </c>
      <c r="R54" s="120"/>
    </row>
    <row r="55" spans="1:18" ht="15.75" x14ac:dyDescent="0.25">
      <c r="A55" s="109"/>
      <c r="B55" s="110"/>
      <c r="C55" s="110"/>
      <c r="D55" s="110"/>
      <c r="E55" s="111"/>
      <c r="F55" s="112"/>
      <c r="G55" s="113"/>
      <c r="H55" s="112"/>
      <c r="I55" s="113"/>
      <c r="K55" s="109"/>
      <c r="L55" s="110"/>
      <c r="M55" s="110"/>
      <c r="N55" s="110"/>
      <c r="O55" s="110"/>
      <c r="P55" s="111"/>
      <c r="Q55" s="112"/>
      <c r="R55" s="113"/>
    </row>
    <row r="56" spans="1:18" ht="15.75" x14ac:dyDescent="0.25">
      <c r="A56" s="94"/>
      <c r="B56" s="95"/>
      <c r="C56" s="95"/>
      <c r="D56" s="95"/>
      <c r="E56" s="96"/>
      <c r="F56" s="92"/>
      <c r="G56" s="93"/>
      <c r="H56" s="92"/>
      <c r="I56" s="93"/>
      <c r="K56" s="94"/>
      <c r="L56" s="95"/>
      <c r="M56" s="95"/>
      <c r="N56" s="95"/>
      <c r="O56" s="95"/>
      <c r="P56" s="96"/>
      <c r="Q56" s="92"/>
      <c r="R56" s="93"/>
    </row>
    <row r="57" spans="1:18" ht="15.75" x14ac:dyDescent="0.25">
      <c r="A57" s="106"/>
      <c r="B57" s="107"/>
      <c r="C57" s="107"/>
      <c r="D57" s="107"/>
      <c r="E57" s="108"/>
      <c r="F57" s="100"/>
      <c r="G57" s="101"/>
      <c r="H57" s="100"/>
      <c r="I57" s="101"/>
      <c r="K57" s="106"/>
      <c r="L57" s="107"/>
      <c r="M57" s="107"/>
      <c r="N57" s="107"/>
      <c r="O57" s="107"/>
      <c r="P57" s="108"/>
      <c r="Q57" s="100"/>
      <c r="R57" s="101"/>
    </row>
    <row r="58" spans="1:18" ht="15.75" x14ac:dyDescent="0.25">
      <c r="A58" s="94"/>
      <c r="B58" s="95"/>
      <c r="C58" s="95"/>
      <c r="D58" s="95"/>
      <c r="E58" s="96"/>
      <c r="F58" s="92"/>
      <c r="G58" s="93"/>
      <c r="H58" s="92"/>
      <c r="I58" s="93"/>
      <c r="K58" s="94"/>
      <c r="L58" s="95"/>
      <c r="M58" s="95"/>
      <c r="N58" s="95"/>
      <c r="O58" s="95"/>
      <c r="P58" s="96"/>
      <c r="Q58" s="92"/>
      <c r="R58" s="93"/>
    </row>
    <row r="59" spans="1:18" ht="16.5" thickBot="1" x14ac:dyDescent="0.3">
      <c r="A59" s="97"/>
      <c r="B59" s="98"/>
      <c r="C59" s="98"/>
      <c r="D59" s="98"/>
      <c r="E59" s="99"/>
      <c r="F59" s="100"/>
      <c r="G59" s="101"/>
      <c r="H59" s="102"/>
      <c r="I59" s="103"/>
      <c r="K59" s="97"/>
      <c r="L59" s="98"/>
      <c r="M59" s="98"/>
      <c r="N59" s="104"/>
      <c r="O59" s="104"/>
      <c r="P59" s="105"/>
      <c r="Q59" s="100"/>
      <c r="R59" s="101"/>
    </row>
    <row r="60" spans="1:18" ht="18" thickTop="1" thickBot="1" x14ac:dyDescent="0.3">
      <c r="D60" s="85" t="s">
        <v>9</v>
      </c>
      <c r="E60" s="86"/>
      <c r="F60" s="87">
        <f>SUM(F55:G59)</f>
        <v>0</v>
      </c>
      <c r="G60" s="88"/>
      <c r="H60" s="87">
        <f>SUM(H55:I59)</f>
        <v>0</v>
      </c>
      <c r="I60" s="88"/>
      <c r="N60" s="89" t="s">
        <v>9</v>
      </c>
      <c r="O60" s="90"/>
      <c r="P60" s="91"/>
      <c r="Q60" s="84">
        <f>SUM(Q55:R59)</f>
        <v>0</v>
      </c>
      <c r="R60" s="69"/>
    </row>
    <row r="61" spans="1:18" ht="15.75" thickBot="1" x14ac:dyDescent="0.3"/>
    <row r="62" spans="1:18" ht="18" thickTop="1" thickBot="1" x14ac:dyDescent="0.3">
      <c r="A62" s="65" t="s">
        <v>150</v>
      </c>
      <c r="B62" s="66"/>
      <c r="C62" s="66"/>
      <c r="D62" s="66"/>
      <c r="E62" s="66"/>
      <c r="F62" s="67"/>
      <c r="G62" s="68">
        <f>F60+H60+Q60</f>
        <v>0</v>
      </c>
      <c r="H62" s="68"/>
      <c r="I62" s="69"/>
    </row>
    <row r="63" spans="1:18" s="11" customFormat="1" ht="13.5" x14ac:dyDescent="0.25">
      <c r="D63" s="16"/>
      <c r="E63" s="16"/>
      <c r="F63" s="16"/>
      <c r="G63" s="16"/>
      <c r="H63" s="16"/>
      <c r="I63" s="17"/>
      <c r="J63" s="17"/>
      <c r="K63" s="17"/>
    </row>
    <row r="64" spans="1:18" s="11" customFormat="1" ht="13.5" x14ac:dyDescent="0.25">
      <c r="B64" s="12" t="s">
        <v>129</v>
      </c>
    </row>
    <row r="65" spans="2:18" s="11" customFormat="1" ht="13.5" x14ac:dyDescent="0.25">
      <c r="B65" s="83" t="s">
        <v>152</v>
      </c>
      <c r="C65" s="83"/>
      <c r="D65" s="83"/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</row>
    <row r="66" spans="2:18" s="11" customFormat="1" ht="13.5" x14ac:dyDescent="0.25">
      <c r="B66" s="71" t="s">
        <v>131</v>
      </c>
      <c r="C66" s="71"/>
      <c r="D66" s="71"/>
      <c r="E66" s="71"/>
      <c r="F66" s="71"/>
      <c r="G66" s="71"/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</row>
    <row r="67" spans="2:18" x14ac:dyDescent="0.25">
      <c r="B67" s="62" t="s">
        <v>159</v>
      </c>
      <c r="C67" s="62"/>
      <c r="D67" s="62"/>
      <c r="E67" s="62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2"/>
      <c r="R67" s="62"/>
    </row>
  </sheetData>
  <sheetProtection algorithmName="SHA-512" hashValue="z5EcUJHl0sWXKWsH76Wkwzk8qkg9g07l/Ta1jqFSjAjGQ/DpdL2bt8DR4mAX9/y02AjxWWGZuyNtV46Sbs6ZXw==" saltValue="Y0zmWc+nAJ2dVfLo5yiYaQ==" spinCount="100000" sheet="1" scenarios="1" selectLockedCells="1"/>
  <mergeCells count="181">
    <mergeCell ref="N60:P60"/>
    <mergeCell ref="A47:F47"/>
    <mergeCell ref="G47:I47"/>
    <mergeCell ref="A49:D49"/>
    <mergeCell ref="A50:C50"/>
    <mergeCell ref="D50:F50"/>
    <mergeCell ref="A52:I52"/>
    <mergeCell ref="K52:R52"/>
    <mergeCell ref="A53:I53"/>
    <mergeCell ref="A58:E58"/>
    <mergeCell ref="F58:G58"/>
    <mergeCell ref="H58:I58"/>
    <mergeCell ref="K58:P58"/>
    <mergeCell ref="Q58:R58"/>
    <mergeCell ref="A56:E56"/>
    <mergeCell ref="F56:G56"/>
    <mergeCell ref="H56:I56"/>
    <mergeCell ref="K56:P56"/>
    <mergeCell ref="Q56:R56"/>
    <mergeCell ref="A57:E57"/>
    <mergeCell ref="F57:G57"/>
    <mergeCell ref="H57:I57"/>
    <mergeCell ref="K57:P57"/>
    <mergeCell ref="Q57:R57"/>
    <mergeCell ref="K53:R53"/>
    <mergeCell ref="A44:E44"/>
    <mergeCell ref="F44:G44"/>
    <mergeCell ref="H44:I44"/>
    <mergeCell ref="K44:P44"/>
    <mergeCell ref="Q44:R44"/>
    <mergeCell ref="F45:G45"/>
    <mergeCell ref="H45:I45"/>
    <mergeCell ref="Q45:R45"/>
    <mergeCell ref="D45:E45"/>
    <mergeCell ref="N45:P45"/>
    <mergeCell ref="A42:E42"/>
    <mergeCell ref="F42:G42"/>
    <mergeCell ref="H42:I42"/>
    <mergeCell ref="K42:P42"/>
    <mergeCell ref="Q42:R42"/>
    <mergeCell ref="A43:E43"/>
    <mergeCell ref="F43:G43"/>
    <mergeCell ref="H43:I43"/>
    <mergeCell ref="K43:P43"/>
    <mergeCell ref="Q43:R43"/>
    <mergeCell ref="A34:D34"/>
    <mergeCell ref="A35:C35"/>
    <mergeCell ref="D35:F35"/>
    <mergeCell ref="A37:I37"/>
    <mergeCell ref="K37:R37"/>
    <mergeCell ref="A41:E41"/>
    <mergeCell ref="F41:G41"/>
    <mergeCell ref="H41:I41"/>
    <mergeCell ref="K41:P41"/>
    <mergeCell ref="Q41:R41"/>
    <mergeCell ref="A38:I38"/>
    <mergeCell ref="K38:R38"/>
    <mergeCell ref="A39:E39"/>
    <mergeCell ref="F39:G39"/>
    <mergeCell ref="H39:I39"/>
    <mergeCell ref="K39:P39"/>
    <mergeCell ref="Q39:R39"/>
    <mergeCell ref="A40:E40"/>
    <mergeCell ref="F40:G40"/>
    <mergeCell ref="H40:I40"/>
    <mergeCell ref="K40:P40"/>
    <mergeCell ref="Q40:R40"/>
    <mergeCell ref="A29:F29"/>
    <mergeCell ref="G29:I29"/>
    <mergeCell ref="K29:P29"/>
    <mergeCell ref="Q29:R29"/>
    <mergeCell ref="D30:F30"/>
    <mergeCell ref="G30:I30"/>
    <mergeCell ref="N30:P30"/>
    <mergeCell ref="Q30:R30"/>
    <mergeCell ref="A32:F32"/>
    <mergeCell ref="G32:I32"/>
    <mergeCell ref="A27:F27"/>
    <mergeCell ref="G27:I27"/>
    <mergeCell ref="K27:P27"/>
    <mergeCell ref="Q27:R27"/>
    <mergeCell ref="A28:F28"/>
    <mergeCell ref="G28:I28"/>
    <mergeCell ref="K28:P28"/>
    <mergeCell ref="Q28:R28"/>
    <mergeCell ref="A25:F25"/>
    <mergeCell ref="G25:I25"/>
    <mergeCell ref="K25:P25"/>
    <mergeCell ref="Q25:R25"/>
    <mergeCell ref="A26:F26"/>
    <mergeCell ref="G26:I26"/>
    <mergeCell ref="K26:P26"/>
    <mergeCell ref="Q26:R26"/>
    <mergeCell ref="A23:F23"/>
    <mergeCell ref="G23:I23"/>
    <mergeCell ref="K23:P23"/>
    <mergeCell ref="Q23:R23"/>
    <mergeCell ref="A24:F24"/>
    <mergeCell ref="G24:I24"/>
    <mergeCell ref="K24:P24"/>
    <mergeCell ref="Q24:R24"/>
    <mergeCell ref="A21:F21"/>
    <mergeCell ref="G21:I21"/>
    <mergeCell ref="K21:P21"/>
    <mergeCell ref="Q21:R21"/>
    <mergeCell ref="A22:F22"/>
    <mergeCell ref="G22:I22"/>
    <mergeCell ref="K22:P22"/>
    <mergeCell ref="Q22:R22"/>
    <mergeCell ref="A19:F19"/>
    <mergeCell ref="G19:I19"/>
    <mergeCell ref="K19:P19"/>
    <mergeCell ref="Q19:R19"/>
    <mergeCell ref="A20:F20"/>
    <mergeCell ref="G20:I20"/>
    <mergeCell ref="K20:P20"/>
    <mergeCell ref="Q20:R20"/>
    <mergeCell ref="A17:F17"/>
    <mergeCell ref="G17:I17"/>
    <mergeCell ref="K17:P17"/>
    <mergeCell ref="Q17:R17"/>
    <mergeCell ref="A18:F18"/>
    <mergeCell ref="G18:I18"/>
    <mergeCell ref="K18:P18"/>
    <mergeCell ref="Q18:R18"/>
    <mergeCell ref="A16:F16"/>
    <mergeCell ref="G16:I16"/>
    <mergeCell ref="K16:P16"/>
    <mergeCell ref="Q16:R16"/>
    <mergeCell ref="A13:I13"/>
    <mergeCell ref="K13:R13"/>
    <mergeCell ref="A14:F14"/>
    <mergeCell ref="G14:I14"/>
    <mergeCell ref="K14:P14"/>
    <mergeCell ref="Q14:R14"/>
    <mergeCell ref="A1:K1"/>
    <mergeCell ref="I4:J4"/>
    <mergeCell ref="I5:J5"/>
    <mergeCell ref="A9:D9"/>
    <mergeCell ref="A10:C10"/>
    <mergeCell ref="D10:F10"/>
    <mergeCell ref="A15:F15"/>
    <mergeCell ref="G15:I15"/>
    <mergeCell ref="K15:P15"/>
    <mergeCell ref="A12:I12"/>
    <mergeCell ref="K12:R12"/>
    <mergeCell ref="O5:R6"/>
    <mergeCell ref="B6:C6"/>
    <mergeCell ref="D6:G6"/>
    <mergeCell ref="A2:I2"/>
    <mergeCell ref="B4:C4"/>
    <mergeCell ref="D4:G4"/>
    <mergeCell ref="K4:M4"/>
    <mergeCell ref="B5:C5"/>
    <mergeCell ref="D5:G5"/>
    <mergeCell ref="K5:M5"/>
    <mergeCell ref="Q15:R15"/>
    <mergeCell ref="B67:R67"/>
    <mergeCell ref="A54:E54"/>
    <mergeCell ref="F54:G54"/>
    <mergeCell ref="H54:I54"/>
    <mergeCell ref="K54:P54"/>
    <mergeCell ref="Q54:R54"/>
    <mergeCell ref="A55:E55"/>
    <mergeCell ref="F55:G55"/>
    <mergeCell ref="H55:I55"/>
    <mergeCell ref="K55:P55"/>
    <mergeCell ref="Q55:R55"/>
    <mergeCell ref="A62:F62"/>
    <mergeCell ref="G62:I62"/>
    <mergeCell ref="B65:R65"/>
    <mergeCell ref="B66:R66"/>
    <mergeCell ref="A59:E59"/>
    <mergeCell ref="F59:G59"/>
    <mergeCell ref="H59:I59"/>
    <mergeCell ref="K59:P59"/>
    <mergeCell ref="Q59:R59"/>
    <mergeCell ref="F60:G60"/>
    <mergeCell ref="H60:I60"/>
    <mergeCell ref="Q60:R60"/>
    <mergeCell ref="D60:E60"/>
  </mergeCells>
  <conditionalFormatting sqref="A15:A29">
    <cfRule type="expression" dxfId="17" priority="5">
      <formula>AND(ISBLANK(A15),C15&gt;0)</formula>
    </cfRule>
  </conditionalFormatting>
  <conditionalFormatting sqref="A40:A44">
    <cfRule type="expression" dxfId="16" priority="6">
      <formula>AND(ISBLANK(A40),C40&gt;0)</formula>
    </cfRule>
  </conditionalFormatting>
  <conditionalFormatting sqref="A55:A59">
    <cfRule type="expression" dxfId="15" priority="1">
      <formula>AND(ISBLANK(A55),C55&gt;0)</formula>
    </cfRule>
  </conditionalFormatting>
  <conditionalFormatting sqref="K15:K29">
    <cfRule type="expression" dxfId="14" priority="4">
      <formula>AND(ISBLANK(K15),M15&gt;0)</formula>
    </cfRule>
  </conditionalFormatting>
  <conditionalFormatting sqref="K40:K44">
    <cfRule type="expression" dxfId="13" priority="3">
      <formula>AND(ISBLANK(K40),M40&gt;0)</formula>
    </cfRule>
  </conditionalFormatting>
  <conditionalFormatting sqref="K55:K59">
    <cfRule type="expression" dxfId="12" priority="2">
      <formula>AND(ISBLANK(K55),M55&gt;0)</formula>
    </cfRule>
  </conditionalFormatting>
  <dataValidations count="2">
    <dataValidation type="decimal" operator="greaterThanOrEqual" allowBlank="1" showErrorMessage="1" errorTitle="Dollar Values ONLY" error="Enter only positive dollar values to the nearest penny or leave as zero." sqref="Q15:R29 D50 F55:I59 D10:F10 Q40:R44 D35:F35 F40:I44 Q55:R59" xr:uid="{64F3CF02-2B53-493E-8CBE-F9DFA6ECD607}">
      <formula1>0</formula1>
    </dataValidation>
    <dataValidation type="decimal" operator="greaterThanOrEqual" allowBlank="1" showErrorMessage="1" sqref="G15:I29" xr:uid="{793BC256-399C-4E64-92C4-3603F6ED84D4}">
      <formula1>0</formula1>
    </dataValidation>
  </dataValidations>
  <pageMargins left="0.7" right="0.7" top="0.75" bottom="0.75" header="0.3" footer="0.3"/>
  <pageSetup scale="58" fitToHeight="0" orientation="portrait" r:id="rId1"/>
  <colBreaks count="1" manualBreakCount="1">
    <brk id="19" max="81" man="1"/>
  </colBreaks>
  <ignoredErrors>
    <ignoredError sqref="D5:D6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9EB0DE3-D3AE-4BD2-8625-1876F31F0D0F}">
          <x14:formula1>
            <xm:f>LookupData!$A$72:$A$81</xm:f>
          </x14:formula1>
          <xm:sqref>K5:M5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485CAC-62CE-4F0F-88F6-61BA7333773A}">
  <sheetPr codeName="Sheet3">
    <pageSetUpPr fitToPage="1"/>
  </sheetPr>
  <dimension ref="A1:S67"/>
  <sheetViews>
    <sheetView topLeftCell="A5" zoomScaleNormal="100" zoomScaleSheetLayoutView="100" workbookViewId="0">
      <selection activeCell="D5" sqref="D5:G5"/>
    </sheetView>
  </sheetViews>
  <sheetFormatPr defaultRowHeight="15" x14ac:dyDescent="0.25"/>
  <cols>
    <col min="1" max="9" width="8.7109375" customWidth="1"/>
    <col min="10" max="10" width="4.7109375" customWidth="1"/>
    <col min="11" max="13" width="8.7109375" customWidth="1"/>
    <col min="14" max="14" width="10" customWidth="1"/>
    <col min="15" max="25" width="8.7109375" customWidth="1"/>
  </cols>
  <sheetData>
    <row r="1" spans="1:19" s="10" customFormat="1" ht="22.5" x14ac:dyDescent="0.3">
      <c r="A1" s="160" t="s">
        <v>160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</row>
    <row r="2" spans="1:19" ht="19.5" x14ac:dyDescent="0.25">
      <c r="A2" s="160" t="str">
        <f>"County Fiscal Year "&amp;ReportInfo!S1&amp;"-"&amp;(ReportInfo!S1+1)</f>
        <v>County Fiscal Year 2025-2026</v>
      </c>
      <c r="B2" s="160"/>
      <c r="C2" s="160"/>
      <c r="D2" s="160"/>
      <c r="E2" s="160"/>
      <c r="F2" s="160"/>
      <c r="G2" s="160"/>
      <c r="H2" s="160"/>
      <c r="I2" s="160"/>
    </row>
    <row r="3" spans="1:19" x14ac:dyDescent="0.25">
      <c r="B3" s="19" t="s">
        <v>142</v>
      </c>
    </row>
    <row r="4" spans="1:19" ht="16.5" x14ac:dyDescent="0.25">
      <c r="B4" s="161" t="s">
        <v>0</v>
      </c>
      <c r="C4" s="161"/>
      <c r="D4" s="175" t="str">
        <f>IF('Qtr 1 Oct-Dec'!$D$4="","",'Qtr 1 Oct-Dec'!$D$4)</f>
        <v/>
      </c>
      <c r="E4" s="175"/>
      <c r="F4" s="175"/>
      <c r="G4" s="175"/>
      <c r="I4" s="70" t="s">
        <v>3</v>
      </c>
      <c r="J4" s="70"/>
      <c r="K4" s="176" t="s">
        <v>99</v>
      </c>
      <c r="L4" s="176"/>
      <c r="M4" s="176"/>
    </row>
    <row r="5" spans="1:19" ht="15.75" x14ac:dyDescent="0.25">
      <c r="B5" s="161" t="s">
        <v>1</v>
      </c>
      <c r="C5" s="161"/>
      <c r="D5" s="171" t="str">
        <f>IF('Qtr 1 Oct-Dec'!$D$5="","",'Qtr 1 Oct-Dec'!$D$5)</f>
        <v/>
      </c>
      <c r="E5" s="171"/>
      <c r="F5" s="171"/>
      <c r="G5" s="171"/>
      <c r="I5" s="70" t="s">
        <v>4</v>
      </c>
      <c r="J5" s="70"/>
      <c r="K5" s="174"/>
      <c r="L5" s="174"/>
      <c r="M5" s="174"/>
      <c r="O5" s="162" t="str">
        <f>'Qtr 1 Oct-Dec'!$O$5</f>
        <v>CCOC Form Version 1
Created:  12/08/2025</v>
      </c>
      <c r="P5" s="162"/>
      <c r="Q5" s="162"/>
      <c r="R5" s="162"/>
    </row>
    <row r="6" spans="1:19" ht="15.75" x14ac:dyDescent="0.25">
      <c r="B6" s="161" t="s">
        <v>2</v>
      </c>
      <c r="C6" s="161"/>
      <c r="D6" s="172" t="str">
        <f>IF('Qtr 1 Oct-Dec'!$D$6="","",'Qtr 1 Oct-Dec'!$D$6)</f>
        <v/>
      </c>
      <c r="E6" s="172"/>
      <c r="F6" s="172"/>
      <c r="G6" s="172"/>
      <c r="O6" s="162"/>
      <c r="P6" s="162"/>
      <c r="Q6" s="162"/>
      <c r="R6" s="162"/>
    </row>
    <row r="9" spans="1:19" ht="17.25" thickBot="1" x14ac:dyDescent="0.35">
      <c r="A9" s="75" t="s">
        <v>143</v>
      </c>
      <c r="B9" s="75"/>
      <c r="C9" s="75"/>
      <c r="D9" s="75"/>
      <c r="E9" s="13"/>
      <c r="F9" s="13"/>
      <c r="G9" s="13"/>
    </row>
    <row r="10" spans="1:19" ht="16.5" thickBot="1" x14ac:dyDescent="0.3">
      <c r="A10" s="73" t="s">
        <v>5</v>
      </c>
      <c r="B10" s="74"/>
      <c r="C10" s="74"/>
      <c r="D10" s="76"/>
      <c r="E10" s="77"/>
      <c r="F10" s="78"/>
    </row>
    <row r="12" spans="1:19" ht="17.25" thickBot="1" x14ac:dyDescent="0.3">
      <c r="A12" s="72" t="s">
        <v>144</v>
      </c>
      <c r="B12" s="72"/>
      <c r="C12" s="72"/>
      <c r="D12" s="72"/>
      <c r="E12" s="72"/>
      <c r="F12" s="72"/>
      <c r="G12" s="72"/>
      <c r="H12" s="72"/>
      <c r="I12" s="72"/>
      <c r="K12" s="72" t="s">
        <v>144</v>
      </c>
      <c r="L12" s="72"/>
      <c r="M12" s="72"/>
      <c r="N12" s="72"/>
      <c r="O12" s="72"/>
      <c r="P12" s="72"/>
      <c r="Q12" s="72"/>
      <c r="R12" s="72"/>
    </row>
    <row r="13" spans="1:19" ht="16.5" thickBot="1" x14ac:dyDescent="0.35">
      <c r="A13" s="166" t="s">
        <v>6</v>
      </c>
      <c r="B13" s="167"/>
      <c r="C13" s="167"/>
      <c r="D13" s="167"/>
      <c r="E13" s="167"/>
      <c r="F13" s="167"/>
      <c r="G13" s="167"/>
      <c r="H13" s="167"/>
      <c r="I13" s="168"/>
      <c r="K13" s="166" t="s">
        <v>7</v>
      </c>
      <c r="L13" s="167"/>
      <c r="M13" s="167"/>
      <c r="N13" s="167"/>
      <c r="O13" s="167"/>
      <c r="P13" s="167"/>
      <c r="Q13" s="167"/>
      <c r="R13" s="167"/>
      <c r="S13" s="14"/>
    </row>
    <row r="14" spans="1:19" ht="18.75" thickBot="1" x14ac:dyDescent="0.3">
      <c r="A14" s="163" t="s">
        <v>132</v>
      </c>
      <c r="B14" s="164"/>
      <c r="C14" s="164"/>
      <c r="D14" s="164"/>
      <c r="E14" s="164"/>
      <c r="F14" s="165"/>
      <c r="G14" s="163" t="s">
        <v>8</v>
      </c>
      <c r="H14" s="164"/>
      <c r="I14" s="169"/>
      <c r="K14" s="166" t="s">
        <v>132</v>
      </c>
      <c r="L14" s="167"/>
      <c r="M14" s="167"/>
      <c r="N14" s="167"/>
      <c r="O14" s="167"/>
      <c r="P14" s="167"/>
      <c r="Q14" s="163" t="s">
        <v>8</v>
      </c>
      <c r="R14" s="169"/>
    </row>
    <row r="15" spans="1:19" ht="15.75" x14ac:dyDescent="0.25">
      <c r="A15" s="156"/>
      <c r="B15" s="157"/>
      <c r="C15" s="157"/>
      <c r="D15" s="157"/>
      <c r="E15" s="157"/>
      <c r="F15" s="158"/>
      <c r="G15" s="159"/>
      <c r="H15" s="159"/>
      <c r="I15" s="113"/>
      <c r="K15" s="154"/>
      <c r="L15" s="155"/>
      <c r="M15" s="155"/>
      <c r="N15" s="155"/>
      <c r="O15" s="155"/>
      <c r="P15" s="155"/>
      <c r="Q15" s="112"/>
      <c r="R15" s="113"/>
    </row>
    <row r="16" spans="1:19" ht="15.75" x14ac:dyDescent="0.25">
      <c r="A16" s="148"/>
      <c r="B16" s="149"/>
      <c r="C16" s="149"/>
      <c r="D16" s="149"/>
      <c r="E16" s="149"/>
      <c r="F16" s="150"/>
      <c r="G16" s="136"/>
      <c r="H16" s="136"/>
      <c r="I16" s="93"/>
      <c r="K16" s="143"/>
      <c r="L16" s="144"/>
      <c r="M16" s="144"/>
      <c r="N16" s="144"/>
      <c r="O16" s="144"/>
      <c r="P16" s="144"/>
      <c r="Q16" s="92"/>
      <c r="R16" s="93"/>
    </row>
    <row r="17" spans="1:18" ht="15.75" x14ac:dyDescent="0.25">
      <c r="A17" s="151"/>
      <c r="B17" s="152"/>
      <c r="C17" s="152"/>
      <c r="D17" s="152"/>
      <c r="E17" s="152"/>
      <c r="F17" s="153"/>
      <c r="G17" s="137"/>
      <c r="H17" s="137"/>
      <c r="I17" s="101"/>
      <c r="K17" s="145"/>
      <c r="L17" s="146"/>
      <c r="M17" s="146"/>
      <c r="N17" s="146"/>
      <c r="O17" s="146"/>
      <c r="P17" s="146"/>
      <c r="Q17" s="100"/>
      <c r="R17" s="101"/>
    </row>
    <row r="18" spans="1:18" ht="15.75" x14ac:dyDescent="0.25">
      <c r="A18" s="148"/>
      <c r="B18" s="149"/>
      <c r="C18" s="149"/>
      <c r="D18" s="149"/>
      <c r="E18" s="149"/>
      <c r="F18" s="150"/>
      <c r="G18" s="136"/>
      <c r="H18" s="136"/>
      <c r="I18" s="93"/>
      <c r="K18" s="143"/>
      <c r="L18" s="144"/>
      <c r="M18" s="144"/>
      <c r="N18" s="144"/>
      <c r="O18" s="144"/>
      <c r="P18" s="144"/>
      <c r="Q18" s="92"/>
      <c r="R18" s="93"/>
    </row>
    <row r="19" spans="1:18" ht="15.75" x14ac:dyDescent="0.25">
      <c r="A19" s="151"/>
      <c r="B19" s="152"/>
      <c r="C19" s="152"/>
      <c r="D19" s="152"/>
      <c r="E19" s="152"/>
      <c r="F19" s="153"/>
      <c r="G19" s="137"/>
      <c r="H19" s="137"/>
      <c r="I19" s="101"/>
      <c r="K19" s="145"/>
      <c r="L19" s="146"/>
      <c r="M19" s="146"/>
      <c r="N19" s="146"/>
      <c r="O19" s="146"/>
      <c r="P19" s="146"/>
      <c r="Q19" s="100"/>
      <c r="R19" s="101"/>
    </row>
    <row r="20" spans="1:18" ht="15.75" x14ac:dyDescent="0.25">
      <c r="A20" s="148"/>
      <c r="B20" s="149"/>
      <c r="C20" s="149"/>
      <c r="D20" s="149"/>
      <c r="E20" s="149"/>
      <c r="F20" s="150"/>
      <c r="G20" s="136"/>
      <c r="H20" s="136"/>
      <c r="I20" s="93"/>
      <c r="K20" s="143"/>
      <c r="L20" s="144"/>
      <c r="M20" s="144"/>
      <c r="N20" s="144"/>
      <c r="O20" s="144"/>
      <c r="P20" s="144"/>
      <c r="Q20" s="92"/>
      <c r="R20" s="93"/>
    </row>
    <row r="21" spans="1:18" ht="15.75" x14ac:dyDescent="0.25">
      <c r="A21" s="151"/>
      <c r="B21" s="152"/>
      <c r="C21" s="152"/>
      <c r="D21" s="152"/>
      <c r="E21" s="152"/>
      <c r="F21" s="153"/>
      <c r="G21" s="137"/>
      <c r="H21" s="137"/>
      <c r="I21" s="101"/>
      <c r="K21" s="145"/>
      <c r="L21" s="146"/>
      <c r="M21" s="146"/>
      <c r="N21" s="146"/>
      <c r="O21" s="146"/>
      <c r="P21" s="146"/>
      <c r="Q21" s="100"/>
      <c r="R21" s="101"/>
    </row>
    <row r="22" spans="1:18" ht="15.75" x14ac:dyDescent="0.25">
      <c r="A22" s="148"/>
      <c r="B22" s="149"/>
      <c r="C22" s="149"/>
      <c r="D22" s="149"/>
      <c r="E22" s="149"/>
      <c r="F22" s="150"/>
      <c r="G22" s="136"/>
      <c r="H22" s="136"/>
      <c r="I22" s="93"/>
      <c r="K22" s="143"/>
      <c r="L22" s="144"/>
      <c r="M22" s="144"/>
      <c r="N22" s="144"/>
      <c r="O22" s="144"/>
      <c r="P22" s="144"/>
      <c r="Q22" s="92"/>
      <c r="R22" s="93"/>
    </row>
    <row r="23" spans="1:18" ht="15.75" x14ac:dyDescent="0.25">
      <c r="A23" s="151"/>
      <c r="B23" s="152"/>
      <c r="C23" s="152"/>
      <c r="D23" s="152"/>
      <c r="E23" s="152"/>
      <c r="F23" s="153"/>
      <c r="G23" s="137"/>
      <c r="H23" s="137"/>
      <c r="I23" s="101"/>
      <c r="K23" s="145"/>
      <c r="L23" s="146"/>
      <c r="M23" s="146"/>
      <c r="N23" s="146"/>
      <c r="O23" s="146"/>
      <c r="P23" s="146"/>
      <c r="Q23" s="100"/>
      <c r="R23" s="101"/>
    </row>
    <row r="24" spans="1:18" ht="15.75" x14ac:dyDescent="0.25">
      <c r="A24" s="148"/>
      <c r="B24" s="149"/>
      <c r="C24" s="149"/>
      <c r="D24" s="149"/>
      <c r="E24" s="149"/>
      <c r="F24" s="150"/>
      <c r="G24" s="136"/>
      <c r="H24" s="136"/>
      <c r="I24" s="93"/>
      <c r="K24" s="143"/>
      <c r="L24" s="144"/>
      <c r="M24" s="144"/>
      <c r="N24" s="144"/>
      <c r="O24" s="144"/>
      <c r="P24" s="144"/>
      <c r="Q24" s="92"/>
      <c r="R24" s="93"/>
    </row>
    <row r="25" spans="1:18" ht="15.75" x14ac:dyDescent="0.25">
      <c r="A25" s="151"/>
      <c r="B25" s="152"/>
      <c r="C25" s="152"/>
      <c r="D25" s="152"/>
      <c r="E25" s="152"/>
      <c r="F25" s="153"/>
      <c r="G25" s="137"/>
      <c r="H25" s="137"/>
      <c r="I25" s="101"/>
      <c r="K25" s="145"/>
      <c r="L25" s="146"/>
      <c r="M25" s="146"/>
      <c r="N25" s="146"/>
      <c r="O25" s="146"/>
      <c r="P25" s="146"/>
      <c r="Q25" s="100"/>
      <c r="R25" s="101"/>
    </row>
    <row r="26" spans="1:18" ht="15.75" x14ac:dyDescent="0.25">
      <c r="A26" s="148"/>
      <c r="B26" s="149"/>
      <c r="C26" s="149"/>
      <c r="D26" s="149"/>
      <c r="E26" s="149"/>
      <c r="F26" s="150"/>
      <c r="G26" s="136"/>
      <c r="H26" s="136"/>
      <c r="I26" s="93"/>
      <c r="K26" s="143"/>
      <c r="L26" s="144"/>
      <c r="M26" s="144"/>
      <c r="N26" s="144"/>
      <c r="O26" s="144"/>
      <c r="P26" s="144"/>
      <c r="Q26" s="92"/>
      <c r="R26" s="93"/>
    </row>
    <row r="27" spans="1:18" ht="15.75" x14ac:dyDescent="0.25">
      <c r="A27" s="151"/>
      <c r="B27" s="152"/>
      <c r="C27" s="152"/>
      <c r="D27" s="152"/>
      <c r="E27" s="152"/>
      <c r="F27" s="153"/>
      <c r="G27" s="137"/>
      <c r="H27" s="137"/>
      <c r="I27" s="101"/>
      <c r="K27" s="145"/>
      <c r="L27" s="146"/>
      <c r="M27" s="146"/>
      <c r="N27" s="146"/>
      <c r="O27" s="146"/>
      <c r="P27" s="146"/>
      <c r="Q27" s="100"/>
      <c r="R27" s="101"/>
    </row>
    <row r="28" spans="1:18" ht="15.75" x14ac:dyDescent="0.25">
      <c r="A28" s="148"/>
      <c r="B28" s="149"/>
      <c r="C28" s="149"/>
      <c r="D28" s="149"/>
      <c r="E28" s="149"/>
      <c r="F28" s="150"/>
      <c r="G28" s="136"/>
      <c r="H28" s="136"/>
      <c r="I28" s="93"/>
      <c r="K28" s="143"/>
      <c r="L28" s="144"/>
      <c r="M28" s="144"/>
      <c r="N28" s="144"/>
      <c r="O28" s="144"/>
      <c r="P28" s="144"/>
      <c r="Q28" s="92"/>
      <c r="R28" s="93"/>
    </row>
    <row r="29" spans="1:18" ht="16.5" thickBot="1" x14ac:dyDescent="0.3">
      <c r="A29" s="129"/>
      <c r="B29" s="130"/>
      <c r="C29" s="130"/>
      <c r="D29" s="131"/>
      <c r="E29" s="131"/>
      <c r="F29" s="132"/>
      <c r="G29" s="138"/>
      <c r="H29" s="138"/>
      <c r="I29" s="139"/>
      <c r="K29" s="140"/>
      <c r="L29" s="141"/>
      <c r="M29" s="141"/>
      <c r="N29" s="142"/>
      <c r="O29" s="142"/>
      <c r="P29" s="142"/>
      <c r="Q29" s="102"/>
      <c r="R29" s="103"/>
    </row>
    <row r="30" spans="1:18" ht="18" thickTop="1" thickBot="1" x14ac:dyDescent="0.3">
      <c r="D30" s="89" t="s">
        <v>9</v>
      </c>
      <c r="E30" s="90"/>
      <c r="F30" s="91"/>
      <c r="G30" s="84">
        <f>SUM(G15:I29)</f>
        <v>0</v>
      </c>
      <c r="H30" s="68"/>
      <c r="I30" s="69"/>
      <c r="N30" s="89" t="s">
        <v>134</v>
      </c>
      <c r="O30" s="90"/>
      <c r="P30" s="91"/>
      <c r="Q30" s="84">
        <f>SUM(Q15:R29)</f>
        <v>0</v>
      </c>
      <c r="R30" s="69"/>
    </row>
    <row r="31" spans="1:18" ht="15.75" thickBot="1" x14ac:dyDescent="0.3"/>
    <row r="32" spans="1:18" ht="18" thickTop="1" thickBot="1" x14ac:dyDescent="0.3">
      <c r="A32" s="65" t="s">
        <v>145</v>
      </c>
      <c r="B32" s="66"/>
      <c r="C32" s="66"/>
      <c r="D32" s="66"/>
      <c r="E32" s="66"/>
      <c r="F32" s="67"/>
      <c r="G32" s="79">
        <f>G30+Q30</f>
        <v>0</v>
      </c>
      <c r="H32" s="80"/>
      <c r="I32" s="81"/>
    </row>
    <row r="33" spans="1:18" x14ac:dyDescent="0.25">
      <c r="G33" s="15"/>
      <c r="H33" s="15"/>
      <c r="I33" s="15"/>
    </row>
    <row r="34" spans="1:18" ht="17.25" thickBot="1" x14ac:dyDescent="0.35">
      <c r="A34" s="75" t="s">
        <v>146</v>
      </c>
      <c r="B34" s="75"/>
      <c r="C34" s="75"/>
      <c r="D34" s="75"/>
      <c r="E34" s="13"/>
      <c r="F34" s="13"/>
      <c r="G34" s="13"/>
    </row>
    <row r="35" spans="1:18" ht="16.5" thickBot="1" x14ac:dyDescent="0.3">
      <c r="A35" s="73" t="s">
        <v>5</v>
      </c>
      <c r="B35" s="74"/>
      <c r="C35" s="82"/>
      <c r="D35" s="76"/>
      <c r="E35" s="77"/>
      <c r="F35" s="78"/>
    </row>
    <row r="37" spans="1:18" ht="17.25" thickBot="1" x14ac:dyDescent="0.3">
      <c r="A37" s="63" t="s">
        <v>147</v>
      </c>
      <c r="B37" s="63"/>
      <c r="C37" s="63"/>
      <c r="D37" s="63"/>
      <c r="E37" s="63"/>
      <c r="F37" s="63"/>
      <c r="G37" s="63"/>
      <c r="H37" s="63"/>
      <c r="I37" s="63"/>
      <c r="K37" s="63" t="s">
        <v>147</v>
      </c>
      <c r="L37" s="63"/>
      <c r="M37" s="63"/>
      <c r="N37" s="63"/>
      <c r="O37" s="63"/>
      <c r="P37" s="63"/>
      <c r="Q37" s="63"/>
      <c r="R37" s="63"/>
    </row>
    <row r="38" spans="1:18" ht="16.5" thickBot="1" x14ac:dyDescent="0.35">
      <c r="A38" s="114" t="s">
        <v>10</v>
      </c>
      <c r="B38" s="115"/>
      <c r="C38" s="115"/>
      <c r="D38" s="115"/>
      <c r="E38" s="115"/>
      <c r="F38" s="115"/>
      <c r="G38" s="115"/>
      <c r="H38" s="115"/>
      <c r="I38" s="116"/>
      <c r="K38" s="114" t="s">
        <v>13</v>
      </c>
      <c r="L38" s="115"/>
      <c r="M38" s="115"/>
      <c r="N38" s="115"/>
      <c r="O38" s="115"/>
      <c r="P38" s="115"/>
      <c r="Q38" s="115"/>
      <c r="R38" s="116"/>
    </row>
    <row r="39" spans="1:18" ht="18.75" thickBot="1" x14ac:dyDescent="0.35">
      <c r="A39" s="133" t="s">
        <v>132</v>
      </c>
      <c r="B39" s="133"/>
      <c r="C39" s="133"/>
      <c r="D39" s="133"/>
      <c r="E39" s="133"/>
      <c r="F39" s="133" t="s">
        <v>11</v>
      </c>
      <c r="G39" s="133"/>
      <c r="H39" s="133" t="s">
        <v>12</v>
      </c>
      <c r="I39" s="133"/>
      <c r="K39" s="114" t="s">
        <v>133</v>
      </c>
      <c r="L39" s="115"/>
      <c r="M39" s="115"/>
      <c r="N39" s="115"/>
      <c r="O39" s="115"/>
      <c r="P39" s="115"/>
      <c r="Q39" s="117" t="s">
        <v>8</v>
      </c>
      <c r="R39" s="120"/>
    </row>
    <row r="40" spans="1:18" ht="15.75" x14ac:dyDescent="0.25">
      <c r="A40" s="135"/>
      <c r="B40" s="135"/>
      <c r="C40" s="135"/>
      <c r="D40" s="135"/>
      <c r="E40" s="135"/>
      <c r="F40" s="134"/>
      <c r="G40" s="134"/>
      <c r="H40" s="134"/>
      <c r="I40" s="134"/>
      <c r="K40" s="109"/>
      <c r="L40" s="110"/>
      <c r="M40" s="110"/>
      <c r="N40" s="110"/>
      <c r="O40" s="110"/>
      <c r="P40" s="110"/>
      <c r="Q40" s="112"/>
      <c r="R40" s="113"/>
    </row>
    <row r="41" spans="1:18" ht="15.75" x14ac:dyDescent="0.25">
      <c r="A41" s="128"/>
      <c r="B41" s="128"/>
      <c r="C41" s="128"/>
      <c r="D41" s="128"/>
      <c r="E41" s="128"/>
      <c r="F41" s="147"/>
      <c r="G41" s="147"/>
      <c r="H41" s="147"/>
      <c r="I41" s="147"/>
      <c r="K41" s="94"/>
      <c r="L41" s="95"/>
      <c r="M41" s="95"/>
      <c r="N41" s="95"/>
      <c r="O41" s="95"/>
      <c r="P41" s="95"/>
      <c r="Q41" s="92"/>
      <c r="R41" s="93"/>
    </row>
    <row r="42" spans="1:18" ht="15.75" x14ac:dyDescent="0.25">
      <c r="A42" s="123"/>
      <c r="B42" s="123"/>
      <c r="C42" s="123"/>
      <c r="D42" s="123"/>
      <c r="E42" s="123"/>
      <c r="F42" s="125"/>
      <c r="G42" s="125"/>
      <c r="H42" s="125"/>
      <c r="I42" s="125"/>
      <c r="K42" s="106"/>
      <c r="L42" s="107"/>
      <c r="M42" s="107"/>
      <c r="N42" s="107"/>
      <c r="O42" s="107"/>
      <c r="P42" s="107"/>
      <c r="Q42" s="100"/>
      <c r="R42" s="101"/>
    </row>
    <row r="43" spans="1:18" ht="15.75" x14ac:dyDescent="0.25">
      <c r="A43" s="128"/>
      <c r="B43" s="128"/>
      <c r="C43" s="128"/>
      <c r="D43" s="128"/>
      <c r="E43" s="128"/>
      <c r="F43" s="147"/>
      <c r="G43" s="147"/>
      <c r="H43" s="147"/>
      <c r="I43" s="147"/>
      <c r="K43" s="94"/>
      <c r="L43" s="95"/>
      <c r="M43" s="95"/>
      <c r="N43" s="95"/>
      <c r="O43" s="95"/>
      <c r="P43" s="95"/>
      <c r="Q43" s="92"/>
      <c r="R43" s="93"/>
    </row>
    <row r="44" spans="1:18" ht="16.5" thickBot="1" x14ac:dyDescent="0.3">
      <c r="A44" s="126"/>
      <c r="B44" s="126"/>
      <c r="C44" s="126"/>
      <c r="D44" s="127"/>
      <c r="E44" s="127"/>
      <c r="F44" s="124"/>
      <c r="G44" s="124"/>
      <c r="H44" s="124"/>
      <c r="I44" s="124"/>
      <c r="K44" s="97"/>
      <c r="L44" s="98"/>
      <c r="M44" s="98"/>
      <c r="N44" s="104"/>
      <c r="O44" s="104"/>
      <c r="P44" s="104"/>
      <c r="Q44" s="100"/>
      <c r="R44" s="101"/>
    </row>
    <row r="45" spans="1:18" ht="18" thickTop="1" thickBot="1" x14ac:dyDescent="0.35">
      <c r="D45" s="121" t="s">
        <v>9</v>
      </c>
      <c r="E45" s="121"/>
      <c r="F45" s="122">
        <f>SUM(F40:G44)</f>
        <v>0</v>
      </c>
      <c r="G45" s="122"/>
      <c r="H45" s="122">
        <f>SUM(H40:I44)</f>
        <v>0</v>
      </c>
      <c r="I45" s="122"/>
      <c r="N45" s="89" t="s">
        <v>9</v>
      </c>
      <c r="O45" s="90"/>
      <c r="P45" s="91"/>
      <c r="Q45" s="84">
        <f>SUM(Q40:R44)</f>
        <v>0</v>
      </c>
      <c r="R45" s="69"/>
    </row>
    <row r="46" spans="1:18" ht="15.75" thickBot="1" x14ac:dyDescent="0.3"/>
    <row r="47" spans="1:18" ht="18" thickTop="1" thickBot="1" x14ac:dyDescent="0.3">
      <c r="A47" s="65" t="s">
        <v>148</v>
      </c>
      <c r="B47" s="66"/>
      <c r="C47" s="66"/>
      <c r="D47" s="66"/>
      <c r="E47" s="66"/>
      <c r="F47" s="67"/>
      <c r="G47" s="84">
        <f>F45+H45+Q45</f>
        <v>0</v>
      </c>
      <c r="H47" s="68"/>
      <c r="I47" s="69"/>
    </row>
    <row r="49" spans="1:18" ht="17.25" thickBot="1" x14ac:dyDescent="0.35">
      <c r="A49" s="63" t="s">
        <v>151</v>
      </c>
      <c r="B49" s="63"/>
      <c r="C49" s="63"/>
      <c r="D49" s="63"/>
      <c r="E49" s="13"/>
      <c r="F49" s="13"/>
    </row>
    <row r="50" spans="1:18" ht="16.5" thickBot="1" x14ac:dyDescent="0.3">
      <c r="A50" s="73" t="s">
        <v>5</v>
      </c>
      <c r="B50" s="74"/>
      <c r="C50" s="74"/>
      <c r="D50" s="76"/>
      <c r="E50" s="77"/>
      <c r="F50" s="78"/>
    </row>
    <row r="52" spans="1:18" ht="17.25" thickBot="1" x14ac:dyDescent="0.35">
      <c r="A52" s="64" t="s">
        <v>149</v>
      </c>
      <c r="B52" s="64"/>
      <c r="C52" s="64"/>
      <c r="D52" s="64"/>
      <c r="E52" s="64"/>
      <c r="F52" s="64"/>
      <c r="G52" s="64"/>
      <c r="H52" s="64"/>
      <c r="I52" s="64"/>
      <c r="K52" s="64" t="s">
        <v>149</v>
      </c>
      <c r="L52" s="64"/>
      <c r="M52" s="64"/>
      <c r="N52" s="64"/>
      <c r="O52" s="64"/>
      <c r="P52" s="64"/>
      <c r="Q52" s="64"/>
      <c r="R52" s="64"/>
    </row>
    <row r="53" spans="1:18" ht="16.5" thickBot="1" x14ac:dyDescent="0.35">
      <c r="A53" s="114" t="s">
        <v>10</v>
      </c>
      <c r="B53" s="115"/>
      <c r="C53" s="115"/>
      <c r="D53" s="115"/>
      <c r="E53" s="115"/>
      <c r="F53" s="115"/>
      <c r="G53" s="115"/>
      <c r="H53" s="115"/>
      <c r="I53" s="116"/>
      <c r="K53" s="114" t="s">
        <v>13</v>
      </c>
      <c r="L53" s="115"/>
      <c r="M53" s="115"/>
      <c r="N53" s="115"/>
      <c r="O53" s="115"/>
      <c r="P53" s="115"/>
      <c r="Q53" s="115"/>
      <c r="R53" s="116"/>
    </row>
    <row r="54" spans="1:18" ht="18.75" thickBot="1" x14ac:dyDescent="0.35">
      <c r="A54" s="117" t="s">
        <v>132</v>
      </c>
      <c r="B54" s="118"/>
      <c r="C54" s="118"/>
      <c r="D54" s="118"/>
      <c r="E54" s="119"/>
      <c r="F54" s="117" t="s">
        <v>11</v>
      </c>
      <c r="G54" s="120"/>
      <c r="H54" s="117" t="s">
        <v>12</v>
      </c>
      <c r="I54" s="120"/>
      <c r="K54" s="114" t="s">
        <v>133</v>
      </c>
      <c r="L54" s="115"/>
      <c r="M54" s="115"/>
      <c r="N54" s="115"/>
      <c r="O54" s="115"/>
      <c r="P54" s="115"/>
      <c r="Q54" s="117" t="s">
        <v>8</v>
      </c>
      <c r="R54" s="120"/>
    </row>
    <row r="55" spans="1:18" ht="15.75" x14ac:dyDescent="0.25">
      <c r="A55" s="109"/>
      <c r="B55" s="110"/>
      <c r="C55" s="110"/>
      <c r="D55" s="110"/>
      <c r="E55" s="111"/>
      <c r="F55" s="112"/>
      <c r="G55" s="113"/>
      <c r="H55" s="112"/>
      <c r="I55" s="113"/>
      <c r="K55" s="109"/>
      <c r="L55" s="110"/>
      <c r="M55" s="110"/>
      <c r="N55" s="110"/>
      <c r="O55" s="110"/>
      <c r="P55" s="111"/>
      <c r="Q55" s="112"/>
      <c r="R55" s="113"/>
    </row>
    <row r="56" spans="1:18" ht="15.75" x14ac:dyDescent="0.25">
      <c r="A56" s="94"/>
      <c r="B56" s="95"/>
      <c r="C56" s="95"/>
      <c r="D56" s="95"/>
      <c r="E56" s="96"/>
      <c r="F56" s="92"/>
      <c r="G56" s="93"/>
      <c r="H56" s="92"/>
      <c r="I56" s="93"/>
      <c r="K56" s="94"/>
      <c r="L56" s="95"/>
      <c r="M56" s="95"/>
      <c r="N56" s="95"/>
      <c r="O56" s="95"/>
      <c r="P56" s="96"/>
      <c r="Q56" s="92"/>
      <c r="R56" s="93"/>
    </row>
    <row r="57" spans="1:18" ht="15.75" x14ac:dyDescent="0.25">
      <c r="A57" s="106"/>
      <c r="B57" s="107"/>
      <c r="C57" s="107"/>
      <c r="D57" s="107"/>
      <c r="E57" s="108"/>
      <c r="F57" s="100"/>
      <c r="G57" s="101"/>
      <c r="H57" s="100"/>
      <c r="I57" s="101"/>
      <c r="K57" s="106"/>
      <c r="L57" s="107"/>
      <c r="M57" s="107"/>
      <c r="N57" s="107"/>
      <c r="O57" s="107"/>
      <c r="P57" s="108"/>
      <c r="Q57" s="100"/>
      <c r="R57" s="101"/>
    </row>
    <row r="58" spans="1:18" ht="15.75" x14ac:dyDescent="0.25">
      <c r="A58" s="94"/>
      <c r="B58" s="95"/>
      <c r="C58" s="95"/>
      <c r="D58" s="95"/>
      <c r="E58" s="96"/>
      <c r="F58" s="92"/>
      <c r="G58" s="93"/>
      <c r="H58" s="92"/>
      <c r="I58" s="93"/>
      <c r="K58" s="94"/>
      <c r="L58" s="95"/>
      <c r="M58" s="95"/>
      <c r="N58" s="95"/>
      <c r="O58" s="95"/>
      <c r="P58" s="96"/>
      <c r="Q58" s="92"/>
      <c r="R58" s="93"/>
    </row>
    <row r="59" spans="1:18" ht="16.5" thickBot="1" x14ac:dyDescent="0.3">
      <c r="A59" s="97"/>
      <c r="B59" s="98"/>
      <c r="C59" s="98"/>
      <c r="D59" s="98"/>
      <c r="E59" s="99"/>
      <c r="F59" s="100"/>
      <c r="G59" s="101"/>
      <c r="H59" s="102"/>
      <c r="I59" s="103"/>
      <c r="K59" s="97"/>
      <c r="L59" s="98"/>
      <c r="M59" s="98"/>
      <c r="N59" s="104"/>
      <c r="O59" s="104"/>
      <c r="P59" s="105"/>
      <c r="Q59" s="100"/>
      <c r="R59" s="101"/>
    </row>
    <row r="60" spans="1:18" ht="18" thickTop="1" thickBot="1" x14ac:dyDescent="0.3">
      <c r="D60" s="85" t="s">
        <v>9</v>
      </c>
      <c r="E60" s="86"/>
      <c r="F60" s="87">
        <f>SUM(F55:G59)</f>
        <v>0</v>
      </c>
      <c r="G60" s="88"/>
      <c r="H60" s="87">
        <f>SUM(H55:I59)</f>
        <v>0</v>
      </c>
      <c r="I60" s="88"/>
      <c r="N60" s="89" t="s">
        <v>9</v>
      </c>
      <c r="O60" s="90"/>
      <c r="P60" s="91"/>
      <c r="Q60" s="84">
        <f>SUM(Q55:R59)</f>
        <v>0</v>
      </c>
      <c r="R60" s="69"/>
    </row>
    <row r="61" spans="1:18" ht="15.75" thickBot="1" x14ac:dyDescent="0.3"/>
    <row r="62" spans="1:18" ht="18" thickTop="1" thickBot="1" x14ac:dyDescent="0.3">
      <c r="A62" s="65" t="s">
        <v>150</v>
      </c>
      <c r="B62" s="66"/>
      <c r="C62" s="66"/>
      <c r="D62" s="66"/>
      <c r="E62" s="66"/>
      <c r="F62" s="67"/>
      <c r="G62" s="68">
        <f>F60+H60+Q60</f>
        <v>0</v>
      </c>
      <c r="H62" s="68"/>
      <c r="I62" s="69"/>
    </row>
    <row r="63" spans="1:18" s="11" customFormat="1" ht="13.5" x14ac:dyDescent="0.25">
      <c r="D63" s="16"/>
      <c r="E63" s="16"/>
      <c r="F63" s="16"/>
      <c r="G63" s="16"/>
      <c r="H63" s="16"/>
      <c r="I63" s="17"/>
      <c r="J63" s="17"/>
      <c r="K63" s="17"/>
    </row>
    <row r="64" spans="1:18" s="11" customFormat="1" ht="13.5" x14ac:dyDescent="0.25">
      <c r="B64" s="12" t="s">
        <v>129</v>
      </c>
    </row>
    <row r="65" spans="2:18" s="11" customFormat="1" ht="13.5" x14ac:dyDescent="0.25">
      <c r="B65" s="83" t="s">
        <v>152</v>
      </c>
      <c r="C65" s="83"/>
      <c r="D65" s="83"/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</row>
    <row r="66" spans="2:18" s="11" customFormat="1" ht="13.5" x14ac:dyDescent="0.25">
      <c r="B66" s="71" t="s">
        <v>131</v>
      </c>
      <c r="C66" s="71"/>
      <c r="D66" s="71"/>
      <c r="E66" s="71"/>
      <c r="F66" s="71"/>
      <c r="G66" s="71"/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</row>
    <row r="67" spans="2:18" x14ac:dyDescent="0.25">
      <c r="B67" s="62" t="s">
        <v>159</v>
      </c>
      <c r="C67" s="62"/>
      <c r="D67" s="62"/>
      <c r="E67" s="62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2"/>
      <c r="R67" s="62"/>
    </row>
  </sheetData>
  <sheetProtection algorithmName="SHA-512" hashValue="mpccTxMbHU1RVh6L0lIcYzVdrTS6FRLFIET6her52ftNvna8KsQU+Hc6PZqckSNaYUKqU7w55eh4t2CKW9iyDg==" saltValue="r73QksBLOOamt1DORTGHsg==" spinCount="100000" sheet="1" scenarios="1" selectLockedCells="1"/>
  <mergeCells count="181">
    <mergeCell ref="N60:P60"/>
    <mergeCell ref="A47:F47"/>
    <mergeCell ref="G47:I47"/>
    <mergeCell ref="A49:D49"/>
    <mergeCell ref="A50:C50"/>
    <mergeCell ref="D50:F50"/>
    <mergeCell ref="A52:I52"/>
    <mergeCell ref="K52:R52"/>
    <mergeCell ref="A53:I53"/>
    <mergeCell ref="A58:E58"/>
    <mergeCell ref="F58:G58"/>
    <mergeCell ref="H58:I58"/>
    <mergeCell ref="K58:P58"/>
    <mergeCell ref="Q58:R58"/>
    <mergeCell ref="A56:E56"/>
    <mergeCell ref="F56:G56"/>
    <mergeCell ref="H56:I56"/>
    <mergeCell ref="K56:P56"/>
    <mergeCell ref="Q56:R56"/>
    <mergeCell ref="A57:E57"/>
    <mergeCell ref="F57:G57"/>
    <mergeCell ref="H57:I57"/>
    <mergeCell ref="K57:P57"/>
    <mergeCell ref="Q57:R57"/>
    <mergeCell ref="K53:R53"/>
    <mergeCell ref="A44:E44"/>
    <mergeCell ref="F44:G44"/>
    <mergeCell ref="H44:I44"/>
    <mergeCell ref="K44:P44"/>
    <mergeCell ref="Q44:R44"/>
    <mergeCell ref="F45:G45"/>
    <mergeCell ref="H45:I45"/>
    <mergeCell ref="Q45:R45"/>
    <mergeCell ref="D45:E45"/>
    <mergeCell ref="N45:P45"/>
    <mergeCell ref="A42:E42"/>
    <mergeCell ref="F42:G42"/>
    <mergeCell ref="H42:I42"/>
    <mergeCell ref="K42:P42"/>
    <mergeCell ref="Q42:R42"/>
    <mergeCell ref="A43:E43"/>
    <mergeCell ref="F43:G43"/>
    <mergeCell ref="H43:I43"/>
    <mergeCell ref="K43:P43"/>
    <mergeCell ref="Q43:R43"/>
    <mergeCell ref="A34:D34"/>
    <mergeCell ref="A35:C35"/>
    <mergeCell ref="D35:F35"/>
    <mergeCell ref="A37:I37"/>
    <mergeCell ref="K37:R37"/>
    <mergeCell ref="A41:E41"/>
    <mergeCell ref="F41:G41"/>
    <mergeCell ref="H41:I41"/>
    <mergeCell ref="K41:P41"/>
    <mergeCell ref="Q41:R41"/>
    <mergeCell ref="A38:I38"/>
    <mergeCell ref="K38:R38"/>
    <mergeCell ref="A39:E39"/>
    <mergeCell ref="F39:G39"/>
    <mergeCell ref="H39:I39"/>
    <mergeCell ref="K39:P39"/>
    <mergeCell ref="Q39:R39"/>
    <mergeCell ref="A40:E40"/>
    <mergeCell ref="F40:G40"/>
    <mergeCell ref="H40:I40"/>
    <mergeCell ref="K40:P40"/>
    <mergeCell ref="Q40:R40"/>
    <mergeCell ref="A29:F29"/>
    <mergeCell ref="G29:I29"/>
    <mergeCell ref="K29:P29"/>
    <mergeCell ref="Q29:R29"/>
    <mergeCell ref="D30:F30"/>
    <mergeCell ref="G30:I30"/>
    <mergeCell ref="N30:P30"/>
    <mergeCell ref="Q30:R30"/>
    <mergeCell ref="A32:F32"/>
    <mergeCell ref="G32:I32"/>
    <mergeCell ref="A27:F27"/>
    <mergeCell ref="G27:I27"/>
    <mergeCell ref="K27:P27"/>
    <mergeCell ref="Q27:R27"/>
    <mergeCell ref="A28:F28"/>
    <mergeCell ref="G28:I28"/>
    <mergeCell ref="K28:P28"/>
    <mergeCell ref="Q28:R28"/>
    <mergeCell ref="A25:F25"/>
    <mergeCell ref="G25:I25"/>
    <mergeCell ref="K25:P25"/>
    <mergeCell ref="Q25:R25"/>
    <mergeCell ref="A26:F26"/>
    <mergeCell ref="G26:I26"/>
    <mergeCell ref="K26:P26"/>
    <mergeCell ref="Q26:R26"/>
    <mergeCell ref="A23:F23"/>
    <mergeCell ref="G23:I23"/>
    <mergeCell ref="K23:P23"/>
    <mergeCell ref="Q23:R23"/>
    <mergeCell ref="A24:F24"/>
    <mergeCell ref="G24:I24"/>
    <mergeCell ref="K24:P24"/>
    <mergeCell ref="Q24:R24"/>
    <mergeCell ref="A21:F21"/>
    <mergeCell ref="G21:I21"/>
    <mergeCell ref="K21:P21"/>
    <mergeCell ref="Q21:R21"/>
    <mergeCell ref="A22:F22"/>
    <mergeCell ref="G22:I22"/>
    <mergeCell ref="K22:P22"/>
    <mergeCell ref="Q22:R22"/>
    <mergeCell ref="A19:F19"/>
    <mergeCell ref="G19:I19"/>
    <mergeCell ref="K19:P19"/>
    <mergeCell ref="Q19:R19"/>
    <mergeCell ref="A20:F20"/>
    <mergeCell ref="G20:I20"/>
    <mergeCell ref="K20:P20"/>
    <mergeCell ref="Q20:R20"/>
    <mergeCell ref="A17:F17"/>
    <mergeCell ref="G17:I17"/>
    <mergeCell ref="K17:P17"/>
    <mergeCell ref="Q17:R17"/>
    <mergeCell ref="A18:F18"/>
    <mergeCell ref="G18:I18"/>
    <mergeCell ref="K18:P18"/>
    <mergeCell ref="Q18:R18"/>
    <mergeCell ref="A16:F16"/>
    <mergeCell ref="G16:I16"/>
    <mergeCell ref="K16:P16"/>
    <mergeCell ref="Q16:R16"/>
    <mergeCell ref="A13:I13"/>
    <mergeCell ref="K13:R13"/>
    <mergeCell ref="A14:F14"/>
    <mergeCell ref="G14:I14"/>
    <mergeCell ref="K14:P14"/>
    <mergeCell ref="Q14:R14"/>
    <mergeCell ref="A1:K1"/>
    <mergeCell ref="I4:J4"/>
    <mergeCell ref="I5:J5"/>
    <mergeCell ref="A9:D9"/>
    <mergeCell ref="A10:C10"/>
    <mergeCell ref="D10:F10"/>
    <mergeCell ref="A15:F15"/>
    <mergeCell ref="G15:I15"/>
    <mergeCell ref="K15:P15"/>
    <mergeCell ref="A12:I12"/>
    <mergeCell ref="K12:R12"/>
    <mergeCell ref="O5:R6"/>
    <mergeCell ref="B6:C6"/>
    <mergeCell ref="D6:G6"/>
    <mergeCell ref="A2:I2"/>
    <mergeCell ref="B4:C4"/>
    <mergeCell ref="D4:G4"/>
    <mergeCell ref="K4:M4"/>
    <mergeCell ref="B5:C5"/>
    <mergeCell ref="D5:G5"/>
    <mergeCell ref="K5:M5"/>
    <mergeCell ref="Q15:R15"/>
    <mergeCell ref="B67:R67"/>
    <mergeCell ref="A54:E54"/>
    <mergeCell ref="F54:G54"/>
    <mergeCell ref="H54:I54"/>
    <mergeCell ref="K54:P54"/>
    <mergeCell ref="Q54:R54"/>
    <mergeCell ref="A55:E55"/>
    <mergeCell ref="F55:G55"/>
    <mergeCell ref="H55:I55"/>
    <mergeCell ref="K55:P55"/>
    <mergeCell ref="Q55:R55"/>
    <mergeCell ref="A62:F62"/>
    <mergeCell ref="G62:I62"/>
    <mergeCell ref="B65:R65"/>
    <mergeCell ref="B66:R66"/>
    <mergeCell ref="A59:E59"/>
    <mergeCell ref="F59:G59"/>
    <mergeCell ref="H59:I59"/>
    <mergeCell ref="K59:P59"/>
    <mergeCell ref="Q59:R59"/>
    <mergeCell ref="F60:G60"/>
    <mergeCell ref="H60:I60"/>
    <mergeCell ref="Q60:R60"/>
    <mergeCell ref="D60:E60"/>
  </mergeCells>
  <conditionalFormatting sqref="A15:A29">
    <cfRule type="expression" dxfId="11" priority="5">
      <formula>AND(ISBLANK(A15),C15&gt;0)</formula>
    </cfRule>
  </conditionalFormatting>
  <conditionalFormatting sqref="A40:A44">
    <cfRule type="expression" dxfId="10" priority="6">
      <formula>AND(ISBLANK(A40),C40&gt;0)</formula>
    </cfRule>
  </conditionalFormatting>
  <conditionalFormatting sqref="A55:A59">
    <cfRule type="expression" dxfId="9" priority="1">
      <formula>AND(ISBLANK(A55),C55&gt;0)</formula>
    </cfRule>
  </conditionalFormatting>
  <conditionalFormatting sqref="K15:K29">
    <cfRule type="expression" dxfId="8" priority="4">
      <formula>AND(ISBLANK(K15),M15&gt;0)</formula>
    </cfRule>
  </conditionalFormatting>
  <conditionalFormatting sqref="K40:K44">
    <cfRule type="expression" dxfId="7" priority="3">
      <formula>AND(ISBLANK(K40),M40&gt;0)</formula>
    </cfRule>
  </conditionalFormatting>
  <conditionalFormatting sqref="K55:K59">
    <cfRule type="expression" dxfId="6" priority="2">
      <formula>AND(ISBLANK(K55),M55&gt;0)</formula>
    </cfRule>
  </conditionalFormatting>
  <dataValidations count="2">
    <dataValidation type="decimal" operator="greaterThanOrEqual" allowBlank="1" showErrorMessage="1" errorTitle="Dollar Values ONLY" error="Enter only positive dollar values to the nearest penny or leave as zero." sqref="Q15:R29 D50 F55:I59 D10:F10 Q40:R44 D35:F35 F40:I44 Q55:R59" xr:uid="{4D02177A-CAA6-40F3-84A7-4A57620DE5AB}">
      <formula1>0</formula1>
    </dataValidation>
    <dataValidation type="decimal" operator="greaterThanOrEqual" allowBlank="1" showErrorMessage="1" sqref="G15:I29" xr:uid="{9D0DFD4C-F280-4332-9A33-F1ABE83DC845}">
      <formula1>0</formula1>
    </dataValidation>
  </dataValidations>
  <pageMargins left="0.7" right="0.7" top="0.75" bottom="0.75" header="0.3" footer="0.3"/>
  <pageSetup scale="58" fitToHeight="0" orientation="portrait" r:id="rId1"/>
  <colBreaks count="1" manualBreakCount="1">
    <brk id="19" max="81" man="1"/>
  </colBreaks>
  <ignoredErrors>
    <ignoredError sqref="D5:D6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AAC4B05-8392-48DD-816A-FC1107D1FABA}">
          <x14:formula1>
            <xm:f>LookupData!$A$72:$A$81</xm:f>
          </x14:formula1>
          <xm:sqref>K5:M5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6FFF2A-C105-4BA6-8457-820BD5B8DBF7}">
  <sheetPr codeName="Sheet4">
    <pageSetUpPr fitToPage="1"/>
  </sheetPr>
  <dimension ref="A1:S67"/>
  <sheetViews>
    <sheetView zoomScaleNormal="100" zoomScaleSheetLayoutView="100" workbookViewId="0">
      <selection activeCell="D5" sqref="D5:G5"/>
    </sheetView>
  </sheetViews>
  <sheetFormatPr defaultRowHeight="15" x14ac:dyDescent="0.25"/>
  <cols>
    <col min="1" max="9" width="8.7109375" customWidth="1"/>
    <col min="10" max="10" width="4.7109375" customWidth="1"/>
    <col min="11" max="13" width="8.7109375" customWidth="1"/>
    <col min="14" max="14" width="10" customWidth="1"/>
    <col min="15" max="25" width="8.7109375" customWidth="1"/>
  </cols>
  <sheetData>
    <row r="1" spans="1:19" s="10" customFormat="1" ht="22.5" x14ac:dyDescent="0.3">
      <c r="A1" s="160" t="s">
        <v>160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</row>
    <row r="2" spans="1:19" ht="19.5" x14ac:dyDescent="0.25">
      <c r="A2" s="160" t="str">
        <f>"County Fiscal Year "&amp;ReportInfo!S1&amp;"-"&amp;(ReportInfo!S1+1)</f>
        <v>County Fiscal Year 2025-2026</v>
      </c>
      <c r="B2" s="160"/>
      <c r="C2" s="160"/>
      <c r="D2" s="160"/>
      <c r="E2" s="160"/>
      <c r="F2" s="160"/>
      <c r="G2" s="160"/>
      <c r="H2" s="160"/>
      <c r="I2" s="160"/>
    </row>
    <row r="3" spans="1:19" x14ac:dyDescent="0.25">
      <c r="B3" s="19" t="s">
        <v>142</v>
      </c>
    </row>
    <row r="4" spans="1:19" ht="16.5" x14ac:dyDescent="0.25">
      <c r="B4" s="161" t="s">
        <v>0</v>
      </c>
      <c r="C4" s="161"/>
      <c r="D4" s="175" t="str">
        <f>IF('Qtr 1 Oct-Dec'!$D$4="","",'Qtr 1 Oct-Dec'!$D$4)</f>
        <v/>
      </c>
      <c r="E4" s="175"/>
      <c r="F4" s="175"/>
      <c r="G4" s="175"/>
      <c r="I4" s="70" t="s">
        <v>3</v>
      </c>
      <c r="J4" s="70"/>
      <c r="K4" s="176" t="s">
        <v>100</v>
      </c>
      <c r="L4" s="176"/>
      <c r="M4" s="176"/>
    </row>
    <row r="5" spans="1:19" ht="15.75" x14ac:dyDescent="0.25">
      <c r="B5" s="161" t="s">
        <v>1</v>
      </c>
      <c r="C5" s="161"/>
      <c r="D5" s="171" t="str">
        <f>IF('Qtr 1 Oct-Dec'!$D$5="","",'Qtr 1 Oct-Dec'!$D$5)</f>
        <v/>
      </c>
      <c r="E5" s="171"/>
      <c r="F5" s="171"/>
      <c r="G5" s="171"/>
      <c r="I5" s="70" t="s">
        <v>4</v>
      </c>
      <c r="J5" s="70"/>
      <c r="K5" s="174"/>
      <c r="L5" s="174"/>
      <c r="M5" s="174"/>
      <c r="O5" s="162" t="str">
        <f>'Qtr 1 Oct-Dec'!$O$5</f>
        <v>CCOC Form Version 1
Created:  12/08/2025</v>
      </c>
      <c r="P5" s="162"/>
      <c r="Q5" s="162"/>
      <c r="R5" s="162"/>
    </row>
    <row r="6" spans="1:19" ht="15.75" x14ac:dyDescent="0.25">
      <c r="B6" s="161" t="s">
        <v>2</v>
      </c>
      <c r="C6" s="161"/>
      <c r="D6" s="172" t="str">
        <f>IF('Qtr 1 Oct-Dec'!$D$6="","",'Qtr 1 Oct-Dec'!$D$6)</f>
        <v/>
      </c>
      <c r="E6" s="172"/>
      <c r="F6" s="172"/>
      <c r="G6" s="172"/>
      <c r="O6" s="162"/>
      <c r="P6" s="162"/>
      <c r="Q6" s="162"/>
      <c r="R6" s="162"/>
    </row>
    <row r="9" spans="1:19" ht="17.25" thickBot="1" x14ac:dyDescent="0.35">
      <c r="A9" s="75" t="s">
        <v>143</v>
      </c>
      <c r="B9" s="75"/>
      <c r="C9" s="75"/>
      <c r="D9" s="75"/>
      <c r="E9" s="13"/>
      <c r="F9" s="13"/>
      <c r="G9" s="13"/>
    </row>
    <row r="10" spans="1:19" ht="16.5" thickBot="1" x14ac:dyDescent="0.3">
      <c r="A10" s="73" t="s">
        <v>5</v>
      </c>
      <c r="B10" s="74"/>
      <c r="C10" s="74"/>
      <c r="D10" s="76"/>
      <c r="E10" s="77"/>
      <c r="F10" s="78"/>
    </row>
    <row r="12" spans="1:19" ht="17.25" thickBot="1" x14ac:dyDescent="0.3">
      <c r="A12" s="72" t="s">
        <v>144</v>
      </c>
      <c r="B12" s="72"/>
      <c r="C12" s="72"/>
      <c r="D12" s="72"/>
      <c r="E12" s="72"/>
      <c r="F12" s="72"/>
      <c r="G12" s="72"/>
      <c r="H12" s="72"/>
      <c r="I12" s="72"/>
      <c r="K12" s="72" t="s">
        <v>144</v>
      </c>
      <c r="L12" s="72"/>
      <c r="M12" s="72"/>
      <c r="N12" s="72"/>
      <c r="O12" s="72"/>
      <c r="P12" s="72"/>
      <c r="Q12" s="72"/>
      <c r="R12" s="72"/>
    </row>
    <row r="13" spans="1:19" ht="16.5" thickBot="1" x14ac:dyDescent="0.35">
      <c r="A13" s="166" t="s">
        <v>6</v>
      </c>
      <c r="B13" s="167"/>
      <c r="C13" s="167"/>
      <c r="D13" s="167"/>
      <c r="E13" s="167"/>
      <c r="F13" s="167"/>
      <c r="G13" s="167"/>
      <c r="H13" s="167"/>
      <c r="I13" s="168"/>
      <c r="K13" s="166" t="s">
        <v>7</v>
      </c>
      <c r="L13" s="167"/>
      <c r="M13" s="167"/>
      <c r="N13" s="167"/>
      <c r="O13" s="167"/>
      <c r="P13" s="167"/>
      <c r="Q13" s="167"/>
      <c r="R13" s="167"/>
      <c r="S13" s="14"/>
    </row>
    <row r="14" spans="1:19" ht="18.75" thickBot="1" x14ac:dyDescent="0.3">
      <c r="A14" s="163" t="s">
        <v>132</v>
      </c>
      <c r="B14" s="164"/>
      <c r="C14" s="164"/>
      <c r="D14" s="164"/>
      <c r="E14" s="164"/>
      <c r="F14" s="165"/>
      <c r="G14" s="163" t="s">
        <v>8</v>
      </c>
      <c r="H14" s="164"/>
      <c r="I14" s="169"/>
      <c r="K14" s="166" t="s">
        <v>132</v>
      </c>
      <c r="L14" s="167"/>
      <c r="M14" s="167"/>
      <c r="N14" s="167"/>
      <c r="O14" s="167"/>
      <c r="P14" s="167"/>
      <c r="Q14" s="163" t="s">
        <v>8</v>
      </c>
      <c r="R14" s="169"/>
    </row>
    <row r="15" spans="1:19" ht="15.75" x14ac:dyDescent="0.25">
      <c r="A15" s="156"/>
      <c r="B15" s="157"/>
      <c r="C15" s="157"/>
      <c r="D15" s="157"/>
      <c r="E15" s="157"/>
      <c r="F15" s="158"/>
      <c r="G15" s="159"/>
      <c r="H15" s="159"/>
      <c r="I15" s="113"/>
      <c r="K15" s="154"/>
      <c r="L15" s="155"/>
      <c r="M15" s="155"/>
      <c r="N15" s="155"/>
      <c r="O15" s="155"/>
      <c r="P15" s="155"/>
      <c r="Q15" s="112"/>
      <c r="R15" s="113"/>
    </row>
    <row r="16" spans="1:19" ht="15.75" x14ac:dyDescent="0.25">
      <c r="A16" s="148"/>
      <c r="B16" s="149"/>
      <c r="C16" s="149"/>
      <c r="D16" s="149"/>
      <c r="E16" s="149"/>
      <c r="F16" s="150"/>
      <c r="G16" s="136"/>
      <c r="H16" s="136"/>
      <c r="I16" s="93"/>
      <c r="K16" s="143"/>
      <c r="L16" s="144"/>
      <c r="M16" s="144"/>
      <c r="N16" s="144"/>
      <c r="O16" s="144"/>
      <c r="P16" s="144"/>
      <c r="Q16" s="92"/>
      <c r="R16" s="93"/>
    </row>
    <row r="17" spans="1:18" ht="15.75" x14ac:dyDescent="0.25">
      <c r="A17" s="151"/>
      <c r="B17" s="152"/>
      <c r="C17" s="152"/>
      <c r="D17" s="152"/>
      <c r="E17" s="152"/>
      <c r="F17" s="153"/>
      <c r="G17" s="137"/>
      <c r="H17" s="137"/>
      <c r="I17" s="101"/>
      <c r="K17" s="145"/>
      <c r="L17" s="146"/>
      <c r="M17" s="146"/>
      <c r="N17" s="146"/>
      <c r="O17" s="146"/>
      <c r="P17" s="146"/>
      <c r="Q17" s="100"/>
      <c r="R17" s="101"/>
    </row>
    <row r="18" spans="1:18" ht="15.75" x14ac:dyDescent="0.25">
      <c r="A18" s="148"/>
      <c r="B18" s="149"/>
      <c r="C18" s="149"/>
      <c r="D18" s="149"/>
      <c r="E18" s="149"/>
      <c r="F18" s="150"/>
      <c r="G18" s="136"/>
      <c r="H18" s="136"/>
      <c r="I18" s="93"/>
      <c r="K18" s="143"/>
      <c r="L18" s="144"/>
      <c r="M18" s="144"/>
      <c r="N18" s="144"/>
      <c r="O18" s="144"/>
      <c r="P18" s="144"/>
      <c r="Q18" s="92"/>
      <c r="R18" s="93"/>
    </row>
    <row r="19" spans="1:18" ht="15.75" x14ac:dyDescent="0.25">
      <c r="A19" s="151"/>
      <c r="B19" s="152"/>
      <c r="C19" s="152"/>
      <c r="D19" s="152"/>
      <c r="E19" s="152"/>
      <c r="F19" s="153"/>
      <c r="G19" s="137"/>
      <c r="H19" s="137"/>
      <c r="I19" s="101"/>
      <c r="K19" s="145"/>
      <c r="L19" s="146"/>
      <c r="M19" s="146"/>
      <c r="N19" s="146"/>
      <c r="O19" s="146"/>
      <c r="P19" s="146"/>
      <c r="Q19" s="100"/>
      <c r="R19" s="101"/>
    </row>
    <row r="20" spans="1:18" ht="15.75" x14ac:dyDescent="0.25">
      <c r="A20" s="148"/>
      <c r="B20" s="149"/>
      <c r="C20" s="149"/>
      <c r="D20" s="149"/>
      <c r="E20" s="149"/>
      <c r="F20" s="150"/>
      <c r="G20" s="136"/>
      <c r="H20" s="136"/>
      <c r="I20" s="93"/>
      <c r="K20" s="143"/>
      <c r="L20" s="144"/>
      <c r="M20" s="144"/>
      <c r="N20" s="144"/>
      <c r="O20" s="144"/>
      <c r="P20" s="144"/>
      <c r="Q20" s="92"/>
      <c r="R20" s="93"/>
    </row>
    <row r="21" spans="1:18" ht="15.75" x14ac:dyDescent="0.25">
      <c r="A21" s="151"/>
      <c r="B21" s="152"/>
      <c r="C21" s="152"/>
      <c r="D21" s="152"/>
      <c r="E21" s="152"/>
      <c r="F21" s="153"/>
      <c r="G21" s="137"/>
      <c r="H21" s="137"/>
      <c r="I21" s="101"/>
      <c r="K21" s="145"/>
      <c r="L21" s="146"/>
      <c r="M21" s="146"/>
      <c r="N21" s="146"/>
      <c r="O21" s="146"/>
      <c r="P21" s="146"/>
      <c r="Q21" s="100"/>
      <c r="R21" s="101"/>
    </row>
    <row r="22" spans="1:18" ht="15.75" x14ac:dyDescent="0.25">
      <c r="A22" s="148"/>
      <c r="B22" s="149"/>
      <c r="C22" s="149"/>
      <c r="D22" s="149"/>
      <c r="E22" s="149"/>
      <c r="F22" s="150"/>
      <c r="G22" s="136"/>
      <c r="H22" s="136"/>
      <c r="I22" s="93"/>
      <c r="K22" s="143"/>
      <c r="L22" s="144"/>
      <c r="M22" s="144"/>
      <c r="N22" s="144"/>
      <c r="O22" s="144"/>
      <c r="P22" s="144"/>
      <c r="Q22" s="92"/>
      <c r="R22" s="93"/>
    </row>
    <row r="23" spans="1:18" ht="15.75" x14ac:dyDescent="0.25">
      <c r="A23" s="151"/>
      <c r="B23" s="152"/>
      <c r="C23" s="152"/>
      <c r="D23" s="152"/>
      <c r="E23" s="152"/>
      <c r="F23" s="153"/>
      <c r="G23" s="137"/>
      <c r="H23" s="137"/>
      <c r="I23" s="101"/>
      <c r="K23" s="145"/>
      <c r="L23" s="146"/>
      <c r="M23" s="146"/>
      <c r="N23" s="146"/>
      <c r="O23" s="146"/>
      <c r="P23" s="146"/>
      <c r="Q23" s="100"/>
      <c r="R23" s="101"/>
    </row>
    <row r="24" spans="1:18" ht="15.75" x14ac:dyDescent="0.25">
      <c r="A24" s="148"/>
      <c r="B24" s="149"/>
      <c r="C24" s="149"/>
      <c r="D24" s="149"/>
      <c r="E24" s="149"/>
      <c r="F24" s="150"/>
      <c r="G24" s="136"/>
      <c r="H24" s="136"/>
      <c r="I24" s="93"/>
      <c r="K24" s="143"/>
      <c r="L24" s="144"/>
      <c r="M24" s="144"/>
      <c r="N24" s="144"/>
      <c r="O24" s="144"/>
      <c r="P24" s="144"/>
      <c r="Q24" s="92"/>
      <c r="R24" s="93"/>
    </row>
    <row r="25" spans="1:18" ht="15.75" x14ac:dyDescent="0.25">
      <c r="A25" s="151"/>
      <c r="B25" s="152"/>
      <c r="C25" s="152"/>
      <c r="D25" s="152"/>
      <c r="E25" s="152"/>
      <c r="F25" s="153"/>
      <c r="G25" s="137"/>
      <c r="H25" s="137"/>
      <c r="I25" s="101"/>
      <c r="K25" s="145"/>
      <c r="L25" s="146"/>
      <c r="M25" s="146"/>
      <c r="N25" s="146"/>
      <c r="O25" s="146"/>
      <c r="P25" s="146"/>
      <c r="Q25" s="100"/>
      <c r="R25" s="101"/>
    </row>
    <row r="26" spans="1:18" ht="15.75" x14ac:dyDescent="0.25">
      <c r="A26" s="148"/>
      <c r="B26" s="149"/>
      <c r="C26" s="149"/>
      <c r="D26" s="149"/>
      <c r="E26" s="149"/>
      <c r="F26" s="150"/>
      <c r="G26" s="136"/>
      <c r="H26" s="136"/>
      <c r="I26" s="93"/>
      <c r="K26" s="143"/>
      <c r="L26" s="144"/>
      <c r="M26" s="144"/>
      <c r="N26" s="144"/>
      <c r="O26" s="144"/>
      <c r="P26" s="144"/>
      <c r="Q26" s="92"/>
      <c r="R26" s="93"/>
    </row>
    <row r="27" spans="1:18" ht="15.75" x14ac:dyDescent="0.25">
      <c r="A27" s="151"/>
      <c r="B27" s="152"/>
      <c r="C27" s="152"/>
      <c r="D27" s="152"/>
      <c r="E27" s="152"/>
      <c r="F27" s="153"/>
      <c r="G27" s="137"/>
      <c r="H27" s="137"/>
      <c r="I27" s="101"/>
      <c r="K27" s="145"/>
      <c r="L27" s="146"/>
      <c r="M27" s="146"/>
      <c r="N27" s="146"/>
      <c r="O27" s="146"/>
      <c r="P27" s="146"/>
      <c r="Q27" s="100"/>
      <c r="R27" s="101"/>
    </row>
    <row r="28" spans="1:18" ht="15.75" x14ac:dyDescent="0.25">
      <c r="A28" s="148"/>
      <c r="B28" s="149"/>
      <c r="C28" s="149"/>
      <c r="D28" s="149"/>
      <c r="E28" s="149"/>
      <c r="F28" s="150"/>
      <c r="G28" s="136"/>
      <c r="H28" s="136"/>
      <c r="I28" s="93"/>
      <c r="K28" s="143"/>
      <c r="L28" s="144"/>
      <c r="M28" s="144"/>
      <c r="N28" s="144"/>
      <c r="O28" s="144"/>
      <c r="P28" s="144"/>
      <c r="Q28" s="92"/>
      <c r="R28" s="93"/>
    </row>
    <row r="29" spans="1:18" ht="16.5" thickBot="1" x14ac:dyDescent="0.3">
      <c r="A29" s="129"/>
      <c r="B29" s="130"/>
      <c r="C29" s="130"/>
      <c r="D29" s="131"/>
      <c r="E29" s="131"/>
      <c r="F29" s="132"/>
      <c r="G29" s="138"/>
      <c r="H29" s="138"/>
      <c r="I29" s="139"/>
      <c r="K29" s="140"/>
      <c r="L29" s="141"/>
      <c r="M29" s="141"/>
      <c r="N29" s="142"/>
      <c r="O29" s="142"/>
      <c r="P29" s="142"/>
      <c r="Q29" s="102"/>
      <c r="R29" s="103"/>
    </row>
    <row r="30" spans="1:18" ht="18" thickTop="1" thickBot="1" x14ac:dyDescent="0.3">
      <c r="D30" s="89" t="s">
        <v>9</v>
      </c>
      <c r="E30" s="90"/>
      <c r="F30" s="91"/>
      <c r="G30" s="84">
        <f>SUM(G15:I29)</f>
        <v>0</v>
      </c>
      <c r="H30" s="68"/>
      <c r="I30" s="69"/>
      <c r="N30" s="89" t="s">
        <v>134</v>
      </c>
      <c r="O30" s="90"/>
      <c r="P30" s="91"/>
      <c r="Q30" s="84">
        <f>SUM(Q15:R29)</f>
        <v>0</v>
      </c>
      <c r="R30" s="69"/>
    </row>
    <row r="31" spans="1:18" ht="15.75" thickBot="1" x14ac:dyDescent="0.3"/>
    <row r="32" spans="1:18" ht="18" thickTop="1" thickBot="1" x14ac:dyDescent="0.3">
      <c r="A32" s="65" t="s">
        <v>145</v>
      </c>
      <c r="B32" s="66"/>
      <c r="C32" s="66"/>
      <c r="D32" s="66"/>
      <c r="E32" s="66"/>
      <c r="F32" s="67"/>
      <c r="G32" s="79">
        <f>G30+Q30</f>
        <v>0</v>
      </c>
      <c r="H32" s="80"/>
      <c r="I32" s="81"/>
    </row>
    <row r="33" spans="1:18" x14ac:dyDescent="0.25">
      <c r="G33" s="15"/>
      <c r="H33" s="15"/>
      <c r="I33" s="15"/>
    </row>
    <row r="34" spans="1:18" ht="17.25" thickBot="1" x14ac:dyDescent="0.35">
      <c r="A34" s="75" t="s">
        <v>146</v>
      </c>
      <c r="B34" s="75"/>
      <c r="C34" s="75"/>
      <c r="D34" s="75"/>
      <c r="E34" s="13"/>
      <c r="F34" s="13"/>
      <c r="G34" s="13"/>
    </row>
    <row r="35" spans="1:18" ht="16.5" thickBot="1" x14ac:dyDescent="0.3">
      <c r="A35" s="73" t="s">
        <v>5</v>
      </c>
      <c r="B35" s="74"/>
      <c r="C35" s="82"/>
      <c r="D35" s="76"/>
      <c r="E35" s="77"/>
      <c r="F35" s="78"/>
    </row>
    <row r="37" spans="1:18" ht="17.25" thickBot="1" x14ac:dyDescent="0.3">
      <c r="A37" s="63" t="s">
        <v>147</v>
      </c>
      <c r="B37" s="63"/>
      <c r="C37" s="63"/>
      <c r="D37" s="63"/>
      <c r="E37" s="63"/>
      <c r="F37" s="63"/>
      <c r="G37" s="63"/>
      <c r="H37" s="63"/>
      <c r="I37" s="63"/>
      <c r="K37" s="63" t="s">
        <v>147</v>
      </c>
      <c r="L37" s="63"/>
      <c r="M37" s="63"/>
      <c r="N37" s="63"/>
      <c r="O37" s="63"/>
      <c r="P37" s="63"/>
      <c r="Q37" s="63"/>
      <c r="R37" s="63"/>
    </row>
    <row r="38" spans="1:18" ht="16.5" thickBot="1" x14ac:dyDescent="0.35">
      <c r="A38" s="114" t="s">
        <v>10</v>
      </c>
      <c r="B38" s="115"/>
      <c r="C38" s="115"/>
      <c r="D38" s="115"/>
      <c r="E38" s="115"/>
      <c r="F38" s="115"/>
      <c r="G38" s="115"/>
      <c r="H38" s="115"/>
      <c r="I38" s="116"/>
      <c r="K38" s="114" t="s">
        <v>13</v>
      </c>
      <c r="L38" s="115"/>
      <c r="M38" s="115"/>
      <c r="N38" s="115"/>
      <c r="O38" s="115"/>
      <c r="P38" s="115"/>
      <c r="Q38" s="115"/>
      <c r="R38" s="116"/>
    </row>
    <row r="39" spans="1:18" ht="18.75" thickBot="1" x14ac:dyDescent="0.35">
      <c r="A39" s="133" t="s">
        <v>132</v>
      </c>
      <c r="B39" s="133"/>
      <c r="C39" s="133"/>
      <c r="D39" s="133"/>
      <c r="E39" s="133"/>
      <c r="F39" s="133" t="s">
        <v>11</v>
      </c>
      <c r="G39" s="133"/>
      <c r="H39" s="133" t="s">
        <v>12</v>
      </c>
      <c r="I39" s="133"/>
      <c r="K39" s="114" t="s">
        <v>133</v>
      </c>
      <c r="L39" s="115"/>
      <c r="M39" s="115"/>
      <c r="N39" s="115"/>
      <c r="O39" s="115"/>
      <c r="P39" s="115"/>
      <c r="Q39" s="117" t="s">
        <v>8</v>
      </c>
      <c r="R39" s="120"/>
    </row>
    <row r="40" spans="1:18" ht="15.75" x14ac:dyDescent="0.25">
      <c r="A40" s="135"/>
      <c r="B40" s="135"/>
      <c r="C40" s="135"/>
      <c r="D40" s="135"/>
      <c r="E40" s="135"/>
      <c r="F40" s="134"/>
      <c r="G40" s="134"/>
      <c r="H40" s="134"/>
      <c r="I40" s="134"/>
      <c r="K40" s="109"/>
      <c r="L40" s="110"/>
      <c r="M40" s="110"/>
      <c r="N40" s="110"/>
      <c r="O40" s="110"/>
      <c r="P40" s="110"/>
      <c r="Q40" s="112"/>
      <c r="R40" s="113"/>
    </row>
    <row r="41" spans="1:18" ht="15.75" x14ac:dyDescent="0.25">
      <c r="A41" s="128"/>
      <c r="B41" s="128"/>
      <c r="C41" s="128"/>
      <c r="D41" s="128"/>
      <c r="E41" s="128"/>
      <c r="F41" s="147"/>
      <c r="G41" s="147"/>
      <c r="H41" s="147"/>
      <c r="I41" s="147"/>
      <c r="K41" s="94"/>
      <c r="L41" s="95"/>
      <c r="M41" s="95"/>
      <c r="N41" s="95"/>
      <c r="O41" s="95"/>
      <c r="P41" s="95"/>
      <c r="Q41" s="92"/>
      <c r="R41" s="93"/>
    </row>
    <row r="42" spans="1:18" ht="15.75" x14ac:dyDescent="0.25">
      <c r="A42" s="123"/>
      <c r="B42" s="123"/>
      <c r="C42" s="123"/>
      <c r="D42" s="123"/>
      <c r="E42" s="123"/>
      <c r="F42" s="125"/>
      <c r="G42" s="125"/>
      <c r="H42" s="125"/>
      <c r="I42" s="125"/>
      <c r="K42" s="106"/>
      <c r="L42" s="107"/>
      <c r="M42" s="107"/>
      <c r="N42" s="107"/>
      <c r="O42" s="107"/>
      <c r="P42" s="107"/>
      <c r="Q42" s="100"/>
      <c r="R42" s="101"/>
    </row>
    <row r="43" spans="1:18" ht="15.75" x14ac:dyDescent="0.25">
      <c r="A43" s="128"/>
      <c r="B43" s="128"/>
      <c r="C43" s="128"/>
      <c r="D43" s="128"/>
      <c r="E43" s="128"/>
      <c r="F43" s="147"/>
      <c r="G43" s="147"/>
      <c r="H43" s="147"/>
      <c r="I43" s="147"/>
      <c r="K43" s="94"/>
      <c r="L43" s="95"/>
      <c r="M43" s="95"/>
      <c r="N43" s="95"/>
      <c r="O43" s="95"/>
      <c r="P43" s="95"/>
      <c r="Q43" s="92"/>
      <c r="R43" s="93"/>
    </row>
    <row r="44" spans="1:18" ht="16.5" thickBot="1" x14ac:dyDescent="0.3">
      <c r="A44" s="126"/>
      <c r="B44" s="126"/>
      <c r="C44" s="126"/>
      <c r="D44" s="127"/>
      <c r="E44" s="127"/>
      <c r="F44" s="124"/>
      <c r="G44" s="124"/>
      <c r="H44" s="124"/>
      <c r="I44" s="124"/>
      <c r="K44" s="97"/>
      <c r="L44" s="98"/>
      <c r="M44" s="98"/>
      <c r="N44" s="104"/>
      <c r="O44" s="104"/>
      <c r="P44" s="104"/>
      <c r="Q44" s="100"/>
      <c r="R44" s="101"/>
    </row>
    <row r="45" spans="1:18" ht="18" thickTop="1" thickBot="1" x14ac:dyDescent="0.35">
      <c r="D45" s="121" t="s">
        <v>9</v>
      </c>
      <c r="E45" s="121"/>
      <c r="F45" s="122">
        <f>SUM(F40:G44)</f>
        <v>0</v>
      </c>
      <c r="G45" s="122"/>
      <c r="H45" s="122">
        <f>SUM(H40:I44)</f>
        <v>0</v>
      </c>
      <c r="I45" s="122"/>
      <c r="N45" s="89" t="s">
        <v>9</v>
      </c>
      <c r="O45" s="90"/>
      <c r="P45" s="91"/>
      <c r="Q45" s="84">
        <f>SUM(Q40:R44)</f>
        <v>0</v>
      </c>
      <c r="R45" s="69"/>
    </row>
    <row r="46" spans="1:18" ht="15.75" thickBot="1" x14ac:dyDescent="0.3"/>
    <row r="47" spans="1:18" ht="18" thickTop="1" thickBot="1" x14ac:dyDescent="0.3">
      <c r="A47" s="65" t="s">
        <v>148</v>
      </c>
      <c r="B47" s="66"/>
      <c r="C47" s="66"/>
      <c r="D47" s="66"/>
      <c r="E47" s="66"/>
      <c r="F47" s="67"/>
      <c r="G47" s="84">
        <f>F45+H45+Q45</f>
        <v>0</v>
      </c>
      <c r="H47" s="68"/>
      <c r="I47" s="69"/>
    </row>
    <row r="49" spans="1:18" ht="17.25" thickBot="1" x14ac:dyDescent="0.35">
      <c r="A49" s="63" t="s">
        <v>151</v>
      </c>
      <c r="B49" s="63"/>
      <c r="C49" s="63"/>
      <c r="D49" s="63"/>
      <c r="E49" s="13"/>
      <c r="F49" s="13"/>
    </row>
    <row r="50" spans="1:18" ht="16.5" thickBot="1" x14ac:dyDescent="0.3">
      <c r="A50" s="73" t="s">
        <v>5</v>
      </c>
      <c r="B50" s="74"/>
      <c r="C50" s="74"/>
      <c r="D50" s="76"/>
      <c r="E50" s="77"/>
      <c r="F50" s="78"/>
    </row>
    <row r="52" spans="1:18" ht="17.25" thickBot="1" x14ac:dyDescent="0.35">
      <c r="A52" s="64" t="s">
        <v>149</v>
      </c>
      <c r="B52" s="64"/>
      <c r="C52" s="64"/>
      <c r="D52" s="64"/>
      <c r="E52" s="64"/>
      <c r="F52" s="64"/>
      <c r="G52" s="64"/>
      <c r="H52" s="64"/>
      <c r="I52" s="64"/>
      <c r="K52" s="64" t="s">
        <v>149</v>
      </c>
      <c r="L52" s="64"/>
      <c r="M52" s="64"/>
      <c r="N52" s="64"/>
      <c r="O52" s="64"/>
      <c r="P52" s="64"/>
      <c r="Q52" s="64"/>
      <c r="R52" s="64"/>
    </row>
    <row r="53" spans="1:18" ht="16.5" thickBot="1" x14ac:dyDescent="0.35">
      <c r="A53" s="114" t="s">
        <v>10</v>
      </c>
      <c r="B53" s="115"/>
      <c r="C53" s="115"/>
      <c r="D53" s="115"/>
      <c r="E53" s="115"/>
      <c r="F53" s="115"/>
      <c r="G53" s="115"/>
      <c r="H53" s="115"/>
      <c r="I53" s="116"/>
      <c r="K53" s="114" t="s">
        <v>13</v>
      </c>
      <c r="L53" s="115"/>
      <c r="M53" s="115"/>
      <c r="N53" s="115"/>
      <c r="O53" s="115"/>
      <c r="P53" s="115"/>
      <c r="Q53" s="115"/>
      <c r="R53" s="116"/>
    </row>
    <row r="54" spans="1:18" ht="18.75" thickBot="1" x14ac:dyDescent="0.35">
      <c r="A54" s="117" t="s">
        <v>132</v>
      </c>
      <c r="B54" s="118"/>
      <c r="C54" s="118"/>
      <c r="D54" s="118"/>
      <c r="E54" s="119"/>
      <c r="F54" s="117" t="s">
        <v>11</v>
      </c>
      <c r="G54" s="120"/>
      <c r="H54" s="117" t="s">
        <v>12</v>
      </c>
      <c r="I54" s="120"/>
      <c r="K54" s="114" t="s">
        <v>133</v>
      </c>
      <c r="L54" s="115"/>
      <c r="M54" s="115"/>
      <c r="N54" s="115"/>
      <c r="O54" s="115"/>
      <c r="P54" s="115"/>
      <c r="Q54" s="117" t="s">
        <v>8</v>
      </c>
      <c r="R54" s="120"/>
    </row>
    <row r="55" spans="1:18" ht="15.75" x14ac:dyDescent="0.25">
      <c r="A55" s="109"/>
      <c r="B55" s="110"/>
      <c r="C55" s="110"/>
      <c r="D55" s="110"/>
      <c r="E55" s="111"/>
      <c r="F55" s="112"/>
      <c r="G55" s="113"/>
      <c r="H55" s="112"/>
      <c r="I55" s="113"/>
      <c r="K55" s="109"/>
      <c r="L55" s="110"/>
      <c r="M55" s="110"/>
      <c r="N55" s="110"/>
      <c r="O55" s="110"/>
      <c r="P55" s="111"/>
      <c r="Q55" s="112"/>
      <c r="R55" s="113"/>
    </row>
    <row r="56" spans="1:18" ht="15.75" x14ac:dyDescent="0.25">
      <c r="A56" s="94"/>
      <c r="B56" s="95"/>
      <c r="C56" s="95"/>
      <c r="D56" s="95"/>
      <c r="E56" s="96"/>
      <c r="F56" s="92"/>
      <c r="G56" s="93"/>
      <c r="H56" s="92"/>
      <c r="I56" s="93"/>
      <c r="K56" s="94"/>
      <c r="L56" s="95"/>
      <c r="M56" s="95"/>
      <c r="N56" s="95"/>
      <c r="O56" s="95"/>
      <c r="P56" s="96"/>
      <c r="Q56" s="92"/>
      <c r="R56" s="93"/>
    </row>
    <row r="57" spans="1:18" ht="15.75" x14ac:dyDescent="0.25">
      <c r="A57" s="106"/>
      <c r="B57" s="107"/>
      <c r="C57" s="107"/>
      <c r="D57" s="107"/>
      <c r="E57" s="108"/>
      <c r="F57" s="100"/>
      <c r="G57" s="101"/>
      <c r="H57" s="100"/>
      <c r="I57" s="101"/>
      <c r="K57" s="106"/>
      <c r="L57" s="107"/>
      <c r="M57" s="107"/>
      <c r="N57" s="107"/>
      <c r="O57" s="107"/>
      <c r="P57" s="108"/>
      <c r="Q57" s="100"/>
      <c r="R57" s="101"/>
    </row>
    <row r="58" spans="1:18" ht="15.75" x14ac:dyDescent="0.25">
      <c r="A58" s="94"/>
      <c r="B58" s="95"/>
      <c r="C58" s="95"/>
      <c r="D58" s="95"/>
      <c r="E58" s="96"/>
      <c r="F58" s="92"/>
      <c r="G58" s="93"/>
      <c r="H58" s="92"/>
      <c r="I58" s="93"/>
      <c r="K58" s="94"/>
      <c r="L58" s="95"/>
      <c r="M58" s="95"/>
      <c r="N58" s="95"/>
      <c r="O58" s="95"/>
      <c r="P58" s="96"/>
      <c r="Q58" s="92"/>
      <c r="R58" s="93"/>
    </row>
    <row r="59" spans="1:18" ht="16.5" thickBot="1" x14ac:dyDescent="0.3">
      <c r="A59" s="97"/>
      <c r="B59" s="98"/>
      <c r="C59" s="98"/>
      <c r="D59" s="98"/>
      <c r="E59" s="99"/>
      <c r="F59" s="100"/>
      <c r="G59" s="101"/>
      <c r="H59" s="102"/>
      <c r="I59" s="103"/>
      <c r="K59" s="97"/>
      <c r="L59" s="98"/>
      <c r="M59" s="98"/>
      <c r="N59" s="104"/>
      <c r="O59" s="104"/>
      <c r="P59" s="105"/>
      <c r="Q59" s="100"/>
      <c r="R59" s="101"/>
    </row>
    <row r="60" spans="1:18" ht="18" thickTop="1" thickBot="1" x14ac:dyDescent="0.3">
      <c r="D60" s="85" t="s">
        <v>9</v>
      </c>
      <c r="E60" s="86"/>
      <c r="F60" s="87">
        <f>SUM(F55:G59)</f>
        <v>0</v>
      </c>
      <c r="G60" s="88"/>
      <c r="H60" s="87">
        <f>SUM(H55:I59)</f>
        <v>0</v>
      </c>
      <c r="I60" s="88"/>
      <c r="N60" s="89" t="s">
        <v>9</v>
      </c>
      <c r="O60" s="90"/>
      <c r="P60" s="91"/>
      <c r="Q60" s="84">
        <f>SUM(Q55:R59)</f>
        <v>0</v>
      </c>
      <c r="R60" s="69"/>
    </row>
    <row r="61" spans="1:18" ht="15.75" thickBot="1" x14ac:dyDescent="0.3"/>
    <row r="62" spans="1:18" ht="18" thickTop="1" thickBot="1" x14ac:dyDescent="0.3">
      <c r="A62" s="65" t="s">
        <v>150</v>
      </c>
      <c r="B62" s="66"/>
      <c r="C62" s="66"/>
      <c r="D62" s="66"/>
      <c r="E62" s="66"/>
      <c r="F62" s="67"/>
      <c r="G62" s="68">
        <f>F60+H60+Q60</f>
        <v>0</v>
      </c>
      <c r="H62" s="68"/>
      <c r="I62" s="69"/>
    </row>
    <row r="63" spans="1:18" s="11" customFormat="1" ht="13.5" x14ac:dyDescent="0.25">
      <c r="D63" s="16"/>
      <c r="E63" s="16"/>
      <c r="F63" s="16"/>
      <c r="G63" s="16"/>
      <c r="H63" s="16"/>
      <c r="I63" s="17"/>
      <c r="J63" s="17"/>
      <c r="K63" s="17"/>
    </row>
    <row r="64" spans="1:18" s="11" customFormat="1" ht="13.5" x14ac:dyDescent="0.25">
      <c r="B64" s="12" t="s">
        <v>129</v>
      </c>
    </row>
    <row r="65" spans="2:18" s="11" customFormat="1" ht="13.5" x14ac:dyDescent="0.25">
      <c r="B65" s="83" t="s">
        <v>152</v>
      </c>
      <c r="C65" s="83"/>
      <c r="D65" s="83"/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</row>
    <row r="66" spans="2:18" s="11" customFormat="1" ht="13.5" x14ac:dyDescent="0.25">
      <c r="B66" s="71" t="s">
        <v>131</v>
      </c>
      <c r="C66" s="71"/>
      <c r="D66" s="71"/>
      <c r="E66" s="71"/>
      <c r="F66" s="71"/>
      <c r="G66" s="71"/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</row>
    <row r="67" spans="2:18" x14ac:dyDescent="0.25">
      <c r="B67" s="62" t="s">
        <v>159</v>
      </c>
      <c r="C67" s="62"/>
      <c r="D67" s="62"/>
      <c r="E67" s="62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2"/>
      <c r="R67" s="62"/>
    </row>
  </sheetData>
  <sheetProtection algorithmName="SHA-512" hashValue="nu0ZYid458YCPlh7/Y+8uRQqpozSNp+TX4Oc9P50/SMsdgwiGx7q3JLBQHvlg8HeC6goz+NRMkbIFHa9PSuFhw==" saltValue="3ejYLPT+h120c8Rxg6gPCw==" spinCount="100000" sheet="1" scenarios="1" selectLockedCells="1"/>
  <mergeCells count="181">
    <mergeCell ref="N60:P60"/>
    <mergeCell ref="A47:F47"/>
    <mergeCell ref="G47:I47"/>
    <mergeCell ref="A49:D49"/>
    <mergeCell ref="A50:C50"/>
    <mergeCell ref="D50:F50"/>
    <mergeCell ref="A52:I52"/>
    <mergeCell ref="K52:R52"/>
    <mergeCell ref="A53:I53"/>
    <mergeCell ref="A58:E58"/>
    <mergeCell ref="F58:G58"/>
    <mergeCell ref="H58:I58"/>
    <mergeCell ref="K58:P58"/>
    <mergeCell ref="Q58:R58"/>
    <mergeCell ref="A56:E56"/>
    <mergeCell ref="F56:G56"/>
    <mergeCell ref="H56:I56"/>
    <mergeCell ref="K56:P56"/>
    <mergeCell ref="Q56:R56"/>
    <mergeCell ref="A57:E57"/>
    <mergeCell ref="F57:G57"/>
    <mergeCell ref="H57:I57"/>
    <mergeCell ref="K57:P57"/>
    <mergeCell ref="Q57:R57"/>
    <mergeCell ref="K53:R53"/>
    <mergeCell ref="A44:E44"/>
    <mergeCell ref="F44:G44"/>
    <mergeCell ref="H44:I44"/>
    <mergeCell ref="K44:P44"/>
    <mergeCell ref="Q44:R44"/>
    <mergeCell ref="F45:G45"/>
    <mergeCell ref="H45:I45"/>
    <mergeCell ref="Q45:R45"/>
    <mergeCell ref="D45:E45"/>
    <mergeCell ref="N45:P45"/>
    <mergeCell ref="A42:E42"/>
    <mergeCell ref="F42:G42"/>
    <mergeCell ref="H42:I42"/>
    <mergeCell ref="K42:P42"/>
    <mergeCell ref="Q42:R42"/>
    <mergeCell ref="A43:E43"/>
    <mergeCell ref="F43:G43"/>
    <mergeCell ref="H43:I43"/>
    <mergeCell ref="K43:P43"/>
    <mergeCell ref="Q43:R43"/>
    <mergeCell ref="A34:D34"/>
    <mergeCell ref="A35:C35"/>
    <mergeCell ref="D35:F35"/>
    <mergeCell ref="A37:I37"/>
    <mergeCell ref="K37:R37"/>
    <mergeCell ref="A41:E41"/>
    <mergeCell ref="F41:G41"/>
    <mergeCell ref="H41:I41"/>
    <mergeCell ref="K41:P41"/>
    <mergeCell ref="Q41:R41"/>
    <mergeCell ref="A38:I38"/>
    <mergeCell ref="K38:R38"/>
    <mergeCell ref="A39:E39"/>
    <mergeCell ref="F39:G39"/>
    <mergeCell ref="H39:I39"/>
    <mergeCell ref="K39:P39"/>
    <mergeCell ref="Q39:R39"/>
    <mergeCell ref="A40:E40"/>
    <mergeCell ref="F40:G40"/>
    <mergeCell ref="H40:I40"/>
    <mergeCell ref="K40:P40"/>
    <mergeCell ref="Q40:R40"/>
    <mergeCell ref="A29:F29"/>
    <mergeCell ref="G29:I29"/>
    <mergeCell ref="K29:P29"/>
    <mergeCell ref="Q29:R29"/>
    <mergeCell ref="D30:F30"/>
    <mergeCell ref="G30:I30"/>
    <mergeCell ref="N30:P30"/>
    <mergeCell ref="Q30:R30"/>
    <mergeCell ref="A32:F32"/>
    <mergeCell ref="G32:I32"/>
    <mergeCell ref="A27:F27"/>
    <mergeCell ref="G27:I27"/>
    <mergeCell ref="K27:P27"/>
    <mergeCell ref="Q27:R27"/>
    <mergeCell ref="A28:F28"/>
    <mergeCell ref="G28:I28"/>
    <mergeCell ref="K28:P28"/>
    <mergeCell ref="Q28:R28"/>
    <mergeCell ref="A25:F25"/>
    <mergeCell ref="G25:I25"/>
    <mergeCell ref="K25:P25"/>
    <mergeCell ref="Q25:R25"/>
    <mergeCell ref="A26:F26"/>
    <mergeCell ref="G26:I26"/>
    <mergeCell ref="K26:P26"/>
    <mergeCell ref="Q26:R26"/>
    <mergeCell ref="A23:F23"/>
    <mergeCell ref="G23:I23"/>
    <mergeCell ref="K23:P23"/>
    <mergeCell ref="Q23:R23"/>
    <mergeCell ref="A24:F24"/>
    <mergeCell ref="G24:I24"/>
    <mergeCell ref="K24:P24"/>
    <mergeCell ref="Q24:R24"/>
    <mergeCell ref="A21:F21"/>
    <mergeCell ref="G21:I21"/>
    <mergeCell ref="K21:P21"/>
    <mergeCell ref="Q21:R21"/>
    <mergeCell ref="A22:F22"/>
    <mergeCell ref="G22:I22"/>
    <mergeCell ref="K22:P22"/>
    <mergeCell ref="Q22:R22"/>
    <mergeCell ref="A19:F19"/>
    <mergeCell ref="G19:I19"/>
    <mergeCell ref="K19:P19"/>
    <mergeCell ref="Q19:R19"/>
    <mergeCell ref="A20:F20"/>
    <mergeCell ref="G20:I20"/>
    <mergeCell ref="K20:P20"/>
    <mergeCell ref="Q20:R20"/>
    <mergeCell ref="A17:F17"/>
    <mergeCell ref="G17:I17"/>
    <mergeCell ref="K17:P17"/>
    <mergeCell ref="Q17:R17"/>
    <mergeCell ref="A18:F18"/>
    <mergeCell ref="G18:I18"/>
    <mergeCell ref="K18:P18"/>
    <mergeCell ref="Q18:R18"/>
    <mergeCell ref="A16:F16"/>
    <mergeCell ref="G16:I16"/>
    <mergeCell ref="K16:P16"/>
    <mergeCell ref="Q16:R16"/>
    <mergeCell ref="A13:I13"/>
    <mergeCell ref="K13:R13"/>
    <mergeCell ref="A14:F14"/>
    <mergeCell ref="G14:I14"/>
    <mergeCell ref="K14:P14"/>
    <mergeCell ref="Q14:R14"/>
    <mergeCell ref="A1:K1"/>
    <mergeCell ref="I4:J4"/>
    <mergeCell ref="I5:J5"/>
    <mergeCell ref="A9:D9"/>
    <mergeCell ref="A10:C10"/>
    <mergeCell ref="D10:F10"/>
    <mergeCell ref="A15:F15"/>
    <mergeCell ref="G15:I15"/>
    <mergeCell ref="K15:P15"/>
    <mergeCell ref="A12:I12"/>
    <mergeCell ref="K12:R12"/>
    <mergeCell ref="O5:R6"/>
    <mergeCell ref="B6:C6"/>
    <mergeCell ref="D6:G6"/>
    <mergeCell ref="A2:I2"/>
    <mergeCell ref="B4:C4"/>
    <mergeCell ref="D4:G4"/>
    <mergeCell ref="K4:M4"/>
    <mergeCell ref="B5:C5"/>
    <mergeCell ref="D5:G5"/>
    <mergeCell ref="K5:M5"/>
    <mergeCell ref="Q15:R15"/>
    <mergeCell ref="B67:R67"/>
    <mergeCell ref="A54:E54"/>
    <mergeCell ref="F54:G54"/>
    <mergeCell ref="H54:I54"/>
    <mergeCell ref="K54:P54"/>
    <mergeCell ref="Q54:R54"/>
    <mergeCell ref="A55:E55"/>
    <mergeCell ref="F55:G55"/>
    <mergeCell ref="H55:I55"/>
    <mergeCell ref="K55:P55"/>
    <mergeCell ref="Q55:R55"/>
    <mergeCell ref="A62:F62"/>
    <mergeCell ref="G62:I62"/>
    <mergeCell ref="B65:R65"/>
    <mergeCell ref="B66:R66"/>
    <mergeCell ref="A59:E59"/>
    <mergeCell ref="F59:G59"/>
    <mergeCell ref="H59:I59"/>
    <mergeCell ref="K59:P59"/>
    <mergeCell ref="Q59:R59"/>
    <mergeCell ref="F60:G60"/>
    <mergeCell ref="H60:I60"/>
    <mergeCell ref="Q60:R60"/>
    <mergeCell ref="D60:E60"/>
  </mergeCells>
  <conditionalFormatting sqref="A15:A29">
    <cfRule type="expression" dxfId="5" priority="5">
      <formula>AND(ISBLANK(A15),C15&gt;0)</formula>
    </cfRule>
  </conditionalFormatting>
  <conditionalFormatting sqref="A40:A44">
    <cfRule type="expression" dxfId="4" priority="6">
      <formula>AND(ISBLANK(A40),C40&gt;0)</formula>
    </cfRule>
  </conditionalFormatting>
  <conditionalFormatting sqref="A55:A59">
    <cfRule type="expression" dxfId="3" priority="1">
      <formula>AND(ISBLANK(A55),C55&gt;0)</formula>
    </cfRule>
  </conditionalFormatting>
  <conditionalFormatting sqref="K15:K29">
    <cfRule type="expression" dxfId="2" priority="4">
      <formula>AND(ISBLANK(K15),M15&gt;0)</formula>
    </cfRule>
  </conditionalFormatting>
  <conditionalFormatting sqref="K40:K44">
    <cfRule type="expression" dxfId="1" priority="3">
      <formula>AND(ISBLANK(K40),M40&gt;0)</formula>
    </cfRule>
  </conditionalFormatting>
  <conditionalFormatting sqref="K55:K59">
    <cfRule type="expression" dxfId="0" priority="2">
      <formula>AND(ISBLANK(K55),M55&gt;0)</formula>
    </cfRule>
  </conditionalFormatting>
  <dataValidations count="2">
    <dataValidation type="decimal" operator="greaterThanOrEqual" allowBlank="1" showErrorMessage="1" errorTitle="Dollar Values ONLY" error="Enter only positive dollar values to the nearest penny or leave as zero." sqref="Q15:R29 D50 F55:I59 D10:F10 Q40:R44 D35:F35 F40:I44 Q55:R59" xr:uid="{CCDCC817-ED32-43D2-BDDE-A764256DB51D}">
      <formula1>0</formula1>
    </dataValidation>
    <dataValidation type="decimal" operator="greaterThanOrEqual" allowBlank="1" showErrorMessage="1" sqref="G15:I29" xr:uid="{EF094EB9-00F2-4FC6-8D46-CEB31690D52D}">
      <formula1>0</formula1>
    </dataValidation>
  </dataValidations>
  <pageMargins left="0.7" right="0.7" top="0.75" bottom="0.75" header="0.3" footer="0.3"/>
  <pageSetup scale="58" fitToHeight="0" orientation="portrait" r:id="rId1"/>
  <colBreaks count="1" manualBreakCount="1">
    <brk id="19" max="81" man="1"/>
  </colBreaks>
  <ignoredErrors>
    <ignoredError sqref="D5:D6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1C463F5-9ACA-40EE-9BFD-E9442F4C071A}">
          <x14:formula1>
            <xm:f>LookupData!$A$72:$A$81</xm:f>
          </x14:formula1>
          <xm:sqref>K5:M5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0554E2-96F9-4537-ABB0-AD5DBFCCDBB7}">
  <sheetPr codeName="Sheet5"/>
  <dimension ref="A1:R27"/>
  <sheetViews>
    <sheetView zoomScaleNormal="100" zoomScaleSheetLayoutView="100" workbookViewId="0">
      <selection activeCell="D5" sqref="D5:F5"/>
    </sheetView>
  </sheetViews>
  <sheetFormatPr defaultRowHeight="15" x14ac:dyDescent="0.25"/>
  <cols>
    <col min="2" max="4" width="12.28515625" customWidth="1"/>
    <col min="5" max="10" width="18.7109375" customWidth="1"/>
  </cols>
  <sheetData>
    <row r="1" spans="1:11" s="10" customFormat="1" ht="22.5" x14ac:dyDescent="0.3">
      <c r="A1" s="160" t="s">
        <v>163</v>
      </c>
      <c r="B1" s="160"/>
      <c r="C1" s="160"/>
      <c r="D1" s="160"/>
      <c r="E1" s="160"/>
      <c r="F1" s="160"/>
      <c r="G1" s="160"/>
      <c r="H1" s="39"/>
      <c r="I1" s="39"/>
      <c r="J1" s="39"/>
      <c r="K1" s="39"/>
    </row>
    <row r="2" spans="1:11" s="10" customFormat="1" ht="19.5" x14ac:dyDescent="0.3">
      <c r="A2" s="160" t="str">
        <f>"County Fiscal Year "&amp;ReportInfo!S1&amp;"-"&amp;(ReportInfo!S1+1)</f>
        <v>County Fiscal Year 2025-2026</v>
      </c>
      <c r="B2" s="160"/>
      <c r="C2" s="160"/>
      <c r="D2" s="160"/>
      <c r="E2" s="39"/>
      <c r="F2" s="39"/>
      <c r="G2" s="39"/>
      <c r="H2" s="39"/>
      <c r="I2" s="39"/>
    </row>
    <row r="3" spans="1:11" x14ac:dyDescent="0.25">
      <c r="B3" s="19" t="s">
        <v>142</v>
      </c>
    </row>
    <row r="4" spans="1:11" ht="16.5" x14ac:dyDescent="0.25">
      <c r="B4" s="161" t="s">
        <v>0</v>
      </c>
      <c r="C4" s="161"/>
      <c r="D4" s="177" t="str">
        <f>IF('Qtr 1 Oct-Dec'!$D$4="","",'Qtr 1 Oct-Dec'!$D$4)</f>
        <v/>
      </c>
      <c r="E4" s="177"/>
      <c r="F4" s="177"/>
    </row>
    <row r="5" spans="1:11" ht="15.75" customHeight="1" x14ac:dyDescent="0.25">
      <c r="B5" s="161" t="s">
        <v>1</v>
      </c>
      <c r="C5" s="161"/>
      <c r="D5" s="171" t="str">
        <f>IF('Qtr 1 Oct-Dec'!$D$5="","",'Qtr 1 Oct-Dec'!$D$5)</f>
        <v/>
      </c>
      <c r="E5" s="171"/>
      <c r="F5" s="171"/>
      <c r="I5" s="162" t="str">
        <f>'Qtr 1 Oct-Dec'!O5</f>
        <v>CCOC Form Version 1
Created:  12/08/2025</v>
      </c>
      <c r="J5" s="162"/>
    </row>
    <row r="6" spans="1:11" ht="15.75" x14ac:dyDescent="0.25">
      <c r="B6" s="161" t="s">
        <v>2</v>
      </c>
      <c r="C6" s="161"/>
      <c r="D6" s="172" t="str">
        <f>IF('Qtr 1 Oct-Dec'!$D$6="","",'Qtr 1 Oct-Dec'!$D$6)</f>
        <v/>
      </c>
      <c r="E6" s="172"/>
      <c r="F6" s="172"/>
      <c r="I6" s="162"/>
      <c r="J6" s="162"/>
    </row>
    <row r="8" spans="1:11" ht="15.75" thickBot="1" x14ac:dyDescent="0.3"/>
    <row r="9" spans="1:11" s="40" customFormat="1" ht="16.5" thickBot="1" x14ac:dyDescent="0.35">
      <c r="B9" s="41"/>
      <c r="C9" s="41"/>
      <c r="D9" s="41"/>
      <c r="E9" s="42" t="s">
        <v>97</v>
      </c>
      <c r="F9" s="42" t="s">
        <v>98</v>
      </c>
      <c r="G9" s="42" t="s">
        <v>99</v>
      </c>
      <c r="H9" s="42" t="s">
        <v>100</v>
      </c>
      <c r="I9" s="43" t="str">
        <f>"CFY "&amp;ReportInfo!S1&amp;"-"&amp;(ReportInfo!S1+1)</f>
        <v>CFY 2025-2026</v>
      </c>
    </row>
    <row r="10" spans="1:11" s="40" customFormat="1" ht="16.5" thickBot="1" x14ac:dyDescent="0.35">
      <c r="A10" s="73" t="s">
        <v>153</v>
      </c>
      <c r="B10" s="74"/>
      <c r="C10" s="74"/>
      <c r="D10" s="82"/>
      <c r="E10" s="44">
        <f>'Qtr 1 Oct-Dec'!$D$10</f>
        <v>0</v>
      </c>
      <c r="F10" s="44">
        <f>'Qtr 2 Jan-Mar'!$D$10</f>
        <v>0</v>
      </c>
      <c r="G10" s="44">
        <f>'Qtr 3 Apr-Jun'!$D$10</f>
        <v>0</v>
      </c>
      <c r="H10" s="44">
        <f>'Qtr 4 Jul-Sep'!$D$10</f>
        <v>0</v>
      </c>
      <c r="I10" s="45">
        <f>SUM(E10:H10)</f>
        <v>0</v>
      </c>
    </row>
    <row r="11" spans="1:11" s="40" customFormat="1" ht="16.5" thickBot="1" x14ac:dyDescent="0.35">
      <c r="A11" s="41"/>
      <c r="B11" s="41"/>
      <c r="C11" s="41"/>
      <c r="D11" s="41"/>
      <c r="E11" s="46"/>
      <c r="F11" s="46"/>
      <c r="G11" s="47"/>
      <c r="H11" s="47"/>
      <c r="I11" s="48"/>
    </row>
    <row r="12" spans="1:11" s="40" customFormat="1" ht="16.5" thickBot="1" x14ac:dyDescent="0.35">
      <c r="A12" s="73" t="s">
        <v>154</v>
      </c>
      <c r="B12" s="74"/>
      <c r="C12" s="74"/>
      <c r="D12" s="82"/>
      <c r="E12" s="49">
        <f>'Qtr 1 Oct-Dec'!$D$35</f>
        <v>0</v>
      </c>
      <c r="F12" s="49">
        <f>'Qtr 2 Jan-Mar'!$D$35</f>
        <v>0</v>
      </c>
      <c r="G12" s="49">
        <f>'Qtr 3 Apr-Jun'!$D$35</f>
        <v>0</v>
      </c>
      <c r="H12" s="49">
        <f>'Qtr 4 Jul-Sep'!$D$35</f>
        <v>0</v>
      </c>
      <c r="I12" s="50">
        <f>SUM(E12:H12)</f>
        <v>0</v>
      </c>
    </row>
    <row r="13" spans="1:11" s="40" customFormat="1" ht="16.5" thickBot="1" x14ac:dyDescent="0.35">
      <c r="A13" s="41"/>
      <c r="B13" s="41"/>
      <c r="C13" s="41"/>
      <c r="D13" s="41"/>
      <c r="E13" s="46"/>
      <c r="F13" s="46"/>
      <c r="G13" s="47"/>
      <c r="H13" s="47"/>
      <c r="I13" s="48"/>
    </row>
    <row r="14" spans="1:11" s="40" customFormat="1" ht="16.5" thickBot="1" x14ac:dyDescent="0.35">
      <c r="A14" s="73" t="s">
        <v>155</v>
      </c>
      <c r="B14" s="74"/>
      <c r="C14" s="74"/>
      <c r="D14" s="82"/>
      <c r="E14" s="44">
        <f>'Qtr 1 Oct-Dec'!$D$50</f>
        <v>0</v>
      </c>
      <c r="F14" s="44">
        <f>'Qtr 2 Jan-Mar'!$D$50</f>
        <v>0</v>
      </c>
      <c r="G14" s="44">
        <f>'Qtr 3 Apr-Jun'!$D$50</f>
        <v>0</v>
      </c>
      <c r="H14" s="44">
        <f>'Qtr 4 Jul-Sep'!$D$50</f>
        <v>0</v>
      </c>
      <c r="I14" s="51">
        <f>SUM(E14:H14)</f>
        <v>0</v>
      </c>
    </row>
    <row r="15" spans="1:11" s="40" customFormat="1" ht="21.75" customHeight="1" thickTop="1" thickBot="1" x14ac:dyDescent="0.35">
      <c r="A15" s="20"/>
      <c r="B15" s="20"/>
      <c r="C15" s="20"/>
      <c r="D15" s="20"/>
      <c r="F15" s="52"/>
      <c r="G15" s="73" t="s">
        <v>135</v>
      </c>
      <c r="H15" s="82"/>
      <c r="I15" s="53">
        <f>SUM(I10+I12+I14)</f>
        <v>0</v>
      </c>
    </row>
    <row r="16" spans="1:11" s="40" customFormat="1" ht="16.5" thickBot="1" x14ac:dyDescent="0.35">
      <c r="A16" s="52"/>
      <c r="B16" s="52"/>
      <c r="C16" s="52"/>
      <c r="D16" s="52"/>
      <c r="F16" s="52"/>
      <c r="G16" s="52"/>
      <c r="H16" s="52"/>
      <c r="I16" s="52"/>
      <c r="J16" s="52"/>
    </row>
    <row r="17" spans="1:18" s="40" customFormat="1" ht="16.5" thickBot="1" x14ac:dyDescent="0.35">
      <c r="A17" s="73" t="s">
        <v>156</v>
      </c>
      <c r="B17" s="74"/>
      <c r="C17" s="74"/>
      <c r="D17" s="82"/>
      <c r="E17" s="54">
        <f>'Qtr 1 Oct-Dec'!$G$32</f>
        <v>0</v>
      </c>
      <c r="F17" s="54">
        <f>'Qtr 2 Jan-Mar'!$G$32</f>
        <v>0</v>
      </c>
      <c r="G17" s="54">
        <f>'Qtr 3 Apr-Jun'!$G$32</f>
        <v>0</v>
      </c>
      <c r="H17" s="54">
        <f>'Qtr 4 Jul-Sep'!$G$32</f>
        <v>0</v>
      </c>
      <c r="I17" s="55">
        <f>SUM(E17:H17)</f>
        <v>0</v>
      </c>
    </row>
    <row r="18" spans="1:18" s="40" customFormat="1" ht="16.5" thickBot="1" x14ac:dyDescent="0.35">
      <c r="A18" s="52"/>
      <c r="B18" s="52"/>
      <c r="C18" s="52"/>
      <c r="D18" s="52"/>
      <c r="E18" s="56"/>
      <c r="F18" s="56"/>
      <c r="G18" s="56"/>
      <c r="H18" s="56"/>
      <c r="I18" s="52"/>
    </row>
    <row r="19" spans="1:18" s="40" customFormat="1" ht="16.5" thickBot="1" x14ac:dyDescent="0.35">
      <c r="A19" s="73" t="s">
        <v>157</v>
      </c>
      <c r="B19" s="74"/>
      <c r="C19" s="74"/>
      <c r="D19" s="82"/>
      <c r="E19" s="57">
        <f>'Qtr 1 Oct-Dec'!$G$47</f>
        <v>0</v>
      </c>
      <c r="F19" s="57">
        <f>'Qtr 2 Jan-Mar'!$G$47</f>
        <v>0</v>
      </c>
      <c r="G19" s="57">
        <f>'Qtr 3 Apr-Jun'!$G$47</f>
        <v>0</v>
      </c>
      <c r="H19" s="57">
        <f>'Qtr 4 Jul-Sep'!$G$47</f>
        <v>0</v>
      </c>
      <c r="I19" s="58">
        <f>SUM(E19:H19)</f>
        <v>0</v>
      </c>
    </row>
    <row r="20" spans="1:18" s="40" customFormat="1" ht="16.5" thickBot="1" x14ac:dyDescent="0.35">
      <c r="A20" s="52"/>
      <c r="B20" s="52"/>
      <c r="C20" s="52"/>
      <c r="D20" s="52"/>
      <c r="E20" s="56"/>
      <c r="F20" s="56"/>
      <c r="G20" s="56"/>
      <c r="H20" s="56"/>
      <c r="I20" s="52"/>
    </row>
    <row r="21" spans="1:18" s="40" customFormat="1" ht="16.5" thickBot="1" x14ac:dyDescent="0.35">
      <c r="A21" s="73" t="s">
        <v>158</v>
      </c>
      <c r="B21" s="74"/>
      <c r="C21" s="74"/>
      <c r="D21" s="82"/>
      <c r="E21" s="54">
        <f>'Qtr 1 Oct-Dec'!$G$62</f>
        <v>0</v>
      </c>
      <c r="F21" s="54">
        <f>'Qtr 2 Jan-Mar'!$G$62</f>
        <v>0</v>
      </c>
      <c r="G21" s="54">
        <f>'Qtr 3 Apr-Jun'!$G$62</f>
        <v>0</v>
      </c>
      <c r="H21" s="54">
        <f>'Qtr 4 Jul-Sep'!$G$62</f>
        <v>0</v>
      </c>
      <c r="I21" s="55">
        <f>SUM(E21:H21)</f>
        <v>0</v>
      </c>
    </row>
    <row r="22" spans="1:18" s="40" customFormat="1" ht="17.25" thickTop="1" thickBot="1" x14ac:dyDescent="0.35">
      <c r="G22" s="73" t="s">
        <v>136</v>
      </c>
      <c r="H22" s="82"/>
      <c r="I22" s="53">
        <f>SUM(I17+I19+I21)</f>
        <v>0</v>
      </c>
    </row>
    <row r="23" spans="1:18" s="11" customFormat="1" ht="13.5" x14ac:dyDescent="0.25"/>
    <row r="24" spans="1:18" s="11" customFormat="1" ht="13.5" x14ac:dyDescent="0.25"/>
    <row r="25" spans="1:18" s="11" customFormat="1" ht="13.5" x14ac:dyDescent="0.25">
      <c r="A25" s="59"/>
      <c r="B25" s="62" t="s">
        <v>162</v>
      </c>
      <c r="C25" s="62"/>
      <c r="D25" s="62"/>
      <c r="E25" s="62"/>
      <c r="F25" s="62"/>
      <c r="G25" s="62"/>
      <c r="H25" s="62"/>
      <c r="I25" s="62"/>
      <c r="J25" s="62"/>
    </row>
    <row r="26" spans="1:18" s="11" customFormat="1" ht="13.5" x14ac:dyDescent="0.25">
      <c r="A26" s="60"/>
    </row>
    <row r="27" spans="1:18" s="11" customFormat="1" ht="13.5" x14ac:dyDescent="0.25"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</row>
  </sheetData>
  <sheetProtection algorithmName="SHA-512" hashValue="S6JnD8mFgG2cA6JH8rNMgSYgzG6WQsrfYsx3IYSgpiSK9Sf83r1wavowwdSJ5xwkUvWnrGh4ATILHxY/BrcXVg==" saltValue="bq47dUuFzkZ9afy/fvTS2g==" spinCount="100000" sheet="1"/>
  <mergeCells count="18">
    <mergeCell ref="B4:C4"/>
    <mergeCell ref="D4:F4"/>
    <mergeCell ref="A1:G1"/>
    <mergeCell ref="A2:D2"/>
    <mergeCell ref="B6:C6"/>
    <mergeCell ref="B5:C5"/>
    <mergeCell ref="D5:F5"/>
    <mergeCell ref="D6:F6"/>
    <mergeCell ref="B25:J25"/>
    <mergeCell ref="I5:J6"/>
    <mergeCell ref="G15:H15"/>
    <mergeCell ref="G22:H22"/>
    <mergeCell ref="A10:D10"/>
    <mergeCell ref="A12:D12"/>
    <mergeCell ref="A14:D14"/>
    <mergeCell ref="A17:D17"/>
    <mergeCell ref="A19:D19"/>
    <mergeCell ref="A21:D21"/>
  </mergeCells>
  <dataValidations count="1">
    <dataValidation type="decimal" operator="greaterThanOrEqual" allowBlank="1" showErrorMessage="1" errorTitle="Dollar Values ONLY" error="Enter only positive dollar values to the nearest penny or leave as zero." sqref="E12:I12 E19:I19 E17:I17 E10:I10 E21:I21 E14:I14 I15 I22" xr:uid="{83F23400-6922-414C-98F8-3933771A407A}">
      <formula1>0</formula1>
    </dataValidation>
  </dataValidations>
  <pageMargins left="0.7" right="0.7" top="0.75" bottom="0.75" header="0.3" footer="0.3"/>
  <pageSetup scale="54" orientation="portrait" r:id="rId1"/>
  <ignoredErrors>
    <ignoredError sqref="D5:D6" unlocked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4D1257-B861-4FDC-80F2-52A79DC89322}">
  <sheetPr codeName="Sheet6"/>
  <dimension ref="A1:E86"/>
  <sheetViews>
    <sheetView workbookViewId="0">
      <pane xSplit="3" ySplit="2" topLeftCell="D3" activePane="bottomRight" state="frozen"/>
      <selection pane="topRight" activeCell="D1" sqref="D1"/>
      <selection pane="bottomLeft" activeCell="A3" sqref="A3"/>
      <selection pane="bottomRight" sqref="A1:XFD1048576"/>
    </sheetView>
  </sheetViews>
  <sheetFormatPr defaultRowHeight="12.75" x14ac:dyDescent="0.2"/>
  <cols>
    <col min="1" max="4" width="9.140625" style="2"/>
    <col min="5" max="5" width="11.28515625" style="2" bestFit="1" customWidth="1"/>
    <col min="6" max="6" width="14.7109375" style="2" customWidth="1"/>
    <col min="7" max="8" width="10.7109375" style="2" customWidth="1"/>
    <col min="9" max="9" width="12.42578125" style="2" customWidth="1"/>
    <col min="10" max="10" width="11" style="2" bestFit="1" customWidth="1"/>
    <col min="11" max="16384" width="9.140625" style="2"/>
  </cols>
  <sheetData>
    <row r="1" spans="1:5" x14ac:dyDescent="0.2">
      <c r="A1" s="1"/>
      <c r="B1" s="1"/>
      <c r="C1" s="1"/>
      <c r="D1" s="1"/>
      <c r="E1" s="1"/>
    </row>
    <row r="2" spans="1:5" x14ac:dyDescent="0.2">
      <c r="A2" s="3" t="s">
        <v>14</v>
      </c>
      <c r="B2" s="3" t="s">
        <v>15</v>
      </c>
      <c r="C2" s="3" t="s">
        <v>16</v>
      </c>
      <c r="D2" s="3" t="s">
        <v>17</v>
      </c>
      <c r="E2" s="3" t="s">
        <v>18</v>
      </c>
    </row>
    <row r="3" spans="1:5" x14ac:dyDescent="0.2">
      <c r="A3" s="1">
        <v>1</v>
      </c>
      <c r="B3" s="1">
        <v>1</v>
      </c>
      <c r="C3" s="1" t="s">
        <v>19</v>
      </c>
      <c r="D3" s="1" t="s">
        <v>19</v>
      </c>
      <c r="E3" s="1" t="s">
        <v>19</v>
      </c>
    </row>
    <row r="4" spans="1:5" x14ac:dyDescent="0.2">
      <c r="A4" s="1">
        <v>2</v>
      </c>
      <c r="B4" s="1">
        <v>1</v>
      </c>
      <c r="C4" s="1" t="s">
        <v>20</v>
      </c>
      <c r="D4" s="1" t="s">
        <v>20</v>
      </c>
      <c r="E4" s="1" t="s">
        <v>20</v>
      </c>
    </row>
    <row r="5" spans="1:5" x14ac:dyDescent="0.2">
      <c r="A5" s="1">
        <v>3</v>
      </c>
      <c r="B5" s="1">
        <v>1</v>
      </c>
      <c r="C5" s="1" t="s">
        <v>21</v>
      </c>
      <c r="D5" s="1" t="s">
        <v>21</v>
      </c>
      <c r="E5" s="1" t="s">
        <v>21</v>
      </c>
    </row>
    <row r="6" spans="1:5" x14ac:dyDescent="0.2">
      <c r="A6" s="1">
        <v>4</v>
      </c>
      <c r="B6" s="1">
        <v>1</v>
      </c>
      <c r="C6" s="1" t="s">
        <v>22</v>
      </c>
      <c r="D6" s="1" t="s">
        <v>22</v>
      </c>
      <c r="E6" s="1" t="s">
        <v>22</v>
      </c>
    </row>
    <row r="7" spans="1:5" x14ac:dyDescent="0.2">
      <c r="A7" s="1">
        <v>5</v>
      </c>
      <c r="B7" s="1">
        <v>1</v>
      </c>
      <c r="C7" s="1" t="s">
        <v>23</v>
      </c>
      <c r="D7" s="1" t="s">
        <v>23</v>
      </c>
      <c r="E7" s="1" t="s">
        <v>23</v>
      </c>
    </row>
    <row r="8" spans="1:5" x14ac:dyDescent="0.2">
      <c r="A8" s="1">
        <v>6</v>
      </c>
      <c r="B8" s="1">
        <v>1</v>
      </c>
      <c r="C8" s="1" t="s">
        <v>24</v>
      </c>
      <c r="D8" s="1" t="s">
        <v>24</v>
      </c>
      <c r="E8" s="1" t="s">
        <v>24</v>
      </c>
    </row>
    <row r="9" spans="1:5" x14ac:dyDescent="0.2">
      <c r="A9" s="1">
        <v>7</v>
      </c>
      <c r="B9" s="1">
        <v>1</v>
      </c>
      <c r="C9" s="1" t="s">
        <v>25</v>
      </c>
      <c r="D9" s="1" t="s">
        <v>25</v>
      </c>
      <c r="E9" s="1" t="s">
        <v>25</v>
      </c>
    </row>
    <row r="10" spans="1:5" x14ac:dyDescent="0.2">
      <c r="A10" s="1">
        <v>8</v>
      </c>
      <c r="B10" s="1">
        <v>1</v>
      </c>
      <c r="C10" s="1" t="s">
        <v>26</v>
      </c>
      <c r="D10" s="1" t="s">
        <v>26</v>
      </c>
      <c r="E10" s="1" t="s">
        <v>26</v>
      </c>
    </row>
    <row r="11" spans="1:5" x14ac:dyDescent="0.2">
      <c r="A11" s="1">
        <v>9</v>
      </c>
      <c r="B11" s="1">
        <v>1</v>
      </c>
      <c r="C11" s="1" t="s">
        <v>27</v>
      </c>
      <c r="D11" s="1" t="s">
        <v>27</v>
      </c>
      <c r="E11" s="1" t="s">
        <v>27</v>
      </c>
    </row>
    <row r="12" spans="1:5" x14ac:dyDescent="0.2">
      <c r="A12" s="1">
        <v>10</v>
      </c>
      <c r="B12" s="1">
        <v>1</v>
      </c>
      <c r="C12" s="1" t="s">
        <v>28</v>
      </c>
      <c r="D12" s="1" t="s">
        <v>28</v>
      </c>
      <c r="E12" s="1" t="s">
        <v>28</v>
      </c>
    </row>
    <row r="13" spans="1:5" x14ac:dyDescent="0.2">
      <c r="A13" s="1">
        <v>11</v>
      </c>
      <c r="B13" s="1">
        <v>1</v>
      </c>
      <c r="C13" s="1" t="s">
        <v>29</v>
      </c>
      <c r="D13" s="1" t="s">
        <v>29</v>
      </c>
      <c r="E13" s="1" t="s">
        <v>29</v>
      </c>
    </row>
    <row r="14" spans="1:5" x14ac:dyDescent="0.2">
      <c r="A14" s="1">
        <v>12</v>
      </c>
      <c r="B14" s="1">
        <v>1</v>
      </c>
      <c r="C14" s="1" t="s">
        <v>30</v>
      </c>
      <c r="D14" s="1" t="s">
        <v>30</v>
      </c>
      <c r="E14" s="1" t="s">
        <v>30</v>
      </c>
    </row>
    <row r="15" spans="1:5" x14ac:dyDescent="0.2">
      <c r="A15" s="1">
        <v>14</v>
      </c>
      <c r="B15" s="1">
        <v>1</v>
      </c>
      <c r="C15" s="1" t="s">
        <v>31</v>
      </c>
      <c r="D15" s="1" t="s">
        <v>31</v>
      </c>
      <c r="E15" s="1" t="s">
        <v>32</v>
      </c>
    </row>
    <row r="16" spans="1:5" x14ac:dyDescent="0.2">
      <c r="A16" s="1">
        <v>15</v>
      </c>
      <c r="B16" s="1">
        <v>1</v>
      </c>
      <c r="C16" s="1" t="s">
        <v>33</v>
      </c>
      <c r="D16" s="1" t="s">
        <v>33</v>
      </c>
      <c r="E16" s="1" t="s">
        <v>33</v>
      </c>
    </row>
    <row r="17" spans="1:5" x14ac:dyDescent="0.2">
      <c r="A17" s="1">
        <v>16</v>
      </c>
      <c r="B17" s="1">
        <v>1</v>
      </c>
      <c r="C17" s="1" t="s">
        <v>34</v>
      </c>
      <c r="D17" s="1" t="s">
        <v>34</v>
      </c>
      <c r="E17" s="1" t="s">
        <v>34</v>
      </c>
    </row>
    <row r="18" spans="1:5" x14ac:dyDescent="0.2">
      <c r="A18" s="1">
        <v>17</v>
      </c>
      <c r="B18" s="1">
        <v>1</v>
      </c>
      <c r="C18" s="1" t="s">
        <v>35</v>
      </c>
      <c r="D18" s="1" t="s">
        <v>35</v>
      </c>
      <c r="E18" s="1" t="s">
        <v>35</v>
      </c>
    </row>
    <row r="19" spans="1:5" x14ac:dyDescent="0.2">
      <c r="A19" s="1">
        <v>18</v>
      </c>
      <c r="B19" s="1">
        <v>1</v>
      </c>
      <c r="C19" s="1" t="s">
        <v>36</v>
      </c>
      <c r="D19" s="1" t="s">
        <v>36</v>
      </c>
      <c r="E19" s="1" t="s">
        <v>36</v>
      </c>
    </row>
    <row r="20" spans="1:5" x14ac:dyDescent="0.2">
      <c r="A20" s="1">
        <v>19</v>
      </c>
      <c r="B20" s="1">
        <v>1</v>
      </c>
      <c r="C20" s="1" t="s">
        <v>37</v>
      </c>
      <c r="D20" s="1" t="s">
        <v>37</v>
      </c>
      <c r="E20" s="1" t="s">
        <v>37</v>
      </c>
    </row>
    <row r="21" spans="1:5" x14ac:dyDescent="0.2">
      <c r="A21" s="1">
        <v>20</v>
      </c>
      <c r="B21" s="1">
        <v>1</v>
      </c>
      <c r="C21" s="1" t="s">
        <v>38</v>
      </c>
      <c r="D21" s="1" t="s">
        <v>38</v>
      </c>
      <c r="E21" s="1" t="s">
        <v>38</v>
      </c>
    </row>
    <row r="22" spans="1:5" x14ac:dyDescent="0.2">
      <c r="A22" s="1">
        <v>21</v>
      </c>
      <c r="B22" s="1">
        <v>1</v>
      </c>
      <c r="C22" s="1" t="s">
        <v>39</v>
      </c>
      <c r="D22" s="1" t="s">
        <v>39</v>
      </c>
      <c r="E22" s="1" t="s">
        <v>39</v>
      </c>
    </row>
    <row r="23" spans="1:5" x14ac:dyDescent="0.2">
      <c r="A23" s="1">
        <v>22</v>
      </c>
      <c r="B23" s="1">
        <v>1</v>
      </c>
      <c r="C23" s="1" t="s">
        <v>40</v>
      </c>
      <c r="D23" s="1" t="s">
        <v>40</v>
      </c>
      <c r="E23" s="1" t="s">
        <v>40</v>
      </c>
    </row>
    <row r="24" spans="1:5" x14ac:dyDescent="0.2">
      <c r="A24" s="1">
        <v>23</v>
      </c>
      <c r="B24" s="1">
        <v>1</v>
      </c>
      <c r="C24" s="1" t="s">
        <v>41</v>
      </c>
      <c r="D24" s="1" t="s">
        <v>41</v>
      </c>
      <c r="E24" s="1" t="s">
        <v>41</v>
      </c>
    </row>
    <row r="25" spans="1:5" x14ac:dyDescent="0.2">
      <c r="A25" s="1">
        <v>24</v>
      </c>
      <c r="B25" s="1">
        <v>1</v>
      </c>
      <c r="C25" s="1" t="s">
        <v>42</v>
      </c>
      <c r="D25" s="1" t="s">
        <v>42</v>
      </c>
      <c r="E25" s="1" t="s">
        <v>42</v>
      </c>
    </row>
    <row r="26" spans="1:5" x14ac:dyDescent="0.2">
      <c r="A26" s="1">
        <v>25</v>
      </c>
      <c r="B26" s="1">
        <v>1</v>
      </c>
      <c r="C26" s="1" t="s">
        <v>43</v>
      </c>
      <c r="D26" s="1" t="s">
        <v>43</v>
      </c>
      <c r="E26" s="1" t="s">
        <v>43</v>
      </c>
    </row>
    <row r="27" spans="1:5" x14ac:dyDescent="0.2">
      <c r="A27" s="1">
        <v>26</v>
      </c>
      <c r="B27" s="1">
        <v>1</v>
      </c>
      <c r="C27" s="1" t="s">
        <v>44</v>
      </c>
      <c r="D27" s="1" t="s">
        <v>44</v>
      </c>
      <c r="E27" s="1" t="s">
        <v>44</v>
      </c>
    </row>
    <row r="28" spans="1:5" x14ac:dyDescent="0.2">
      <c r="A28" s="1">
        <v>27</v>
      </c>
      <c r="B28" s="1">
        <v>1</v>
      </c>
      <c r="C28" s="1" t="s">
        <v>45</v>
      </c>
      <c r="D28" s="1" t="s">
        <v>45</v>
      </c>
      <c r="E28" s="1" t="s">
        <v>45</v>
      </c>
    </row>
    <row r="29" spans="1:5" x14ac:dyDescent="0.2">
      <c r="A29" s="1">
        <v>28</v>
      </c>
      <c r="B29" s="1">
        <v>1</v>
      </c>
      <c r="C29" s="1" t="s">
        <v>46</v>
      </c>
      <c r="D29" s="1" t="s">
        <v>46</v>
      </c>
      <c r="E29" s="1" t="s">
        <v>46</v>
      </c>
    </row>
    <row r="30" spans="1:5" x14ac:dyDescent="0.2">
      <c r="A30" s="1">
        <v>29</v>
      </c>
      <c r="B30" s="1">
        <v>1</v>
      </c>
      <c r="C30" s="1" t="s">
        <v>47</v>
      </c>
      <c r="D30" s="1" t="s">
        <v>47</v>
      </c>
      <c r="E30" s="1" t="s">
        <v>47</v>
      </c>
    </row>
    <row r="31" spans="1:5" x14ac:dyDescent="0.2">
      <c r="A31" s="1">
        <v>30</v>
      </c>
      <c r="B31" s="1">
        <v>1</v>
      </c>
      <c r="C31" s="1" t="s">
        <v>48</v>
      </c>
      <c r="D31" s="1" t="s">
        <v>48</v>
      </c>
      <c r="E31" s="1" t="s">
        <v>48</v>
      </c>
    </row>
    <row r="32" spans="1:5" x14ac:dyDescent="0.2">
      <c r="A32" s="1">
        <v>31</v>
      </c>
      <c r="B32" s="1">
        <v>1</v>
      </c>
      <c r="C32" s="1" t="s">
        <v>49</v>
      </c>
      <c r="D32" s="1" t="s">
        <v>49</v>
      </c>
      <c r="E32" s="1" t="s">
        <v>49</v>
      </c>
    </row>
    <row r="33" spans="1:5" x14ac:dyDescent="0.2">
      <c r="A33" s="1">
        <v>32</v>
      </c>
      <c r="B33" s="1">
        <v>1</v>
      </c>
      <c r="C33" s="1" t="s">
        <v>50</v>
      </c>
      <c r="D33" s="1" t="s">
        <v>50</v>
      </c>
      <c r="E33" s="1" t="s">
        <v>50</v>
      </c>
    </row>
    <row r="34" spans="1:5" x14ac:dyDescent="0.2">
      <c r="A34" s="1">
        <v>33</v>
      </c>
      <c r="B34" s="1">
        <v>1</v>
      </c>
      <c r="C34" s="1" t="s">
        <v>51</v>
      </c>
      <c r="D34" s="1" t="s">
        <v>51</v>
      </c>
      <c r="E34" s="1" t="s">
        <v>51</v>
      </c>
    </row>
    <row r="35" spans="1:5" x14ac:dyDescent="0.2">
      <c r="A35" s="1">
        <v>34</v>
      </c>
      <c r="B35" s="1">
        <v>1</v>
      </c>
      <c r="C35" s="1" t="s">
        <v>52</v>
      </c>
      <c r="D35" s="1" t="s">
        <v>52</v>
      </c>
      <c r="E35" s="1" t="s">
        <v>52</v>
      </c>
    </row>
    <row r="36" spans="1:5" x14ac:dyDescent="0.2">
      <c r="A36" s="1">
        <v>35</v>
      </c>
      <c r="B36" s="1">
        <v>1</v>
      </c>
      <c r="C36" s="1" t="s">
        <v>53</v>
      </c>
      <c r="D36" s="1" t="s">
        <v>53</v>
      </c>
      <c r="E36" s="1" t="s">
        <v>53</v>
      </c>
    </row>
    <row r="37" spans="1:5" x14ac:dyDescent="0.2">
      <c r="A37" s="1">
        <v>36</v>
      </c>
      <c r="B37" s="1">
        <v>1</v>
      </c>
      <c r="C37" s="1" t="s">
        <v>54</v>
      </c>
      <c r="D37" s="1" t="s">
        <v>54</v>
      </c>
      <c r="E37" s="1" t="s">
        <v>54</v>
      </c>
    </row>
    <row r="38" spans="1:5" x14ac:dyDescent="0.2">
      <c r="A38" s="1">
        <v>37</v>
      </c>
      <c r="B38" s="1">
        <v>1</v>
      </c>
      <c r="C38" s="1" t="s">
        <v>55</v>
      </c>
      <c r="D38" s="1" t="s">
        <v>55</v>
      </c>
      <c r="E38" s="1" t="s">
        <v>55</v>
      </c>
    </row>
    <row r="39" spans="1:5" x14ac:dyDescent="0.2">
      <c r="A39" s="1">
        <v>38</v>
      </c>
      <c r="B39" s="1">
        <v>1</v>
      </c>
      <c r="C39" s="1" t="s">
        <v>56</v>
      </c>
      <c r="D39" s="1" t="s">
        <v>56</v>
      </c>
      <c r="E39" s="1" t="s">
        <v>56</v>
      </c>
    </row>
    <row r="40" spans="1:5" x14ac:dyDescent="0.2">
      <c r="A40" s="1">
        <v>39</v>
      </c>
      <c r="B40" s="1">
        <v>1</v>
      </c>
      <c r="C40" s="1" t="s">
        <v>57</v>
      </c>
      <c r="D40" s="1" t="s">
        <v>57</v>
      </c>
      <c r="E40" s="1" t="s">
        <v>57</v>
      </c>
    </row>
    <row r="41" spans="1:5" x14ac:dyDescent="0.2">
      <c r="A41" s="1">
        <v>40</v>
      </c>
      <c r="B41" s="1">
        <v>1</v>
      </c>
      <c r="C41" s="1" t="s">
        <v>58</v>
      </c>
      <c r="D41" s="1" t="s">
        <v>58</v>
      </c>
      <c r="E41" s="1" t="s">
        <v>58</v>
      </c>
    </row>
    <row r="42" spans="1:5" x14ac:dyDescent="0.2">
      <c r="A42" s="1">
        <v>41</v>
      </c>
      <c r="B42" s="1">
        <v>1</v>
      </c>
      <c r="C42" s="1" t="s">
        <v>59</v>
      </c>
      <c r="D42" s="1" t="s">
        <v>59</v>
      </c>
      <c r="E42" s="1" t="s">
        <v>59</v>
      </c>
    </row>
    <row r="43" spans="1:5" x14ac:dyDescent="0.2">
      <c r="A43" s="1">
        <v>42</v>
      </c>
      <c r="B43" s="1">
        <v>1</v>
      </c>
      <c r="C43" s="1" t="s">
        <v>60</v>
      </c>
      <c r="D43" s="1" t="s">
        <v>60</v>
      </c>
      <c r="E43" s="1" t="s">
        <v>60</v>
      </c>
    </row>
    <row r="44" spans="1:5" x14ac:dyDescent="0.2">
      <c r="A44" s="1">
        <v>43</v>
      </c>
      <c r="B44" s="1">
        <v>1</v>
      </c>
      <c r="C44" s="1" t="s">
        <v>61</v>
      </c>
      <c r="D44" s="1" t="s">
        <v>61</v>
      </c>
      <c r="E44" s="1" t="s">
        <v>61</v>
      </c>
    </row>
    <row r="45" spans="1:5" x14ac:dyDescent="0.2">
      <c r="A45" s="1">
        <v>13</v>
      </c>
      <c r="B45" s="1">
        <v>1</v>
      </c>
      <c r="C45" s="1" t="s">
        <v>62</v>
      </c>
      <c r="D45" s="1" t="s">
        <v>63</v>
      </c>
      <c r="E45" s="1" t="s">
        <v>63</v>
      </c>
    </row>
    <row r="46" spans="1:5" x14ac:dyDescent="0.2">
      <c r="A46" s="1">
        <v>44</v>
      </c>
      <c r="B46" s="1">
        <v>1</v>
      </c>
      <c r="C46" s="1" t="s">
        <v>64</v>
      </c>
      <c r="D46" s="1" t="s">
        <v>64</v>
      </c>
      <c r="E46" s="1" t="s">
        <v>64</v>
      </c>
    </row>
    <row r="47" spans="1:5" x14ac:dyDescent="0.2">
      <c r="A47" s="1">
        <v>45</v>
      </c>
      <c r="B47" s="1">
        <v>1</v>
      </c>
      <c r="C47" s="1" t="s">
        <v>65</v>
      </c>
      <c r="D47" s="1" t="s">
        <v>65</v>
      </c>
      <c r="E47" s="1" t="s">
        <v>65</v>
      </c>
    </row>
    <row r="48" spans="1:5" x14ac:dyDescent="0.2">
      <c r="A48" s="1">
        <v>46</v>
      </c>
      <c r="B48" s="1">
        <v>1</v>
      </c>
      <c r="C48" s="1" t="s">
        <v>66</v>
      </c>
      <c r="D48" s="1" t="s">
        <v>66</v>
      </c>
      <c r="E48" s="1" t="s">
        <v>66</v>
      </c>
    </row>
    <row r="49" spans="1:5" x14ac:dyDescent="0.2">
      <c r="A49" s="1">
        <v>47</v>
      </c>
      <c r="B49" s="1">
        <v>1</v>
      </c>
      <c r="C49" s="1" t="s">
        <v>67</v>
      </c>
      <c r="D49" s="1" t="s">
        <v>67</v>
      </c>
      <c r="E49" s="1" t="s">
        <v>67</v>
      </c>
    </row>
    <row r="50" spans="1:5" x14ac:dyDescent="0.2">
      <c r="A50" s="1">
        <v>48</v>
      </c>
      <c r="B50" s="1">
        <v>1</v>
      </c>
      <c r="C50" s="1" t="s">
        <v>68</v>
      </c>
      <c r="D50" s="1" t="s">
        <v>68</v>
      </c>
      <c r="E50" s="1" t="s">
        <v>68</v>
      </c>
    </row>
    <row r="51" spans="1:5" x14ac:dyDescent="0.2">
      <c r="A51" s="1">
        <v>49</v>
      </c>
      <c r="B51" s="1">
        <v>1</v>
      </c>
      <c r="C51" s="1" t="s">
        <v>69</v>
      </c>
      <c r="D51" s="1" t="s">
        <v>69</v>
      </c>
      <c r="E51" s="1" t="s">
        <v>69</v>
      </c>
    </row>
    <row r="52" spans="1:5" x14ac:dyDescent="0.2">
      <c r="A52" s="1">
        <v>50</v>
      </c>
      <c r="B52" s="1">
        <v>1</v>
      </c>
      <c r="C52" s="1" t="s">
        <v>70</v>
      </c>
      <c r="D52" s="1" t="s">
        <v>70</v>
      </c>
      <c r="E52" s="1" t="s">
        <v>70</v>
      </c>
    </row>
    <row r="53" spans="1:5" x14ac:dyDescent="0.2">
      <c r="A53" s="1">
        <v>51</v>
      </c>
      <c r="B53" s="1">
        <v>1</v>
      </c>
      <c r="C53" s="1" t="s">
        <v>71</v>
      </c>
      <c r="D53" s="1" t="s">
        <v>71</v>
      </c>
      <c r="E53" s="1" t="s">
        <v>71</v>
      </c>
    </row>
    <row r="54" spans="1:5" x14ac:dyDescent="0.2">
      <c r="A54" s="1">
        <v>52</v>
      </c>
      <c r="B54" s="1">
        <v>1</v>
      </c>
      <c r="C54" s="1" t="s">
        <v>72</v>
      </c>
      <c r="D54" s="1" t="s">
        <v>72</v>
      </c>
      <c r="E54" s="1" t="s">
        <v>72</v>
      </c>
    </row>
    <row r="55" spans="1:5" x14ac:dyDescent="0.2">
      <c r="A55" s="1">
        <v>53</v>
      </c>
      <c r="B55" s="1">
        <v>1</v>
      </c>
      <c r="C55" s="1" t="s">
        <v>73</v>
      </c>
      <c r="D55" s="1" t="s">
        <v>73</v>
      </c>
      <c r="E55" s="1" t="s">
        <v>73</v>
      </c>
    </row>
    <row r="56" spans="1:5" x14ac:dyDescent="0.2">
      <c r="A56" s="1">
        <v>54</v>
      </c>
      <c r="B56" s="1">
        <v>1</v>
      </c>
      <c r="C56" s="1" t="s">
        <v>74</v>
      </c>
      <c r="D56" s="1" t="s">
        <v>74</v>
      </c>
      <c r="E56" s="1" t="s">
        <v>74</v>
      </c>
    </row>
    <row r="57" spans="1:5" x14ac:dyDescent="0.2">
      <c r="A57" s="1">
        <v>58</v>
      </c>
      <c r="B57" s="1">
        <v>1</v>
      </c>
      <c r="C57" s="1" t="s">
        <v>75</v>
      </c>
      <c r="D57" s="1" t="s">
        <v>76</v>
      </c>
      <c r="E57" s="1" t="s">
        <v>77</v>
      </c>
    </row>
    <row r="58" spans="1:5" x14ac:dyDescent="0.2">
      <c r="A58" s="1">
        <v>59</v>
      </c>
      <c r="B58" s="1">
        <v>1</v>
      </c>
      <c r="C58" s="1" t="s">
        <v>78</v>
      </c>
      <c r="D58" s="1" t="s">
        <v>79</v>
      </c>
      <c r="E58" s="1" t="s">
        <v>80</v>
      </c>
    </row>
    <row r="59" spans="1:5" x14ac:dyDescent="0.2">
      <c r="A59" s="1">
        <v>55</v>
      </c>
      <c r="B59" s="1">
        <v>1</v>
      </c>
      <c r="C59" s="1" t="s">
        <v>81</v>
      </c>
      <c r="D59" s="1" t="s">
        <v>81</v>
      </c>
      <c r="E59" s="1" t="s">
        <v>81</v>
      </c>
    </row>
    <row r="60" spans="1:5" x14ac:dyDescent="0.2">
      <c r="A60" s="1">
        <v>56</v>
      </c>
      <c r="B60" s="1">
        <v>1</v>
      </c>
      <c r="C60" s="1" t="s">
        <v>82</v>
      </c>
      <c r="D60" s="1" t="s">
        <v>82</v>
      </c>
      <c r="E60" s="1" t="s">
        <v>82</v>
      </c>
    </row>
    <row r="61" spans="1:5" x14ac:dyDescent="0.2">
      <c r="A61" s="1">
        <v>57</v>
      </c>
      <c r="B61" s="1">
        <v>1</v>
      </c>
      <c r="C61" s="1" t="s">
        <v>83</v>
      </c>
      <c r="D61" s="1" t="s">
        <v>83</v>
      </c>
      <c r="E61" s="1" t="s">
        <v>83</v>
      </c>
    </row>
    <row r="62" spans="1:5" x14ac:dyDescent="0.2">
      <c r="A62" s="1">
        <v>60</v>
      </c>
      <c r="B62" s="1">
        <v>1</v>
      </c>
      <c r="C62" s="1" t="s">
        <v>84</v>
      </c>
      <c r="D62" s="1" t="s">
        <v>84</v>
      </c>
      <c r="E62" s="1" t="s">
        <v>84</v>
      </c>
    </row>
    <row r="63" spans="1:5" x14ac:dyDescent="0.2">
      <c r="A63" s="1">
        <v>61</v>
      </c>
      <c r="B63" s="1">
        <v>1</v>
      </c>
      <c r="C63" s="1" t="s">
        <v>85</v>
      </c>
      <c r="D63" s="1" t="s">
        <v>85</v>
      </c>
      <c r="E63" s="1" t="s">
        <v>85</v>
      </c>
    </row>
    <row r="64" spans="1:5" x14ac:dyDescent="0.2">
      <c r="A64" s="1">
        <v>62</v>
      </c>
      <c r="B64" s="1">
        <v>1</v>
      </c>
      <c r="C64" s="1" t="s">
        <v>86</v>
      </c>
      <c r="D64" s="1" t="s">
        <v>86</v>
      </c>
      <c r="E64" s="1" t="s">
        <v>86</v>
      </c>
    </row>
    <row r="65" spans="1:5" x14ac:dyDescent="0.2">
      <c r="A65" s="1">
        <v>63</v>
      </c>
      <c r="B65" s="1">
        <v>1</v>
      </c>
      <c r="C65" s="1" t="s">
        <v>87</v>
      </c>
      <c r="D65" s="1" t="s">
        <v>87</v>
      </c>
      <c r="E65" s="1" t="s">
        <v>87</v>
      </c>
    </row>
    <row r="66" spans="1:5" x14ac:dyDescent="0.2">
      <c r="A66" s="1">
        <v>64</v>
      </c>
      <c r="B66" s="1">
        <v>1</v>
      </c>
      <c r="C66" s="1" t="s">
        <v>88</v>
      </c>
      <c r="D66" s="1" t="s">
        <v>88</v>
      </c>
      <c r="E66" s="1" t="s">
        <v>88</v>
      </c>
    </row>
    <row r="67" spans="1:5" x14ac:dyDescent="0.2">
      <c r="A67" s="1">
        <v>65</v>
      </c>
      <c r="B67" s="1">
        <v>1</v>
      </c>
      <c r="C67" s="1" t="s">
        <v>89</v>
      </c>
      <c r="D67" s="1" t="s">
        <v>89</v>
      </c>
      <c r="E67" s="1" t="s">
        <v>89</v>
      </c>
    </row>
    <row r="68" spans="1:5" x14ac:dyDescent="0.2">
      <c r="A68" s="1">
        <v>66</v>
      </c>
      <c r="B68" s="1">
        <v>1</v>
      </c>
      <c r="C68" s="1" t="s">
        <v>90</v>
      </c>
      <c r="D68" s="1" t="s">
        <v>90</v>
      </c>
      <c r="E68" s="1" t="s">
        <v>90</v>
      </c>
    </row>
    <row r="69" spans="1:5" x14ac:dyDescent="0.2">
      <c r="A69" s="1">
        <v>67</v>
      </c>
      <c r="B69" s="1">
        <v>1</v>
      </c>
      <c r="C69" s="1" t="s">
        <v>91</v>
      </c>
      <c r="D69" s="1" t="s">
        <v>91</v>
      </c>
      <c r="E69" s="1" t="s">
        <v>91</v>
      </c>
    </row>
    <row r="70" spans="1:5" ht="56.25" customHeight="1" x14ac:dyDescent="0.2">
      <c r="A70" s="1"/>
      <c r="B70" s="1"/>
      <c r="C70" s="1"/>
      <c r="D70" s="1"/>
      <c r="E70" s="1"/>
    </row>
    <row r="71" spans="1:5" ht="25.5" x14ac:dyDescent="0.2">
      <c r="A71" s="4" t="s">
        <v>92</v>
      </c>
      <c r="B71" s="4" t="s">
        <v>93</v>
      </c>
      <c r="C71" s="4" t="s">
        <v>94</v>
      </c>
      <c r="D71" s="4" t="s">
        <v>95</v>
      </c>
      <c r="E71" s="4" t="s">
        <v>96</v>
      </c>
    </row>
    <row r="72" spans="1:5" x14ac:dyDescent="0.2">
      <c r="A72" s="1">
        <v>1</v>
      </c>
      <c r="B72" s="1"/>
      <c r="C72" s="1"/>
      <c r="D72" s="5" t="s">
        <v>97</v>
      </c>
      <c r="E72" s="2" t="s">
        <v>165</v>
      </c>
    </row>
    <row r="73" spans="1:5" x14ac:dyDescent="0.2">
      <c r="A73" s="1">
        <v>2</v>
      </c>
      <c r="B73" s="1"/>
      <c r="C73" s="1"/>
      <c r="D73" s="5" t="s">
        <v>98</v>
      </c>
      <c r="E73" s="2" t="s">
        <v>166</v>
      </c>
    </row>
    <row r="74" spans="1:5" x14ac:dyDescent="0.2">
      <c r="A74" s="1">
        <v>3</v>
      </c>
      <c r="B74" s="1"/>
      <c r="C74" s="1"/>
      <c r="D74" s="5" t="s">
        <v>99</v>
      </c>
      <c r="E74" s="2" t="s">
        <v>167</v>
      </c>
    </row>
    <row r="75" spans="1:5" x14ac:dyDescent="0.2">
      <c r="A75" s="1">
        <v>4</v>
      </c>
      <c r="B75" s="1"/>
      <c r="C75" s="1"/>
      <c r="D75" s="5" t="s">
        <v>100</v>
      </c>
      <c r="E75" s="2" t="s">
        <v>168</v>
      </c>
    </row>
    <row r="76" spans="1:5" x14ac:dyDescent="0.2">
      <c r="A76" s="1">
        <v>5</v>
      </c>
      <c r="B76" s="1"/>
      <c r="C76" s="1"/>
      <c r="D76" s="1"/>
      <c r="E76" s="1"/>
    </row>
    <row r="77" spans="1:5" x14ac:dyDescent="0.2">
      <c r="A77" s="1">
        <v>6</v>
      </c>
      <c r="B77" s="1"/>
      <c r="C77" s="1"/>
      <c r="D77" s="1"/>
      <c r="E77" s="1"/>
    </row>
    <row r="78" spans="1:5" x14ac:dyDescent="0.2">
      <c r="A78" s="1">
        <v>7</v>
      </c>
      <c r="B78" s="1"/>
      <c r="C78" s="1"/>
      <c r="D78" s="1"/>
      <c r="E78" s="1"/>
    </row>
    <row r="79" spans="1:5" x14ac:dyDescent="0.2">
      <c r="A79" s="1">
        <v>8</v>
      </c>
      <c r="B79" s="1"/>
      <c r="C79" s="1"/>
      <c r="D79" s="1"/>
      <c r="E79" s="1"/>
    </row>
    <row r="80" spans="1:5" x14ac:dyDescent="0.2">
      <c r="A80" s="1">
        <v>9</v>
      </c>
      <c r="B80" s="1"/>
      <c r="C80" s="1"/>
      <c r="D80" s="1"/>
      <c r="E80" s="1"/>
    </row>
    <row r="81" spans="1:5" x14ac:dyDescent="0.2">
      <c r="A81" s="1">
        <v>10</v>
      </c>
      <c r="B81" s="1"/>
      <c r="C81" s="1"/>
      <c r="D81" s="1"/>
      <c r="E81" s="1"/>
    </row>
    <row r="82" spans="1:5" x14ac:dyDescent="0.2">
      <c r="A82" s="1"/>
      <c r="B82" s="1"/>
      <c r="C82" s="1"/>
      <c r="D82" s="1"/>
      <c r="E82" s="1"/>
    </row>
    <row r="83" spans="1:5" x14ac:dyDescent="0.2">
      <c r="A83" s="1"/>
      <c r="B83" s="1"/>
      <c r="C83" s="1"/>
      <c r="D83" s="1"/>
      <c r="E83" s="1"/>
    </row>
    <row r="84" spans="1:5" x14ac:dyDescent="0.2">
      <c r="A84" s="1"/>
      <c r="B84" s="1"/>
      <c r="C84" s="1"/>
      <c r="D84" s="1"/>
      <c r="E84" s="1"/>
    </row>
    <row r="85" spans="1:5" x14ac:dyDescent="0.2">
      <c r="A85" s="1"/>
      <c r="B85" s="1"/>
      <c r="C85" s="1"/>
      <c r="D85" s="1"/>
      <c r="E85" s="1"/>
    </row>
    <row r="86" spans="1:5" x14ac:dyDescent="0.2">
      <c r="A86" s="1"/>
      <c r="B86" s="1"/>
      <c r="C86" s="1"/>
      <c r="D86" s="1"/>
      <c r="E86" s="1"/>
    </row>
  </sheetData>
  <sheetProtection algorithmName="SHA-512" hashValue="zUuzMnhhDuUptERFhh3BqPgZx6Vhd2NyNb2Fff034vRoZlNlQ7UTjQy/lcSVwb+NpZtUMaNYHMrHgj57GunopQ==" saltValue="Qo6MnShbWADH1VORuzTdRw==" spinCount="100000" sheet="1" objects="1" scenarios="1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41786A-8B6B-4DA6-B714-BC9905975360}">
  <sheetPr codeName="Sheet7"/>
  <dimension ref="A1:X327"/>
  <sheetViews>
    <sheetView workbookViewId="0">
      <selection activeCell="K20" sqref="K20"/>
    </sheetView>
  </sheetViews>
  <sheetFormatPr defaultColWidth="9.140625" defaultRowHeight="12.75" x14ac:dyDescent="0.2"/>
  <cols>
    <col min="1" max="1" width="15.85546875" style="22" bestFit="1" customWidth="1"/>
    <col min="2" max="2" width="12.7109375" style="22" customWidth="1"/>
    <col min="3" max="3" width="18.85546875" style="22" customWidth="1"/>
    <col min="4" max="4" width="15.5703125" style="22" customWidth="1"/>
    <col min="5" max="5" width="11.5703125" style="22" customWidth="1"/>
    <col min="6" max="6" width="15.7109375" style="22" customWidth="1"/>
    <col min="7" max="8" width="9.85546875" style="22" bestFit="1" customWidth="1"/>
    <col min="9" max="9" width="9.5703125" style="22" bestFit="1" customWidth="1"/>
    <col min="10" max="10" width="9.42578125" style="22" bestFit="1" customWidth="1"/>
    <col min="11" max="11" width="9.140625" style="22"/>
    <col min="12" max="12" width="7.7109375" style="22" customWidth="1"/>
    <col min="13" max="16384" width="9.140625" style="22"/>
  </cols>
  <sheetData>
    <row r="1" spans="1:19" x14ac:dyDescent="0.2">
      <c r="A1" s="21" t="s">
        <v>101</v>
      </c>
      <c r="B1" s="22" t="s">
        <v>161</v>
      </c>
      <c r="D1" s="21" t="s">
        <v>102</v>
      </c>
      <c r="E1" s="23" t="str">
        <f>IF([1]Jurors!C4="","None",[1]Jurors!C4)</f>
        <v>None</v>
      </c>
      <c r="G1" s="24" t="s">
        <v>103</v>
      </c>
      <c r="H1" s="25" t="s">
        <v>104</v>
      </c>
      <c r="I1" s="25" t="s">
        <v>105</v>
      </c>
      <c r="J1" s="25" t="s">
        <v>106</v>
      </c>
      <c r="K1" s="25" t="s">
        <v>107</v>
      </c>
      <c r="L1" s="26" t="s">
        <v>108</v>
      </c>
      <c r="O1" s="178" t="s">
        <v>121</v>
      </c>
      <c r="P1" s="178"/>
      <c r="Q1" s="178"/>
      <c r="R1" s="178"/>
      <c r="S1" s="8">
        <v>2025</v>
      </c>
    </row>
    <row r="2" spans="1:19" x14ac:dyDescent="0.2">
      <c r="A2" s="21" t="s">
        <v>109</v>
      </c>
      <c r="B2" s="22" t="s">
        <v>110</v>
      </c>
      <c r="G2" s="27">
        <v>1</v>
      </c>
      <c r="H2" s="22" t="s">
        <v>126</v>
      </c>
      <c r="I2" s="22" t="s">
        <v>111</v>
      </c>
      <c r="J2" s="22" t="s">
        <v>141</v>
      </c>
      <c r="K2" s="22">
        <v>21</v>
      </c>
      <c r="L2" s="28">
        <v>156</v>
      </c>
    </row>
    <row r="3" spans="1:19" x14ac:dyDescent="0.2">
      <c r="G3" s="27">
        <v>2</v>
      </c>
      <c r="H3" s="22" t="s">
        <v>127</v>
      </c>
      <c r="I3" s="22" t="s">
        <v>111</v>
      </c>
      <c r="J3" s="22" t="s">
        <v>141</v>
      </c>
      <c r="K3" s="22">
        <v>158</v>
      </c>
      <c r="L3" s="28">
        <v>237</v>
      </c>
    </row>
    <row r="4" spans="1:19" x14ac:dyDescent="0.2">
      <c r="G4" s="27">
        <v>3</v>
      </c>
      <c r="H4" s="22" t="s">
        <v>128</v>
      </c>
      <c r="I4" s="22" t="s">
        <v>111</v>
      </c>
      <c r="J4" s="22" t="s">
        <v>141</v>
      </c>
      <c r="K4" s="22">
        <v>239</v>
      </c>
      <c r="L4" s="28">
        <v>318</v>
      </c>
    </row>
    <row r="5" spans="1:19" x14ac:dyDescent="0.2">
      <c r="A5" s="29" t="s">
        <v>112</v>
      </c>
      <c r="B5" s="30" t="str">
        <f>"1/20/"&amp;S1+1</f>
        <v>1/20/2026</v>
      </c>
      <c r="G5" s="27">
        <v>4</v>
      </c>
      <c r="H5" s="22" t="s">
        <v>140</v>
      </c>
      <c r="I5" s="22" t="s">
        <v>111</v>
      </c>
      <c r="J5" s="22" t="s">
        <v>141</v>
      </c>
      <c r="K5" s="22">
        <v>320</v>
      </c>
      <c r="L5" s="28">
        <v>327</v>
      </c>
    </row>
    <row r="6" spans="1:19" x14ac:dyDescent="0.2">
      <c r="A6" s="29" t="s">
        <v>113</v>
      </c>
      <c r="B6" s="23"/>
      <c r="G6" s="27">
        <v>5</v>
      </c>
      <c r="L6" s="28"/>
    </row>
    <row r="7" spans="1:19" x14ac:dyDescent="0.2">
      <c r="A7" s="29" t="s">
        <v>114</v>
      </c>
      <c r="B7" s="22" t="str">
        <f>TEXT(B5,"MMM")</f>
        <v>Jan</v>
      </c>
      <c r="G7" s="27">
        <v>6</v>
      </c>
      <c r="L7" s="28"/>
    </row>
    <row r="8" spans="1:19" x14ac:dyDescent="0.2">
      <c r="A8" s="29" t="s">
        <v>115</v>
      </c>
      <c r="B8" s="22">
        <f>IF([1]Jurors!F5="",1,[1]Jurors!F5)</f>
        <v>1</v>
      </c>
      <c r="G8" s="27">
        <v>7</v>
      </c>
      <c r="L8" s="28"/>
    </row>
    <row r="9" spans="1:19" x14ac:dyDescent="0.2">
      <c r="A9" s="29" t="s">
        <v>116</v>
      </c>
      <c r="B9" s="31" t="str">
        <f>IF([1]Jurors!F4="",TEXT(EDATE(B5,-1),"MMM"),[1]Jurors!F4)</f>
        <v>Dec</v>
      </c>
      <c r="C9" s="22" t="str">
        <f>IF([1]Jurors!F4="",TEXT(EDATE(B5,-1),"MMMM"),[1]Jurors!F4)</f>
        <v>December</v>
      </c>
      <c r="D9" s="22" t="str">
        <f>IFERROR(INDEX([1]LookupData!E72:E75,MATCH([1]Jurors!F4,[1]LookupData!D72:D75,0)),"Qtr1")</f>
        <v>Qtr1</v>
      </c>
      <c r="G9" s="27">
        <v>8</v>
      </c>
      <c r="L9" s="28"/>
    </row>
    <row r="10" spans="1:19" x14ac:dyDescent="0.2">
      <c r="A10" s="29" t="s">
        <v>117</v>
      </c>
      <c r="B10" s="22" t="str" cm="1">
        <f t="array" aca="1" ref="B10" ca="1">MID(CELL("filename"),SEARCH("[",CELL("filename"))+1, SEARCH("]",CELL("filename"))-SEARCH("[",CELL("filename"))-1)</f>
        <v>CountyName CFY2526 318_18(14) QtrX VerX (1208251358).xlsx</v>
      </c>
      <c r="G10" s="27">
        <v>9</v>
      </c>
      <c r="L10" s="28"/>
    </row>
    <row r="11" spans="1:19" x14ac:dyDescent="0.2">
      <c r="A11" s="29" t="s">
        <v>118</v>
      </c>
      <c r="B11" s="22" t="str">
        <f>"R:\!CFY"&amp;(S1-2000)&amp;""&amp;(S1-1999)&amp;"\Incoming Reports\"&amp;B1&amp;"\"&amp;D9&amp;"\"</f>
        <v>R:\!CFY2526\Incoming Reports\318_18(14)_FS\Qtr1\</v>
      </c>
      <c r="G11" s="27">
        <v>10</v>
      </c>
      <c r="L11" s="28"/>
    </row>
    <row r="12" spans="1:19" ht="13.5" thickBot="1" x14ac:dyDescent="0.25">
      <c r="B12" s="22" t="str">
        <f>E1&amp;" CFY"&amp;(S1-2000)&amp;""&amp;(S1-1999)&amp;" "&amp;B1&amp;" "&amp;D9&amp;" Ver"&amp;B8&amp;" "&amp;TEXT(B5,"Mmddyy")&amp;".xlsx"</f>
        <v>None CFY2526 318_18(14)_FS Qtr1 Ver1 012026.xlsx</v>
      </c>
      <c r="G12" s="32">
        <v>11</v>
      </c>
      <c r="H12" s="33"/>
      <c r="I12" s="33"/>
      <c r="J12" s="33"/>
      <c r="K12" s="33"/>
      <c r="L12" s="34"/>
    </row>
    <row r="13" spans="1:19" x14ac:dyDescent="0.2">
      <c r="A13" s="29" t="s">
        <v>119</v>
      </c>
      <c r="B13" s="22">
        <v>4</v>
      </c>
    </row>
    <row r="20" spans="1:20" ht="26.25" x14ac:dyDescent="0.25">
      <c r="A20" s="21" t="s">
        <v>14</v>
      </c>
      <c r="B20" s="21" t="s">
        <v>120</v>
      </c>
      <c r="C20" s="21" t="s">
        <v>137</v>
      </c>
      <c r="D20" s="21" t="s">
        <v>124</v>
      </c>
      <c r="E20" s="21" t="s">
        <v>122</v>
      </c>
      <c r="F20" s="21" t="s">
        <v>123</v>
      </c>
      <c r="G20" s="21" t="s">
        <v>138</v>
      </c>
      <c r="H20" s="21" t="s">
        <v>164</v>
      </c>
      <c r="I20" s="21"/>
      <c r="J20" s="21"/>
      <c r="K20" s="21"/>
      <c r="L20" s="21"/>
      <c r="M20"/>
      <c r="N20"/>
      <c r="O20"/>
      <c r="P20"/>
      <c r="Q20"/>
      <c r="R20"/>
      <c r="S20"/>
      <c r="T20"/>
    </row>
    <row r="21" spans="1:20" x14ac:dyDescent="0.2">
      <c r="A21" s="22">
        <f>IFERROR(INDEX(LookupData!A3:A69,MATCH(E1,LookupData!E3:E69,0)),0)</f>
        <v>0</v>
      </c>
      <c r="B21" s="22">
        <f>$S$1+1</f>
        <v>2026</v>
      </c>
      <c r="C21" s="22" t="str">
        <f>'Qtr 1 Oct-Dec'!$K$4</f>
        <v>Qtr 1: Oct - Dec</v>
      </c>
      <c r="D21" s="22" t="str">
        <f>'Qtr 1 Oct-Dec'!$A$9</f>
        <v>REVENUE - s. 318.18(14)(a)1, F.S.</v>
      </c>
      <c r="E21" s="22" t="str">
        <f>'Qtr 1 Oct-Dec'!$A$10</f>
        <v>Total Revenue Collected</v>
      </c>
      <c r="F21" s="22" t="s">
        <v>125</v>
      </c>
      <c r="G21" s="6">
        <f>'Qtr 1 Oct-Dec'!$D$10</f>
        <v>0</v>
      </c>
      <c r="H21" s="22">
        <v>9</v>
      </c>
      <c r="K21" s="22">
        <v>1</v>
      </c>
      <c r="M21" s="22">
        <v>0</v>
      </c>
      <c r="N21" s="22">
        <v>1</v>
      </c>
    </row>
    <row r="22" spans="1:20" x14ac:dyDescent="0.2">
      <c r="A22" s="22">
        <f>$A$21</f>
        <v>0</v>
      </c>
      <c r="B22" s="22">
        <f>$B$21</f>
        <v>2026</v>
      </c>
      <c r="C22" s="22" t="str">
        <f>'Qtr 1 Oct-Dec'!$K$4</f>
        <v>Qtr 1: Oct - Dec</v>
      </c>
      <c r="D22" s="22" t="str">
        <f>'Qtr 1 Oct-Dec'!$A$12</f>
        <v>EXPENDITURES - s. 318.18(14)(a)1, F.S.</v>
      </c>
      <c r="E22" s="22" t="str">
        <f>'Qtr 1 Oct-Dec'!$A$13</f>
        <v>Court Facilities</v>
      </c>
      <c r="F22" s="22">
        <f>'Qtr 1 Oct-Dec'!A15</f>
        <v>0</v>
      </c>
      <c r="G22" s="6">
        <f>'Qtr 1 Oct-Dec'!$G$15</f>
        <v>0</v>
      </c>
      <c r="H22" s="22">
        <v>9</v>
      </c>
      <c r="K22" s="22">
        <v>1</v>
      </c>
      <c r="M22" s="22">
        <v>1</v>
      </c>
      <c r="N22" s="22">
        <v>2</v>
      </c>
    </row>
    <row r="23" spans="1:20" x14ac:dyDescent="0.2">
      <c r="A23" s="22">
        <f t="shared" ref="A23:A255" si="0">$A$21</f>
        <v>0</v>
      </c>
      <c r="B23" s="22">
        <f t="shared" ref="B23:B252" si="1">$B$21</f>
        <v>2026</v>
      </c>
      <c r="C23" s="22" t="str">
        <f>'Qtr 1 Oct-Dec'!$K$4</f>
        <v>Qtr 1: Oct - Dec</v>
      </c>
      <c r="D23" s="22" t="str">
        <f>'Qtr 1 Oct-Dec'!$A$12</f>
        <v>EXPENDITURES - s. 318.18(14)(a)1, F.S.</v>
      </c>
      <c r="E23" s="22" t="str">
        <f>'Qtr 1 Oct-Dec'!$A$13</f>
        <v>Court Facilities</v>
      </c>
      <c r="F23" s="22">
        <f>'Qtr 1 Oct-Dec'!A16</f>
        <v>0</v>
      </c>
      <c r="G23" s="6">
        <f>'Qtr 1 Oct-Dec'!$G$16</f>
        <v>0</v>
      </c>
      <c r="H23" s="22">
        <v>9</v>
      </c>
      <c r="K23" s="22">
        <v>1</v>
      </c>
      <c r="M23" s="22">
        <v>2</v>
      </c>
      <c r="N23" s="22">
        <v>3</v>
      </c>
    </row>
    <row r="24" spans="1:20" x14ac:dyDescent="0.2">
      <c r="A24" s="22">
        <f t="shared" si="0"/>
        <v>0</v>
      </c>
      <c r="B24" s="22">
        <f t="shared" si="1"/>
        <v>2026</v>
      </c>
      <c r="C24" s="22" t="str">
        <f>'Qtr 1 Oct-Dec'!$K$4</f>
        <v>Qtr 1: Oct - Dec</v>
      </c>
      <c r="D24" s="22" t="str">
        <f>'Qtr 1 Oct-Dec'!$A$12</f>
        <v>EXPENDITURES - s. 318.18(14)(a)1, F.S.</v>
      </c>
      <c r="E24" s="22" t="str">
        <f>'Qtr 1 Oct-Dec'!$A$13</f>
        <v>Court Facilities</v>
      </c>
      <c r="F24" s="22">
        <f>'Qtr 1 Oct-Dec'!A17</f>
        <v>0</v>
      </c>
      <c r="G24" s="6">
        <f>'Qtr 1 Oct-Dec'!$G$17</f>
        <v>0</v>
      </c>
      <c r="H24" s="22">
        <v>9</v>
      </c>
      <c r="K24" s="22">
        <v>1</v>
      </c>
      <c r="M24" s="22">
        <v>3</v>
      </c>
      <c r="N24" s="22">
        <v>4</v>
      </c>
    </row>
    <row r="25" spans="1:20" x14ac:dyDescent="0.2">
      <c r="A25" s="22">
        <f t="shared" si="0"/>
        <v>0</v>
      </c>
      <c r="B25" s="22">
        <f t="shared" si="1"/>
        <v>2026</v>
      </c>
      <c r="C25" s="22" t="str">
        <f>'Qtr 1 Oct-Dec'!$K$4</f>
        <v>Qtr 1: Oct - Dec</v>
      </c>
      <c r="D25" s="22" t="str">
        <f>'Qtr 1 Oct-Dec'!$A$12</f>
        <v>EXPENDITURES - s. 318.18(14)(a)1, F.S.</v>
      </c>
      <c r="E25" s="22" t="str">
        <f>'Qtr 1 Oct-Dec'!$A$13</f>
        <v>Court Facilities</v>
      </c>
      <c r="F25" s="22">
        <f>'Qtr 1 Oct-Dec'!A18</f>
        <v>0</v>
      </c>
      <c r="G25" s="6">
        <f>'Qtr 1 Oct-Dec'!$G$18</f>
        <v>0</v>
      </c>
      <c r="H25" s="22">
        <v>9</v>
      </c>
      <c r="K25" s="22">
        <v>1</v>
      </c>
      <c r="M25" s="22">
        <v>4</v>
      </c>
      <c r="N25" s="22">
        <v>5</v>
      </c>
    </row>
    <row r="26" spans="1:20" x14ac:dyDescent="0.2">
      <c r="A26" s="22">
        <f t="shared" si="0"/>
        <v>0</v>
      </c>
      <c r="B26" s="22">
        <f t="shared" si="1"/>
        <v>2026</v>
      </c>
      <c r="C26" s="22" t="str">
        <f>'Qtr 1 Oct-Dec'!$K$4</f>
        <v>Qtr 1: Oct - Dec</v>
      </c>
      <c r="D26" s="22" t="str">
        <f>'Qtr 1 Oct-Dec'!$A$12</f>
        <v>EXPENDITURES - s. 318.18(14)(a)1, F.S.</v>
      </c>
      <c r="E26" s="22" t="str">
        <f>'Qtr 1 Oct-Dec'!$A$13</f>
        <v>Court Facilities</v>
      </c>
      <c r="F26" s="22">
        <f>'Qtr 1 Oct-Dec'!A19</f>
        <v>0</v>
      </c>
      <c r="G26" s="6">
        <f>'Qtr 1 Oct-Dec'!$G$19</f>
        <v>0</v>
      </c>
      <c r="H26" s="22">
        <v>9</v>
      </c>
      <c r="K26" s="22">
        <v>1</v>
      </c>
      <c r="M26" s="22">
        <v>5</v>
      </c>
      <c r="N26" s="22">
        <v>6</v>
      </c>
    </row>
    <row r="27" spans="1:20" x14ac:dyDescent="0.2">
      <c r="A27" s="22">
        <f t="shared" si="0"/>
        <v>0</v>
      </c>
      <c r="B27" s="22">
        <f t="shared" si="1"/>
        <v>2026</v>
      </c>
      <c r="C27" s="22" t="str">
        <f>'Qtr 1 Oct-Dec'!$K$4</f>
        <v>Qtr 1: Oct - Dec</v>
      </c>
      <c r="D27" s="22" t="str">
        <f>'Qtr 1 Oct-Dec'!$A$12</f>
        <v>EXPENDITURES - s. 318.18(14)(a)1, F.S.</v>
      </c>
      <c r="E27" s="22" t="str">
        <f>'Qtr 1 Oct-Dec'!$A$13</f>
        <v>Court Facilities</v>
      </c>
      <c r="F27" s="22">
        <f>'Qtr 1 Oct-Dec'!A20</f>
        <v>0</v>
      </c>
      <c r="G27" s="6">
        <f>'Qtr 1 Oct-Dec'!$G$20</f>
        <v>0</v>
      </c>
      <c r="H27" s="22">
        <v>9</v>
      </c>
      <c r="K27" s="22">
        <v>1</v>
      </c>
      <c r="M27" s="22">
        <v>6</v>
      </c>
      <c r="N27" s="22">
        <v>7</v>
      </c>
    </row>
    <row r="28" spans="1:20" x14ac:dyDescent="0.2">
      <c r="A28" s="22">
        <f t="shared" si="0"/>
        <v>0</v>
      </c>
      <c r="B28" s="22">
        <f t="shared" si="1"/>
        <v>2026</v>
      </c>
      <c r="C28" s="22" t="str">
        <f>'Qtr 1 Oct-Dec'!$K$4</f>
        <v>Qtr 1: Oct - Dec</v>
      </c>
      <c r="D28" s="22" t="str">
        <f>'Qtr 1 Oct-Dec'!$A$12</f>
        <v>EXPENDITURES - s. 318.18(14)(a)1, F.S.</v>
      </c>
      <c r="E28" s="22" t="str">
        <f>'Qtr 1 Oct-Dec'!$A$13</f>
        <v>Court Facilities</v>
      </c>
      <c r="F28" s="22">
        <f>'Qtr 1 Oct-Dec'!A21</f>
        <v>0</v>
      </c>
      <c r="G28" s="6">
        <f>'Qtr 1 Oct-Dec'!$G$21</f>
        <v>0</v>
      </c>
      <c r="H28" s="22">
        <v>9</v>
      </c>
      <c r="K28" s="22">
        <v>1</v>
      </c>
      <c r="M28" s="22">
        <v>7</v>
      </c>
      <c r="N28" s="22">
        <v>8</v>
      </c>
    </row>
    <row r="29" spans="1:20" x14ac:dyDescent="0.2">
      <c r="A29" s="22">
        <f t="shared" si="0"/>
        <v>0</v>
      </c>
      <c r="B29" s="22">
        <f t="shared" si="1"/>
        <v>2026</v>
      </c>
      <c r="C29" s="22" t="str">
        <f>'Qtr 1 Oct-Dec'!$K$4</f>
        <v>Qtr 1: Oct - Dec</v>
      </c>
      <c r="D29" s="22" t="str">
        <f>'Qtr 1 Oct-Dec'!$A$12</f>
        <v>EXPENDITURES - s. 318.18(14)(a)1, F.S.</v>
      </c>
      <c r="E29" s="22" t="str">
        <f>'Qtr 1 Oct-Dec'!$A$13</f>
        <v>Court Facilities</v>
      </c>
      <c r="F29" s="22">
        <f>'Qtr 1 Oct-Dec'!A22</f>
        <v>0</v>
      </c>
      <c r="G29" s="6">
        <f>'Qtr 1 Oct-Dec'!$G$22</f>
        <v>0</v>
      </c>
      <c r="H29" s="22">
        <v>9</v>
      </c>
      <c r="K29" s="22">
        <v>1</v>
      </c>
      <c r="M29" s="22">
        <v>8</v>
      </c>
      <c r="N29" s="22">
        <v>9</v>
      </c>
    </row>
    <row r="30" spans="1:20" x14ac:dyDescent="0.2">
      <c r="A30" s="22">
        <f t="shared" si="0"/>
        <v>0</v>
      </c>
      <c r="B30" s="22">
        <f t="shared" si="1"/>
        <v>2026</v>
      </c>
      <c r="C30" s="22" t="str">
        <f>'Qtr 1 Oct-Dec'!$K$4</f>
        <v>Qtr 1: Oct - Dec</v>
      </c>
      <c r="D30" s="22" t="str">
        <f>'Qtr 1 Oct-Dec'!$A$12</f>
        <v>EXPENDITURES - s. 318.18(14)(a)1, F.S.</v>
      </c>
      <c r="E30" s="22" t="str">
        <f>'Qtr 1 Oct-Dec'!$A$13</f>
        <v>Court Facilities</v>
      </c>
      <c r="F30" s="22">
        <f>'Qtr 1 Oct-Dec'!A23</f>
        <v>0</v>
      </c>
      <c r="G30" s="6">
        <f>'Qtr 1 Oct-Dec'!$G$23</f>
        <v>0</v>
      </c>
      <c r="H30" s="22">
        <v>9</v>
      </c>
      <c r="K30" s="22">
        <v>1</v>
      </c>
      <c r="M30" s="22">
        <v>9</v>
      </c>
      <c r="N30" s="22">
        <v>10</v>
      </c>
    </row>
    <row r="31" spans="1:20" x14ac:dyDescent="0.2">
      <c r="A31" s="22">
        <f t="shared" si="0"/>
        <v>0</v>
      </c>
      <c r="B31" s="22">
        <f t="shared" si="1"/>
        <v>2026</v>
      </c>
      <c r="C31" s="22" t="str">
        <f>'Qtr 1 Oct-Dec'!$K$4</f>
        <v>Qtr 1: Oct - Dec</v>
      </c>
      <c r="D31" s="22" t="str">
        <f>'Qtr 1 Oct-Dec'!$A$12</f>
        <v>EXPENDITURES - s. 318.18(14)(a)1, F.S.</v>
      </c>
      <c r="E31" s="22" t="str">
        <f>'Qtr 1 Oct-Dec'!$A$13</f>
        <v>Court Facilities</v>
      </c>
      <c r="F31" s="22">
        <f>'Qtr 1 Oct-Dec'!A24</f>
        <v>0</v>
      </c>
      <c r="G31" s="6">
        <f>'Qtr 1 Oct-Dec'!$G$24</f>
        <v>0</v>
      </c>
      <c r="H31" s="22">
        <v>9</v>
      </c>
      <c r="K31" s="22">
        <v>1</v>
      </c>
      <c r="M31" s="22">
        <v>10</v>
      </c>
      <c r="N31" s="22">
        <v>11</v>
      </c>
    </row>
    <row r="32" spans="1:20" x14ac:dyDescent="0.2">
      <c r="A32" s="22">
        <f t="shared" si="0"/>
        <v>0</v>
      </c>
      <c r="B32" s="22">
        <f t="shared" si="1"/>
        <v>2026</v>
      </c>
      <c r="C32" s="22" t="str">
        <f>'Qtr 1 Oct-Dec'!$K$4</f>
        <v>Qtr 1: Oct - Dec</v>
      </c>
      <c r="D32" s="22" t="str">
        <f>'Qtr 1 Oct-Dec'!$A$12</f>
        <v>EXPENDITURES - s. 318.18(14)(a)1, F.S.</v>
      </c>
      <c r="E32" s="22" t="str">
        <f>'Qtr 1 Oct-Dec'!$A$13</f>
        <v>Court Facilities</v>
      </c>
      <c r="F32" s="22">
        <f>'Qtr 1 Oct-Dec'!A25</f>
        <v>0</v>
      </c>
      <c r="G32" s="6">
        <f>'Qtr 1 Oct-Dec'!$G$25</f>
        <v>0</v>
      </c>
      <c r="H32" s="22">
        <v>9</v>
      </c>
      <c r="K32" s="22">
        <v>1</v>
      </c>
      <c r="M32" s="22">
        <v>11</v>
      </c>
      <c r="N32" s="22">
        <v>12</v>
      </c>
    </row>
    <row r="33" spans="1:14" x14ac:dyDescent="0.2">
      <c r="A33" s="22">
        <f t="shared" si="0"/>
        <v>0</v>
      </c>
      <c r="B33" s="22">
        <f t="shared" si="1"/>
        <v>2026</v>
      </c>
      <c r="C33" s="22" t="str">
        <f>'Qtr 1 Oct-Dec'!$K$4</f>
        <v>Qtr 1: Oct - Dec</v>
      </c>
      <c r="D33" s="22" t="str">
        <f>'Qtr 1 Oct-Dec'!$A$12</f>
        <v>EXPENDITURES - s. 318.18(14)(a)1, F.S.</v>
      </c>
      <c r="E33" s="22" t="str">
        <f>'Qtr 1 Oct-Dec'!$A$13</f>
        <v>Court Facilities</v>
      </c>
      <c r="F33" s="22">
        <f>'Qtr 1 Oct-Dec'!A26</f>
        <v>0</v>
      </c>
      <c r="G33" s="6">
        <f>'Qtr 1 Oct-Dec'!$G$26</f>
        <v>0</v>
      </c>
      <c r="H33" s="22">
        <v>9</v>
      </c>
      <c r="K33" s="22">
        <v>1</v>
      </c>
      <c r="M33" s="22">
        <v>12</v>
      </c>
      <c r="N33" s="22">
        <v>13</v>
      </c>
    </row>
    <row r="34" spans="1:14" x14ac:dyDescent="0.2">
      <c r="A34" s="22">
        <f t="shared" si="0"/>
        <v>0</v>
      </c>
      <c r="B34" s="22">
        <f t="shared" si="1"/>
        <v>2026</v>
      </c>
      <c r="C34" s="22" t="str">
        <f>'Qtr 1 Oct-Dec'!$K$4</f>
        <v>Qtr 1: Oct - Dec</v>
      </c>
      <c r="D34" s="22" t="str">
        <f>'Qtr 1 Oct-Dec'!$A$12</f>
        <v>EXPENDITURES - s. 318.18(14)(a)1, F.S.</v>
      </c>
      <c r="E34" s="22" t="str">
        <f>'Qtr 1 Oct-Dec'!$A$13</f>
        <v>Court Facilities</v>
      </c>
      <c r="F34" s="22">
        <f>'Qtr 1 Oct-Dec'!A27</f>
        <v>0</v>
      </c>
      <c r="G34" s="6">
        <f>'Qtr 1 Oct-Dec'!$G$27</f>
        <v>0</v>
      </c>
      <c r="H34" s="22">
        <v>9</v>
      </c>
      <c r="K34" s="22">
        <v>1</v>
      </c>
      <c r="M34" s="22">
        <v>13</v>
      </c>
      <c r="N34" s="22">
        <v>14</v>
      </c>
    </row>
    <row r="35" spans="1:14" x14ac:dyDescent="0.2">
      <c r="A35" s="22">
        <f t="shared" si="0"/>
        <v>0</v>
      </c>
      <c r="B35" s="22">
        <f t="shared" si="1"/>
        <v>2026</v>
      </c>
      <c r="C35" s="22" t="str">
        <f>'Qtr 1 Oct-Dec'!$K$4</f>
        <v>Qtr 1: Oct - Dec</v>
      </c>
      <c r="D35" s="22" t="str">
        <f>'Qtr 1 Oct-Dec'!$A$12</f>
        <v>EXPENDITURES - s. 318.18(14)(a)1, F.S.</v>
      </c>
      <c r="E35" s="22" t="str">
        <f>'Qtr 1 Oct-Dec'!$A$13</f>
        <v>Court Facilities</v>
      </c>
      <c r="F35" s="22">
        <f>'Qtr 1 Oct-Dec'!A28</f>
        <v>0</v>
      </c>
      <c r="G35" s="6">
        <f>'Qtr 1 Oct-Dec'!$G$28</f>
        <v>0</v>
      </c>
      <c r="H35" s="22">
        <v>9</v>
      </c>
      <c r="K35" s="22">
        <v>1</v>
      </c>
      <c r="M35" s="22">
        <v>14</v>
      </c>
      <c r="N35" s="22">
        <v>15</v>
      </c>
    </row>
    <row r="36" spans="1:14" x14ac:dyDescent="0.2">
      <c r="A36" s="22">
        <f t="shared" si="0"/>
        <v>0</v>
      </c>
      <c r="B36" s="22">
        <f t="shared" si="1"/>
        <v>2026</v>
      </c>
      <c r="C36" s="22" t="str">
        <f>'Qtr 1 Oct-Dec'!$K$4</f>
        <v>Qtr 1: Oct - Dec</v>
      </c>
      <c r="D36" s="22" t="str">
        <f>'Qtr 1 Oct-Dec'!$A$12</f>
        <v>EXPENDITURES - s. 318.18(14)(a)1, F.S.</v>
      </c>
      <c r="E36" s="22" t="str">
        <f>'Qtr 1 Oct-Dec'!$A$13</f>
        <v>Court Facilities</v>
      </c>
      <c r="F36" s="22">
        <f>'Qtr 1 Oct-Dec'!A29</f>
        <v>0</v>
      </c>
      <c r="G36" s="6">
        <f>'Qtr 1 Oct-Dec'!$G$29</f>
        <v>0</v>
      </c>
      <c r="H36" s="22">
        <v>9</v>
      </c>
      <c r="K36" s="22">
        <v>1</v>
      </c>
      <c r="M36" s="22">
        <v>15</v>
      </c>
      <c r="N36" s="22">
        <v>16</v>
      </c>
    </row>
    <row r="37" spans="1:14" x14ac:dyDescent="0.2">
      <c r="A37" s="22">
        <f t="shared" si="0"/>
        <v>0</v>
      </c>
      <c r="B37" s="22">
        <f t="shared" si="1"/>
        <v>2026</v>
      </c>
      <c r="C37" s="22" t="str">
        <f>'Qtr 1 Oct-Dec'!$K$4</f>
        <v>Qtr 1: Oct - Dec</v>
      </c>
      <c r="D37" s="22" t="str">
        <f>'Qtr 1 Oct-Dec'!$A$12</f>
        <v>EXPENDITURES - s. 318.18(14)(a)1, F.S.</v>
      </c>
      <c r="E37" s="22" t="str">
        <f>'Qtr 1 Oct-Dec'!$A$13</f>
        <v>Court Facilities</v>
      </c>
      <c r="F37" s="22" t="str">
        <f>'Qtr 1 Oct-Dec'!$D$30</f>
        <v>TOTAL</v>
      </c>
      <c r="G37" s="6">
        <f>'Qtr 1 Oct-Dec'!$G$30</f>
        <v>0</v>
      </c>
      <c r="H37" s="22">
        <v>9</v>
      </c>
      <c r="K37" s="22">
        <v>1</v>
      </c>
      <c r="M37" s="22">
        <v>16</v>
      </c>
      <c r="N37" s="22">
        <v>17</v>
      </c>
    </row>
    <row r="38" spans="1:14" x14ac:dyDescent="0.2">
      <c r="A38" s="22">
        <f t="shared" si="0"/>
        <v>0</v>
      </c>
      <c r="B38" s="22">
        <f t="shared" si="1"/>
        <v>2026</v>
      </c>
      <c r="C38" s="22" t="str">
        <f>'Qtr 1 Oct-Dec'!$K$4</f>
        <v>Qtr 1: Oct - Dec</v>
      </c>
      <c r="D38" s="22" t="str">
        <f>'Qtr 1 Oct-Dec'!$K$12</f>
        <v>EXPENDITURES - s. 318.18(14)(a)1, F.S.</v>
      </c>
      <c r="E38" s="22" t="str">
        <f>'Qtr 1 Oct-Dec'!$K$13</f>
        <v>Local Law Libraries</v>
      </c>
      <c r="F38" s="22">
        <f>'Qtr 1 Oct-Dec'!K15</f>
        <v>0</v>
      </c>
      <c r="G38" s="6">
        <f>'Qtr 1 Oct-Dec'!$Q$15</f>
        <v>0</v>
      </c>
      <c r="H38" s="22">
        <v>9</v>
      </c>
      <c r="K38" s="22">
        <v>1</v>
      </c>
      <c r="M38" s="22">
        <v>17</v>
      </c>
      <c r="N38" s="22">
        <v>18</v>
      </c>
    </row>
    <row r="39" spans="1:14" x14ac:dyDescent="0.2">
      <c r="A39" s="22">
        <f t="shared" si="0"/>
        <v>0</v>
      </c>
      <c r="B39" s="22">
        <f t="shared" si="1"/>
        <v>2026</v>
      </c>
      <c r="C39" s="22" t="str">
        <f>'Qtr 1 Oct-Dec'!$K$4</f>
        <v>Qtr 1: Oct - Dec</v>
      </c>
      <c r="D39" s="22" t="str">
        <f>'Qtr 1 Oct-Dec'!$K$12</f>
        <v>EXPENDITURES - s. 318.18(14)(a)1, F.S.</v>
      </c>
      <c r="E39" s="22" t="str">
        <f>'Qtr 1 Oct-Dec'!$K$13</f>
        <v>Local Law Libraries</v>
      </c>
      <c r="F39" s="22">
        <f>'Qtr 1 Oct-Dec'!K16</f>
        <v>0</v>
      </c>
      <c r="G39" s="6">
        <f>'Qtr 1 Oct-Dec'!$Q$16</f>
        <v>0</v>
      </c>
      <c r="H39" s="22">
        <v>9</v>
      </c>
      <c r="K39" s="22">
        <v>1</v>
      </c>
      <c r="M39" s="22">
        <v>18</v>
      </c>
      <c r="N39" s="22">
        <v>19</v>
      </c>
    </row>
    <row r="40" spans="1:14" x14ac:dyDescent="0.2">
      <c r="A40" s="22">
        <f t="shared" si="0"/>
        <v>0</v>
      </c>
      <c r="B40" s="22">
        <f t="shared" si="1"/>
        <v>2026</v>
      </c>
      <c r="C40" s="22" t="str">
        <f>'Qtr 1 Oct-Dec'!$K$4</f>
        <v>Qtr 1: Oct - Dec</v>
      </c>
      <c r="D40" s="22" t="str">
        <f>'Qtr 1 Oct-Dec'!$K$12</f>
        <v>EXPENDITURES - s. 318.18(14)(a)1, F.S.</v>
      </c>
      <c r="E40" s="22" t="str">
        <f>'Qtr 1 Oct-Dec'!$K$13</f>
        <v>Local Law Libraries</v>
      </c>
      <c r="F40" s="22">
        <f>'Qtr 1 Oct-Dec'!K17</f>
        <v>0</v>
      </c>
      <c r="G40" s="6">
        <f>'Qtr 1 Oct-Dec'!$Q$17</f>
        <v>0</v>
      </c>
      <c r="H40" s="22">
        <v>9</v>
      </c>
      <c r="K40" s="22">
        <v>1</v>
      </c>
      <c r="M40" s="22">
        <v>19</v>
      </c>
      <c r="N40" s="22">
        <v>20</v>
      </c>
    </row>
    <row r="41" spans="1:14" x14ac:dyDescent="0.2">
      <c r="A41" s="22">
        <f t="shared" si="0"/>
        <v>0</v>
      </c>
      <c r="B41" s="22">
        <f t="shared" si="1"/>
        <v>2026</v>
      </c>
      <c r="C41" s="22" t="str">
        <f>'Qtr 1 Oct-Dec'!$K$4</f>
        <v>Qtr 1: Oct - Dec</v>
      </c>
      <c r="D41" s="22" t="str">
        <f>'Qtr 1 Oct-Dec'!$K$12</f>
        <v>EXPENDITURES - s. 318.18(14)(a)1, F.S.</v>
      </c>
      <c r="E41" s="22" t="str">
        <f>'Qtr 1 Oct-Dec'!$K$13</f>
        <v>Local Law Libraries</v>
      </c>
      <c r="F41" s="22">
        <f>'Qtr 1 Oct-Dec'!K18</f>
        <v>0</v>
      </c>
      <c r="G41" s="6">
        <f>'Qtr 1 Oct-Dec'!$Q$18</f>
        <v>0</v>
      </c>
      <c r="H41" s="22">
        <v>9</v>
      </c>
      <c r="K41" s="22">
        <v>1</v>
      </c>
      <c r="M41" s="22">
        <v>20</v>
      </c>
      <c r="N41" s="22">
        <v>21</v>
      </c>
    </row>
    <row r="42" spans="1:14" x14ac:dyDescent="0.2">
      <c r="A42" s="22">
        <f t="shared" si="0"/>
        <v>0</v>
      </c>
      <c r="B42" s="22">
        <f t="shared" si="1"/>
        <v>2026</v>
      </c>
      <c r="C42" s="22" t="str">
        <f>'Qtr 1 Oct-Dec'!$K$4</f>
        <v>Qtr 1: Oct - Dec</v>
      </c>
      <c r="D42" s="22" t="str">
        <f>'Qtr 1 Oct-Dec'!$K$12</f>
        <v>EXPENDITURES - s. 318.18(14)(a)1, F.S.</v>
      </c>
      <c r="E42" s="22" t="str">
        <f>'Qtr 1 Oct-Dec'!$K$13</f>
        <v>Local Law Libraries</v>
      </c>
      <c r="F42" s="22">
        <f>'Qtr 1 Oct-Dec'!K19</f>
        <v>0</v>
      </c>
      <c r="G42" s="6">
        <f>'Qtr 1 Oct-Dec'!$Q$19</f>
        <v>0</v>
      </c>
      <c r="H42" s="22">
        <v>9</v>
      </c>
      <c r="K42" s="22">
        <v>1</v>
      </c>
      <c r="M42" s="22">
        <v>21</v>
      </c>
      <c r="N42" s="22">
        <v>22</v>
      </c>
    </row>
    <row r="43" spans="1:14" x14ac:dyDescent="0.2">
      <c r="A43" s="22">
        <f t="shared" si="0"/>
        <v>0</v>
      </c>
      <c r="B43" s="22">
        <f t="shared" si="1"/>
        <v>2026</v>
      </c>
      <c r="C43" s="22" t="str">
        <f>'Qtr 1 Oct-Dec'!$K$4</f>
        <v>Qtr 1: Oct - Dec</v>
      </c>
      <c r="D43" s="22" t="str">
        <f>'Qtr 1 Oct-Dec'!$K$12</f>
        <v>EXPENDITURES - s. 318.18(14)(a)1, F.S.</v>
      </c>
      <c r="E43" s="22" t="str">
        <f>'Qtr 1 Oct-Dec'!$K$13</f>
        <v>Local Law Libraries</v>
      </c>
      <c r="F43" s="22">
        <f>'Qtr 1 Oct-Dec'!K20</f>
        <v>0</v>
      </c>
      <c r="G43" s="6">
        <f>'Qtr 1 Oct-Dec'!$Q$20</f>
        <v>0</v>
      </c>
      <c r="H43" s="22">
        <v>9</v>
      </c>
      <c r="K43" s="22">
        <v>1</v>
      </c>
      <c r="M43" s="22">
        <v>22</v>
      </c>
      <c r="N43" s="22">
        <v>23</v>
      </c>
    </row>
    <row r="44" spans="1:14" x14ac:dyDescent="0.2">
      <c r="A44" s="22">
        <f t="shared" si="0"/>
        <v>0</v>
      </c>
      <c r="B44" s="22">
        <f t="shared" si="1"/>
        <v>2026</v>
      </c>
      <c r="C44" s="22" t="str">
        <f>'Qtr 1 Oct-Dec'!$K$4</f>
        <v>Qtr 1: Oct - Dec</v>
      </c>
      <c r="D44" s="22" t="str">
        <f>'Qtr 1 Oct-Dec'!$K$12</f>
        <v>EXPENDITURES - s. 318.18(14)(a)1, F.S.</v>
      </c>
      <c r="E44" s="22" t="str">
        <f>'Qtr 1 Oct-Dec'!$K$13</f>
        <v>Local Law Libraries</v>
      </c>
      <c r="F44" s="22">
        <f>'Qtr 1 Oct-Dec'!K21</f>
        <v>0</v>
      </c>
      <c r="G44" s="6">
        <f>'Qtr 1 Oct-Dec'!$Q$21</f>
        <v>0</v>
      </c>
      <c r="H44" s="22">
        <v>9</v>
      </c>
      <c r="K44" s="22">
        <v>1</v>
      </c>
      <c r="M44" s="22">
        <v>23</v>
      </c>
      <c r="N44" s="22">
        <v>24</v>
      </c>
    </row>
    <row r="45" spans="1:14" x14ac:dyDescent="0.2">
      <c r="A45" s="22">
        <f t="shared" si="0"/>
        <v>0</v>
      </c>
      <c r="B45" s="22">
        <f t="shared" si="1"/>
        <v>2026</v>
      </c>
      <c r="C45" s="22" t="str">
        <f>'Qtr 1 Oct-Dec'!$K$4</f>
        <v>Qtr 1: Oct - Dec</v>
      </c>
      <c r="D45" s="22" t="str">
        <f>'Qtr 1 Oct-Dec'!$K$12</f>
        <v>EXPENDITURES - s. 318.18(14)(a)1, F.S.</v>
      </c>
      <c r="E45" s="22" t="str">
        <f>'Qtr 1 Oct-Dec'!$K$13</f>
        <v>Local Law Libraries</v>
      </c>
      <c r="F45" s="22">
        <f>'Qtr 1 Oct-Dec'!K22</f>
        <v>0</v>
      </c>
      <c r="G45" s="6">
        <f>'Qtr 1 Oct-Dec'!$Q$22</f>
        <v>0</v>
      </c>
      <c r="H45" s="22">
        <v>9</v>
      </c>
      <c r="K45" s="22">
        <v>1</v>
      </c>
      <c r="M45" s="22">
        <v>24</v>
      </c>
      <c r="N45" s="22">
        <v>25</v>
      </c>
    </row>
    <row r="46" spans="1:14" x14ac:dyDescent="0.2">
      <c r="A46" s="22">
        <f t="shared" si="0"/>
        <v>0</v>
      </c>
      <c r="B46" s="22">
        <f t="shared" si="1"/>
        <v>2026</v>
      </c>
      <c r="C46" s="22" t="str">
        <f>'Qtr 1 Oct-Dec'!$K$4</f>
        <v>Qtr 1: Oct - Dec</v>
      </c>
      <c r="D46" s="22" t="str">
        <f>'Qtr 1 Oct-Dec'!$K$12</f>
        <v>EXPENDITURES - s. 318.18(14)(a)1, F.S.</v>
      </c>
      <c r="E46" s="22" t="str">
        <f>'Qtr 1 Oct-Dec'!$K$13</f>
        <v>Local Law Libraries</v>
      </c>
      <c r="F46" s="22">
        <f>'Qtr 1 Oct-Dec'!K23</f>
        <v>0</v>
      </c>
      <c r="G46" s="6">
        <f>'Qtr 1 Oct-Dec'!$Q$23</f>
        <v>0</v>
      </c>
      <c r="H46" s="22">
        <v>9</v>
      </c>
      <c r="K46" s="22">
        <v>1</v>
      </c>
      <c r="M46" s="22">
        <v>25</v>
      </c>
      <c r="N46" s="22">
        <v>26</v>
      </c>
    </row>
    <row r="47" spans="1:14" x14ac:dyDescent="0.2">
      <c r="A47" s="22">
        <f t="shared" si="0"/>
        <v>0</v>
      </c>
      <c r="B47" s="22">
        <f t="shared" si="1"/>
        <v>2026</v>
      </c>
      <c r="C47" s="22" t="str">
        <f>'Qtr 1 Oct-Dec'!$K$4</f>
        <v>Qtr 1: Oct - Dec</v>
      </c>
      <c r="D47" s="22" t="str">
        <f>'Qtr 1 Oct-Dec'!$K$12</f>
        <v>EXPENDITURES - s. 318.18(14)(a)1, F.S.</v>
      </c>
      <c r="E47" s="22" t="str">
        <f>'Qtr 1 Oct-Dec'!$K$13</f>
        <v>Local Law Libraries</v>
      </c>
      <c r="F47" s="22">
        <f>'Qtr 1 Oct-Dec'!K24</f>
        <v>0</v>
      </c>
      <c r="G47" s="6">
        <f>'Qtr 1 Oct-Dec'!$Q$24</f>
        <v>0</v>
      </c>
      <c r="H47" s="22">
        <v>9</v>
      </c>
      <c r="K47" s="22">
        <v>1</v>
      </c>
      <c r="M47" s="22">
        <v>26</v>
      </c>
      <c r="N47" s="22">
        <v>27</v>
      </c>
    </row>
    <row r="48" spans="1:14" x14ac:dyDescent="0.2">
      <c r="A48" s="22">
        <f t="shared" si="0"/>
        <v>0</v>
      </c>
      <c r="B48" s="22">
        <f t="shared" si="1"/>
        <v>2026</v>
      </c>
      <c r="C48" s="22" t="str">
        <f>'Qtr 1 Oct-Dec'!$K$4</f>
        <v>Qtr 1: Oct - Dec</v>
      </c>
      <c r="D48" s="22" t="str">
        <f>'Qtr 1 Oct-Dec'!$K$12</f>
        <v>EXPENDITURES - s. 318.18(14)(a)1, F.S.</v>
      </c>
      <c r="E48" s="22" t="str">
        <f>'Qtr 1 Oct-Dec'!$K$13</f>
        <v>Local Law Libraries</v>
      </c>
      <c r="F48" s="22">
        <f>'Qtr 1 Oct-Dec'!K25</f>
        <v>0</v>
      </c>
      <c r="G48" s="6">
        <f>'Qtr 1 Oct-Dec'!$Q$25</f>
        <v>0</v>
      </c>
      <c r="H48" s="22">
        <v>9</v>
      </c>
      <c r="K48" s="22">
        <v>1</v>
      </c>
      <c r="M48" s="22">
        <v>27</v>
      </c>
      <c r="N48" s="22">
        <v>28</v>
      </c>
    </row>
    <row r="49" spans="1:14" x14ac:dyDescent="0.2">
      <c r="A49" s="22">
        <f t="shared" si="0"/>
        <v>0</v>
      </c>
      <c r="B49" s="22">
        <f t="shared" si="1"/>
        <v>2026</v>
      </c>
      <c r="C49" s="22" t="str">
        <f>'Qtr 1 Oct-Dec'!$K$4</f>
        <v>Qtr 1: Oct - Dec</v>
      </c>
      <c r="D49" s="22" t="str">
        <f>'Qtr 1 Oct-Dec'!$K$12</f>
        <v>EXPENDITURES - s. 318.18(14)(a)1, F.S.</v>
      </c>
      <c r="E49" s="22" t="str">
        <f>'Qtr 1 Oct-Dec'!$K$13</f>
        <v>Local Law Libraries</v>
      </c>
      <c r="F49" s="22">
        <f>'Qtr 1 Oct-Dec'!K26</f>
        <v>0</v>
      </c>
      <c r="G49" s="6">
        <f>'Qtr 1 Oct-Dec'!$Q$26</f>
        <v>0</v>
      </c>
      <c r="H49" s="22">
        <v>9</v>
      </c>
      <c r="K49" s="22">
        <v>1</v>
      </c>
      <c r="M49" s="22">
        <v>28</v>
      </c>
      <c r="N49" s="22">
        <v>29</v>
      </c>
    </row>
    <row r="50" spans="1:14" x14ac:dyDescent="0.2">
      <c r="A50" s="22">
        <f t="shared" si="0"/>
        <v>0</v>
      </c>
      <c r="B50" s="22">
        <f t="shared" si="1"/>
        <v>2026</v>
      </c>
      <c r="C50" s="22" t="str">
        <f>'Qtr 1 Oct-Dec'!$K$4</f>
        <v>Qtr 1: Oct - Dec</v>
      </c>
      <c r="D50" s="22" t="str">
        <f>'Qtr 1 Oct-Dec'!$K$12</f>
        <v>EXPENDITURES - s. 318.18(14)(a)1, F.S.</v>
      </c>
      <c r="E50" s="22" t="str">
        <f>'Qtr 1 Oct-Dec'!$K$13</f>
        <v>Local Law Libraries</v>
      </c>
      <c r="F50" s="22">
        <f>'Qtr 1 Oct-Dec'!K27</f>
        <v>0</v>
      </c>
      <c r="G50" s="6">
        <f>'Qtr 1 Oct-Dec'!$Q$27</f>
        <v>0</v>
      </c>
      <c r="H50" s="22">
        <v>9</v>
      </c>
      <c r="K50" s="22">
        <v>1</v>
      </c>
      <c r="M50" s="22">
        <v>29</v>
      </c>
      <c r="N50" s="22">
        <v>30</v>
      </c>
    </row>
    <row r="51" spans="1:14" x14ac:dyDescent="0.2">
      <c r="A51" s="22">
        <f t="shared" si="0"/>
        <v>0</v>
      </c>
      <c r="B51" s="22">
        <f t="shared" si="1"/>
        <v>2026</v>
      </c>
      <c r="C51" s="22" t="str">
        <f>'Qtr 1 Oct-Dec'!$K$4</f>
        <v>Qtr 1: Oct - Dec</v>
      </c>
      <c r="D51" s="22" t="str">
        <f>'Qtr 1 Oct-Dec'!$K$12</f>
        <v>EXPENDITURES - s. 318.18(14)(a)1, F.S.</v>
      </c>
      <c r="E51" s="22" t="str">
        <f>'Qtr 1 Oct-Dec'!$K$13</f>
        <v>Local Law Libraries</v>
      </c>
      <c r="F51" s="22">
        <f>'Qtr 1 Oct-Dec'!K28</f>
        <v>0</v>
      </c>
      <c r="G51" s="6">
        <f>'Qtr 1 Oct-Dec'!$Q$28</f>
        <v>0</v>
      </c>
      <c r="H51" s="22">
        <v>9</v>
      </c>
      <c r="K51" s="22">
        <v>1</v>
      </c>
      <c r="M51" s="22">
        <v>30</v>
      </c>
      <c r="N51" s="22">
        <v>31</v>
      </c>
    </row>
    <row r="52" spans="1:14" x14ac:dyDescent="0.2">
      <c r="A52" s="22">
        <f t="shared" si="0"/>
        <v>0</v>
      </c>
      <c r="B52" s="22">
        <f t="shared" si="1"/>
        <v>2026</v>
      </c>
      <c r="C52" s="22" t="str">
        <f>'Qtr 1 Oct-Dec'!$K$4</f>
        <v>Qtr 1: Oct - Dec</v>
      </c>
      <c r="D52" s="22" t="str">
        <f>'Qtr 1 Oct-Dec'!$K$12</f>
        <v>EXPENDITURES - s. 318.18(14)(a)1, F.S.</v>
      </c>
      <c r="E52" s="22" t="str">
        <f>'Qtr 1 Oct-Dec'!$K$13</f>
        <v>Local Law Libraries</v>
      </c>
      <c r="F52" s="22">
        <f>'Qtr 1 Oct-Dec'!K29</f>
        <v>0</v>
      </c>
      <c r="G52" s="6">
        <f>'Qtr 1 Oct-Dec'!$Q$29</f>
        <v>0</v>
      </c>
      <c r="H52" s="22">
        <v>9</v>
      </c>
      <c r="K52" s="22">
        <v>1</v>
      </c>
      <c r="M52" s="22">
        <v>31</v>
      </c>
      <c r="N52" s="22">
        <v>32</v>
      </c>
    </row>
    <row r="53" spans="1:14" x14ac:dyDescent="0.2">
      <c r="A53" s="22">
        <f t="shared" si="0"/>
        <v>0</v>
      </c>
      <c r="B53" s="22">
        <f t="shared" si="1"/>
        <v>2026</v>
      </c>
      <c r="C53" s="22" t="str">
        <f>'Qtr 1 Oct-Dec'!$K$4</f>
        <v>Qtr 1: Oct - Dec</v>
      </c>
      <c r="D53" s="22" t="str">
        <f>'Qtr 1 Oct-Dec'!$K$12</f>
        <v>EXPENDITURES - s. 318.18(14)(a)1, F.S.</v>
      </c>
      <c r="E53" s="22" t="str">
        <f>'Qtr 1 Oct-Dec'!$K$13</f>
        <v>Local Law Libraries</v>
      </c>
      <c r="F53" s="22" t="str">
        <f>'Qtr 1 Oct-Dec'!$N$30</f>
        <v>TOTAL (Max 25%)</v>
      </c>
      <c r="G53" s="6">
        <f>'Qtr 1 Oct-Dec'!$Q$30</f>
        <v>0</v>
      </c>
      <c r="H53" s="22">
        <v>9</v>
      </c>
      <c r="K53" s="22">
        <v>1</v>
      </c>
      <c r="M53" s="22">
        <v>32</v>
      </c>
      <c r="N53" s="22">
        <v>33</v>
      </c>
    </row>
    <row r="54" spans="1:14" x14ac:dyDescent="0.2">
      <c r="A54" s="22">
        <f t="shared" si="0"/>
        <v>0</v>
      </c>
      <c r="B54" s="22">
        <f t="shared" si="1"/>
        <v>2026</v>
      </c>
      <c r="C54" s="22" t="str">
        <f>'Qtr 1 Oct-Dec'!$K$4</f>
        <v>Qtr 1: Oct - Dec</v>
      </c>
      <c r="D54" s="22" t="str">
        <f>'Qtr 1 Oct-Dec'!$K$12</f>
        <v>EXPENDITURES - s. 318.18(14)(a)1, F.S.</v>
      </c>
      <c r="E54" s="22" t="str">
        <f>RIGHT('Qtr 1 Oct-Dec'!$A$32,24)</f>
        <v xml:space="preserve"> s. 318.18(14)(a)1, F.S.</v>
      </c>
      <c r="F54" s="22" t="s">
        <v>125</v>
      </c>
      <c r="G54" s="6">
        <f>'Qtr 1 Oct-Dec'!$G$32</f>
        <v>0</v>
      </c>
      <c r="H54" s="22">
        <v>9</v>
      </c>
      <c r="K54" s="22">
        <v>1</v>
      </c>
      <c r="M54" s="22">
        <v>33</v>
      </c>
      <c r="N54" s="22">
        <v>34</v>
      </c>
    </row>
    <row r="55" spans="1:14" x14ac:dyDescent="0.2">
      <c r="A55" s="22">
        <f t="shared" si="0"/>
        <v>0</v>
      </c>
      <c r="B55" s="22">
        <f t="shared" si="1"/>
        <v>2026</v>
      </c>
      <c r="C55" s="22" t="str">
        <f>'Qtr 2 Jan-Mar'!$K$4</f>
        <v>Qtr 2: Jan - Mar</v>
      </c>
      <c r="D55" s="22" t="str">
        <f>'Qtr 2 Jan-Mar'!$A$9</f>
        <v>REVENUE - s. 318.18(14)(a)1, F.S.</v>
      </c>
      <c r="E55" s="22" t="str">
        <f>'Qtr 2 Jan-Mar'!$A$10</f>
        <v>Total Revenue Collected</v>
      </c>
      <c r="F55" s="22" t="s">
        <v>125</v>
      </c>
      <c r="G55" s="6">
        <f>'Qtr 2 Jan-Mar'!$D$10</f>
        <v>0</v>
      </c>
      <c r="H55" s="22">
        <v>9</v>
      </c>
      <c r="I55" s="6"/>
      <c r="J55" s="6"/>
      <c r="K55" s="22">
        <v>1</v>
      </c>
      <c r="M55" s="22">
        <v>34</v>
      </c>
      <c r="N55" s="22">
        <v>35</v>
      </c>
    </row>
    <row r="56" spans="1:14" x14ac:dyDescent="0.2">
      <c r="A56" s="22">
        <f t="shared" si="0"/>
        <v>0</v>
      </c>
      <c r="B56" s="22">
        <f t="shared" si="1"/>
        <v>2026</v>
      </c>
      <c r="C56" s="22" t="str">
        <f>'Qtr 2 Jan-Mar'!$K$4</f>
        <v>Qtr 2: Jan - Mar</v>
      </c>
      <c r="D56" s="22" t="str">
        <f>'Qtr 2 Jan-Mar'!$A$12</f>
        <v>EXPENDITURES - s. 318.18(14)(a)1, F.S.</v>
      </c>
      <c r="E56" s="22" t="str">
        <f>'Qtr 2 Jan-Mar'!$A$13</f>
        <v>Court Facilities</v>
      </c>
      <c r="F56" s="22" t="str">
        <f>'Qtr 2 Jan-Mar'!A49</f>
        <v>REVENUE - s. 318.18(14)(a)3, F.S.</v>
      </c>
      <c r="G56" s="6">
        <f>'Qtr 2 Jan-Mar'!$G$15</f>
        <v>0</v>
      </c>
      <c r="H56" s="22">
        <v>9</v>
      </c>
      <c r="K56" s="22">
        <v>1</v>
      </c>
      <c r="M56" s="22">
        <v>35</v>
      </c>
      <c r="N56" s="22">
        <v>36</v>
      </c>
    </row>
    <row r="57" spans="1:14" x14ac:dyDescent="0.2">
      <c r="A57" s="22">
        <f t="shared" si="0"/>
        <v>0</v>
      </c>
      <c r="B57" s="22">
        <f t="shared" si="1"/>
        <v>2026</v>
      </c>
      <c r="C57" s="22" t="str">
        <f>'Qtr 2 Jan-Mar'!$K$4</f>
        <v>Qtr 2: Jan - Mar</v>
      </c>
      <c r="D57" s="22" t="str">
        <f>'Qtr 2 Jan-Mar'!$A$12</f>
        <v>EXPENDITURES - s. 318.18(14)(a)1, F.S.</v>
      </c>
      <c r="E57" s="22" t="str">
        <f>'Qtr 2 Jan-Mar'!$A$13</f>
        <v>Court Facilities</v>
      </c>
      <c r="F57" s="22" t="str">
        <f>'Qtr 2 Jan-Mar'!A50</f>
        <v>Total Revenue Collected</v>
      </c>
      <c r="G57" s="6">
        <f>'Qtr 2 Jan-Mar'!$G$16</f>
        <v>0</v>
      </c>
      <c r="H57" s="22">
        <v>9</v>
      </c>
      <c r="K57" s="22">
        <v>1</v>
      </c>
      <c r="M57" s="22">
        <v>36</v>
      </c>
      <c r="N57" s="22">
        <v>37</v>
      </c>
    </row>
    <row r="58" spans="1:14" x14ac:dyDescent="0.2">
      <c r="A58" s="22">
        <f t="shared" si="0"/>
        <v>0</v>
      </c>
      <c r="B58" s="22">
        <f t="shared" si="1"/>
        <v>2026</v>
      </c>
      <c r="C58" s="22" t="str">
        <f>'Qtr 2 Jan-Mar'!$K$4</f>
        <v>Qtr 2: Jan - Mar</v>
      </c>
      <c r="D58" s="22" t="str">
        <f>'Qtr 2 Jan-Mar'!$A$12</f>
        <v>EXPENDITURES - s. 318.18(14)(a)1, F.S.</v>
      </c>
      <c r="E58" s="22" t="str">
        <f>'Qtr 2 Jan-Mar'!$A$13</f>
        <v>Court Facilities</v>
      </c>
      <c r="F58" s="22">
        <f>'Qtr 2 Jan-Mar'!A51</f>
        <v>0</v>
      </c>
      <c r="G58" s="6">
        <f>'Qtr 2 Jan-Mar'!$G$17</f>
        <v>0</v>
      </c>
      <c r="H58" s="22">
        <v>9</v>
      </c>
      <c r="K58" s="22">
        <v>1</v>
      </c>
      <c r="M58" s="22">
        <v>37</v>
      </c>
      <c r="N58" s="22">
        <v>38</v>
      </c>
    </row>
    <row r="59" spans="1:14" x14ac:dyDescent="0.2">
      <c r="A59" s="22">
        <f t="shared" si="0"/>
        <v>0</v>
      </c>
      <c r="B59" s="22">
        <f t="shared" si="1"/>
        <v>2026</v>
      </c>
      <c r="C59" s="22" t="str">
        <f>'Qtr 2 Jan-Mar'!$K$4</f>
        <v>Qtr 2: Jan - Mar</v>
      </c>
      <c r="D59" s="22" t="str">
        <f>'Qtr 2 Jan-Mar'!$A$12</f>
        <v>EXPENDITURES - s. 318.18(14)(a)1, F.S.</v>
      </c>
      <c r="E59" s="22" t="str">
        <f>'Qtr 2 Jan-Mar'!$A$13</f>
        <v>Court Facilities</v>
      </c>
      <c r="F59" s="22" t="str">
        <f>'Qtr 2 Jan-Mar'!A52</f>
        <v>EXPENDITURES - s. 318.18(14)(a)3, F.S.</v>
      </c>
      <c r="G59" s="6">
        <f>'Qtr 2 Jan-Mar'!$G$18</f>
        <v>0</v>
      </c>
      <c r="H59" s="22">
        <v>9</v>
      </c>
      <c r="K59" s="22">
        <v>1</v>
      </c>
      <c r="M59" s="22">
        <v>38</v>
      </c>
      <c r="N59" s="22">
        <v>39</v>
      </c>
    </row>
    <row r="60" spans="1:14" x14ac:dyDescent="0.2">
      <c r="A60" s="22">
        <f t="shared" si="0"/>
        <v>0</v>
      </c>
      <c r="B60" s="22">
        <f t="shared" si="1"/>
        <v>2026</v>
      </c>
      <c r="C60" s="22" t="str">
        <f>'Qtr 2 Jan-Mar'!$K$4</f>
        <v>Qtr 2: Jan - Mar</v>
      </c>
      <c r="D60" s="22" t="str">
        <f>'Qtr 2 Jan-Mar'!$A$12</f>
        <v>EXPENDITURES - s. 318.18(14)(a)1, F.S.</v>
      </c>
      <c r="E60" s="22" t="str">
        <f>'Qtr 2 Jan-Mar'!$A$13</f>
        <v>Court Facilities</v>
      </c>
      <c r="F60" s="22" t="str">
        <f>'Qtr 2 Jan-Mar'!A53</f>
        <v>Principal &amp; Interest on Bonds</v>
      </c>
      <c r="G60" s="6">
        <f>'Qtr 2 Jan-Mar'!$G$19</f>
        <v>0</v>
      </c>
      <c r="H60" s="22">
        <v>9</v>
      </c>
      <c r="K60" s="22">
        <v>1</v>
      </c>
      <c r="M60" s="22">
        <v>39</v>
      </c>
      <c r="N60" s="22">
        <v>40</v>
      </c>
    </row>
    <row r="61" spans="1:14" x14ac:dyDescent="0.2">
      <c r="A61" s="22">
        <f t="shared" si="0"/>
        <v>0</v>
      </c>
      <c r="B61" s="22">
        <f t="shared" si="1"/>
        <v>2026</v>
      </c>
      <c r="C61" s="22" t="str">
        <f>'Qtr 2 Jan-Mar'!$K$4</f>
        <v>Qtr 2: Jan - Mar</v>
      </c>
      <c r="D61" s="22" t="str">
        <f>'Qtr 2 Jan-Mar'!$A$12</f>
        <v>EXPENDITURES - s. 318.18(14)(a)1, F.S.</v>
      </c>
      <c r="E61" s="22" t="str">
        <f>'Qtr 2 Jan-Mar'!$A$13</f>
        <v>Court Facilities</v>
      </c>
      <c r="F61" s="22" t="str">
        <f>'Qtr 2 Jan-Mar'!A54</f>
        <v>Description1</v>
      </c>
      <c r="G61" s="6">
        <f>'Qtr 2 Jan-Mar'!$G$20</f>
        <v>0</v>
      </c>
      <c r="H61" s="22">
        <v>9</v>
      </c>
      <c r="K61" s="22">
        <v>1</v>
      </c>
      <c r="M61" s="22">
        <v>40</v>
      </c>
      <c r="N61" s="22">
        <v>41</v>
      </c>
    </row>
    <row r="62" spans="1:14" x14ac:dyDescent="0.2">
      <c r="A62" s="22">
        <f t="shared" si="0"/>
        <v>0</v>
      </c>
      <c r="B62" s="22">
        <f t="shared" si="1"/>
        <v>2026</v>
      </c>
      <c r="C62" s="22" t="str">
        <f>'Qtr 2 Jan-Mar'!$K$4</f>
        <v>Qtr 2: Jan - Mar</v>
      </c>
      <c r="D62" s="22" t="str">
        <f>'Qtr 2 Jan-Mar'!$A$12</f>
        <v>EXPENDITURES - s. 318.18(14)(a)1, F.S.</v>
      </c>
      <c r="E62" s="22" t="str">
        <f>'Qtr 2 Jan-Mar'!$A$13</f>
        <v>Court Facilities</v>
      </c>
      <c r="F62" s="35">
        <f>'Qtr 2 Jan-Mar'!A55</f>
        <v>0</v>
      </c>
      <c r="G62" s="6">
        <f>'Qtr 2 Jan-Mar'!$G$21</f>
        <v>0</v>
      </c>
      <c r="H62" s="22">
        <v>9</v>
      </c>
      <c r="K62" s="22">
        <v>1</v>
      </c>
      <c r="M62" s="22">
        <v>41</v>
      </c>
      <c r="N62" s="22">
        <v>42</v>
      </c>
    </row>
    <row r="63" spans="1:14" x14ac:dyDescent="0.2">
      <c r="A63" s="22">
        <f t="shared" si="0"/>
        <v>0</v>
      </c>
      <c r="B63" s="22">
        <f t="shared" si="1"/>
        <v>2026</v>
      </c>
      <c r="C63" s="22" t="str">
        <f>'Qtr 2 Jan-Mar'!$K$4</f>
        <v>Qtr 2: Jan - Mar</v>
      </c>
      <c r="D63" s="22" t="str">
        <f>'Qtr 2 Jan-Mar'!$A$12</f>
        <v>EXPENDITURES - s. 318.18(14)(a)1, F.S.</v>
      </c>
      <c r="E63" s="22" t="str">
        <f>'Qtr 2 Jan-Mar'!$A$13</f>
        <v>Court Facilities</v>
      </c>
      <c r="F63" s="35">
        <f>'Qtr 2 Jan-Mar'!A56</f>
        <v>0</v>
      </c>
      <c r="G63" s="6">
        <f>'Qtr 2 Jan-Mar'!$G$22</f>
        <v>0</v>
      </c>
      <c r="H63" s="22">
        <v>9</v>
      </c>
      <c r="K63" s="22">
        <v>1</v>
      </c>
      <c r="M63" s="22">
        <v>42</v>
      </c>
      <c r="N63" s="22">
        <v>43</v>
      </c>
    </row>
    <row r="64" spans="1:14" x14ac:dyDescent="0.2">
      <c r="A64" s="22">
        <f t="shared" si="0"/>
        <v>0</v>
      </c>
      <c r="B64" s="22">
        <f t="shared" si="1"/>
        <v>2026</v>
      </c>
      <c r="C64" s="22" t="str">
        <f>'Qtr 2 Jan-Mar'!$K$4</f>
        <v>Qtr 2: Jan - Mar</v>
      </c>
      <c r="D64" s="22" t="str">
        <f>'Qtr 2 Jan-Mar'!$A$12</f>
        <v>EXPENDITURES - s. 318.18(14)(a)1, F.S.</v>
      </c>
      <c r="E64" s="22" t="str">
        <f>'Qtr 2 Jan-Mar'!$A$13</f>
        <v>Court Facilities</v>
      </c>
      <c r="F64" s="35">
        <f>'Qtr 2 Jan-Mar'!A57</f>
        <v>0</v>
      </c>
      <c r="G64" s="6">
        <f>'Qtr 2 Jan-Mar'!$G$23</f>
        <v>0</v>
      </c>
      <c r="H64" s="22">
        <v>9</v>
      </c>
      <c r="K64" s="22">
        <v>1</v>
      </c>
      <c r="M64" s="22">
        <v>43</v>
      </c>
      <c r="N64" s="22">
        <v>44</v>
      </c>
    </row>
    <row r="65" spans="1:14" x14ac:dyDescent="0.2">
      <c r="A65" s="22">
        <f t="shared" si="0"/>
        <v>0</v>
      </c>
      <c r="B65" s="22">
        <f t="shared" si="1"/>
        <v>2026</v>
      </c>
      <c r="C65" s="22" t="str">
        <f>'Qtr 2 Jan-Mar'!$K$4</f>
        <v>Qtr 2: Jan - Mar</v>
      </c>
      <c r="D65" s="22" t="str">
        <f>'Qtr 2 Jan-Mar'!$A$12</f>
        <v>EXPENDITURES - s. 318.18(14)(a)1, F.S.</v>
      </c>
      <c r="E65" s="22" t="str">
        <f>'Qtr 2 Jan-Mar'!$A$13</f>
        <v>Court Facilities</v>
      </c>
      <c r="F65" s="35">
        <f>'Qtr 2 Jan-Mar'!A58</f>
        <v>0</v>
      </c>
      <c r="G65" s="6">
        <f>'Qtr 2 Jan-Mar'!$G$24</f>
        <v>0</v>
      </c>
      <c r="H65" s="22">
        <v>9</v>
      </c>
      <c r="K65" s="22">
        <v>1</v>
      </c>
      <c r="M65" s="22">
        <v>44</v>
      </c>
      <c r="N65" s="22">
        <v>45</v>
      </c>
    </row>
    <row r="66" spans="1:14" x14ac:dyDescent="0.2">
      <c r="A66" s="22">
        <f t="shared" si="0"/>
        <v>0</v>
      </c>
      <c r="B66" s="22">
        <f t="shared" si="1"/>
        <v>2026</v>
      </c>
      <c r="C66" s="22" t="str">
        <f>'Qtr 2 Jan-Mar'!$K$4</f>
        <v>Qtr 2: Jan - Mar</v>
      </c>
      <c r="D66" s="22" t="str">
        <f>'Qtr 2 Jan-Mar'!$A$12</f>
        <v>EXPENDITURES - s. 318.18(14)(a)1, F.S.</v>
      </c>
      <c r="E66" s="22" t="str">
        <f>'Qtr 2 Jan-Mar'!$A$13</f>
        <v>Court Facilities</v>
      </c>
      <c r="F66" s="35">
        <f>'Qtr 2 Jan-Mar'!A59</f>
        <v>0</v>
      </c>
      <c r="G66" s="6">
        <f>'Qtr 2 Jan-Mar'!$G$25</f>
        <v>0</v>
      </c>
      <c r="H66" s="22">
        <v>9</v>
      </c>
      <c r="K66" s="22">
        <v>1</v>
      </c>
      <c r="M66" s="22">
        <v>45</v>
      </c>
      <c r="N66" s="22">
        <v>46</v>
      </c>
    </row>
    <row r="67" spans="1:14" x14ac:dyDescent="0.2">
      <c r="A67" s="22">
        <f t="shared" si="0"/>
        <v>0</v>
      </c>
      <c r="B67" s="22">
        <f t="shared" si="1"/>
        <v>2026</v>
      </c>
      <c r="C67" s="22" t="str">
        <f>'Qtr 2 Jan-Mar'!$K$4</f>
        <v>Qtr 2: Jan - Mar</v>
      </c>
      <c r="D67" s="22" t="str">
        <f>'Qtr 2 Jan-Mar'!$A$12</f>
        <v>EXPENDITURES - s. 318.18(14)(a)1, F.S.</v>
      </c>
      <c r="E67" s="22" t="str">
        <f>'Qtr 2 Jan-Mar'!$A$13</f>
        <v>Court Facilities</v>
      </c>
      <c r="F67" s="22">
        <f>'Qtr 2 Jan-Mar'!A60</f>
        <v>0</v>
      </c>
      <c r="G67" s="6">
        <f>'Qtr 2 Jan-Mar'!$G$26</f>
        <v>0</v>
      </c>
      <c r="H67" s="22">
        <v>9</v>
      </c>
      <c r="K67" s="22">
        <v>1</v>
      </c>
      <c r="M67" s="22">
        <v>46</v>
      </c>
      <c r="N67" s="22">
        <v>47</v>
      </c>
    </row>
    <row r="68" spans="1:14" x14ac:dyDescent="0.2">
      <c r="A68" s="22">
        <f t="shared" si="0"/>
        <v>0</v>
      </c>
      <c r="B68" s="22">
        <f t="shared" si="1"/>
        <v>2026</v>
      </c>
      <c r="C68" s="22" t="str">
        <f>'Qtr 2 Jan-Mar'!$K$4</f>
        <v>Qtr 2: Jan - Mar</v>
      </c>
      <c r="D68" s="22" t="str">
        <f>'Qtr 2 Jan-Mar'!$A$12</f>
        <v>EXPENDITURES - s. 318.18(14)(a)1, F.S.</v>
      </c>
      <c r="E68" s="22" t="str">
        <f>'Qtr 2 Jan-Mar'!$A$13</f>
        <v>Court Facilities</v>
      </c>
      <c r="F68" s="22">
        <f>'Qtr 2 Jan-Mar'!A61</f>
        <v>0</v>
      </c>
      <c r="G68" s="6">
        <f>'Qtr 2 Jan-Mar'!$G$27</f>
        <v>0</v>
      </c>
      <c r="H68" s="22">
        <v>9</v>
      </c>
      <c r="K68" s="22">
        <v>1</v>
      </c>
      <c r="M68" s="22">
        <v>47</v>
      </c>
      <c r="N68" s="22">
        <v>48</v>
      </c>
    </row>
    <row r="69" spans="1:14" x14ac:dyDescent="0.2">
      <c r="A69" s="22">
        <f t="shared" si="0"/>
        <v>0</v>
      </c>
      <c r="B69" s="22">
        <f t="shared" si="1"/>
        <v>2026</v>
      </c>
      <c r="C69" s="22" t="str">
        <f>'Qtr 2 Jan-Mar'!$K$4</f>
        <v>Qtr 2: Jan - Mar</v>
      </c>
      <c r="D69" s="22" t="str">
        <f>'Qtr 2 Jan-Mar'!$A$12</f>
        <v>EXPENDITURES - s. 318.18(14)(a)1, F.S.</v>
      </c>
      <c r="E69" s="22" t="str">
        <f>'Qtr 2 Jan-Mar'!$A$13</f>
        <v>Court Facilities</v>
      </c>
      <c r="F69" s="22" t="str">
        <f>'Qtr 2 Jan-Mar'!A62</f>
        <v>EXPENDITURE TOTAL - s. 318.18(14)(a)3, F.S.</v>
      </c>
      <c r="G69" s="6">
        <f>'Qtr 2 Jan-Mar'!$G$28</f>
        <v>0</v>
      </c>
      <c r="H69" s="22">
        <v>9</v>
      </c>
      <c r="K69" s="22">
        <v>1</v>
      </c>
      <c r="M69" s="22">
        <v>48</v>
      </c>
      <c r="N69" s="22">
        <v>49</v>
      </c>
    </row>
    <row r="70" spans="1:14" x14ac:dyDescent="0.2">
      <c r="A70" s="22">
        <f t="shared" si="0"/>
        <v>0</v>
      </c>
      <c r="B70" s="22">
        <f t="shared" si="1"/>
        <v>2026</v>
      </c>
      <c r="C70" s="22" t="str">
        <f>'Qtr 2 Jan-Mar'!$K$4</f>
        <v>Qtr 2: Jan - Mar</v>
      </c>
      <c r="D70" s="22" t="str">
        <f>'Qtr 2 Jan-Mar'!$A$12</f>
        <v>EXPENDITURES - s. 318.18(14)(a)1, F.S.</v>
      </c>
      <c r="E70" s="22" t="str">
        <f>'Qtr 2 Jan-Mar'!$A$13</f>
        <v>Court Facilities</v>
      </c>
      <c r="F70" s="22">
        <f>'Qtr 2 Jan-Mar'!A63</f>
        <v>0</v>
      </c>
      <c r="G70" s="6">
        <f>'Qtr 2 Jan-Mar'!$G$29</f>
        <v>0</v>
      </c>
      <c r="H70" s="22">
        <v>9</v>
      </c>
      <c r="K70" s="22">
        <v>1</v>
      </c>
      <c r="M70" s="22">
        <v>49</v>
      </c>
      <c r="N70" s="22">
        <v>50</v>
      </c>
    </row>
    <row r="71" spans="1:14" x14ac:dyDescent="0.2">
      <c r="A71" s="22">
        <f t="shared" si="0"/>
        <v>0</v>
      </c>
      <c r="B71" s="22">
        <f t="shared" si="1"/>
        <v>2026</v>
      </c>
      <c r="C71" s="22" t="str">
        <f>'Qtr 2 Jan-Mar'!$K$4</f>
        <v>Qtr 2: Jan - Mar</v>
      </c>
      <c r="D71" s="22" t="str">
        <f>'Qtr 2 Jan-Mar'!$A$12</f>
        <v>EXPENDITURES - s. 318.18(14)(a)1, F.S.</v>
      </c>
      <c r="E71" s="22" t="str">
        <f>'Qtr 2 Jan-Mar'!$A$13</f>
        <v>Court Facilities</v>
      </c>
      <c r="F71" s="22" t="str">
        <f>'Qtr 2 Jan-Mar'!$D$30</f>
        <v>TOTAL</v>
      </c>
      <c r="G71" s="6">
        <f>'Qtr 2 Jan-Mar'!$G$30</f>
        <v>0</v>
      </c>
      <c r="H71" s="22">
        <v>9</v>
      </c>
      <c r="K71" s="22">
        <v>1</v>
      </c>
      <c r="M71" s="22">
        <v>50</v>
      </c>
      <c r="N71" s="22">
        <v>51</v>
      </c>
    </row>
    <row r="72" spans="1:14" x14ac:dyDescent="0.2">
      <c r="A72" s="22">
        <f t="shared" si="0"/>
        <v>0</v>
      </c>
      <c r="B72" s="22">
        <f t="shared" si="1"/>
        <v>2026</v>
      </c>
      <c r="C72" s="22" t="str">
        <f>'Qtr 2 Jan-Mar'!$K$4</f>
        <v>Qtr 2: Jan - Mar</v>
      </c>
      <c r="D72" s="22" t="str">
        <f>'Qtr 2 Jan-Mar'!$K$12</f>
        <v>EXPENDITURES - s. 318.18(14)(a)1, F.S.</v>
      </c>
      <c r="E72" s="22" t="str">
        <f>'Qtr 2 Jan-Mar'!$K$13</f>
        <v>Local Law Libraries</v>
      </c>
      <c r="F72" s="22">
        <f>'Qtr 2 Jan-Mar'!K49</f>
        <v>0</v>
      </c>
      <c r="G72" s="6">
        <f>'Qtr 2 Jan-Mar'!$Q$15</f>
        <v>0</v>
      </c>
      <c r="H72" s="22">
        <v>9</v>
      </c>
      <c r="K72" s="22">
        <v>1</v>
      </c>
      <c r="M72" s="22">
        <v>51</v>
      </c>
      <c r="N72" s="22">
        <v>52</v>
      </c>
    </row>
    <row r="73" spans="1:14" x14ac:dyDescent="0.2">
      <c r="A73" s="22">
        <f t="shared" si="0"/>
        <v>0</v>
      </c>
      <c r="B73" s="22">
        <f t="shared" si="1"/>
        <v>2026</v>
      </c>
      <c r="C73" s="22" t="str">
        <f>'Qtr 2 Jan-Mar'!$K$4</f>
        <v>Qtr 2: Jan - Mar</v>
      </c>
      <c r="D73" s="22" t="str">
        <f>'Qtr 2 Jan-Mar'!$K$12</f>
        <v>EXPENDITURES - s. 318.18(14)(a)1, F.S.</v>
      </c>
      <c r="E73" s="22" t="str">
        <f>'Qtr 2 Jan-Mar'!$K$13</f>
        <v>Local Law Libraries</v>
      </c>
      <c r="F73" s="22">
        <f>'Qtr 2 Jan-Mar'!K50</f>
        <v>0</v>
      </c>
      <c r="G73" s="6">
        <f>'Qtr 2 Jan-Mar'!$Q$16</f>
        <v>0</v>
      </c>
      <c r="H73" s="22">
        <v>9</v>
      </c>
      <c r="K73" s="22">
        <v>1</v>
      </c>
      <c r="M73" s="22">
        <v>52</v>
      </c>
      <c r="N73" s="22">
        <v>53</v>
      </c>
    </row>
    <row r="74" spans="1:14" x14ac:dyDescent="0.2">
      <c r="A74" s="22">
        <f t="shared" si="0"/>
        <v>0</v>
      </c>
      <c r="B74" s="22">
        <f t="shared" si="1"/>
        <v>2026</v>
      </c>
      <c r="C74" s="22" t="str">
        <f>'Qtr 2 Jan-Mar'!$K$4</f>
        <v>Qtr 2: Jan - Mar</v>
      </c>
      <c r="D74" s="22" t="str">
        <f>'Qtr 2 Jan-Mar'!$K$12</f>
        <v>EXPENDITURES - s. 318.18(14)(a)1, F.S.</v>
      </c>
      <c r="E74" s="22" t="str">
        <f>'Qtr 2 Jan-Mar'!$K$13</f>
        <v>Local Law Libraries</v>
      </c>
      <c r="F74" s="22">
        <f>'Qtr 2 Jan-Mar'!K51</f>
        <v>0</v>
      </c>
      <c r="G74" s="6">
        <f>'Qtr 2 Jan-Mar'!$Q$17</f>
        <v>0</v>
      </c>
      <c r="H74" s="22">
        <v>9</v>
      </c>
      <c r="K74" s="22">
        <v>1</v>
      </c>
      <c r="M74" s="22">
        <v>53</v>
      </c>
      <c r="N74" s="22">
        <v>54</v>
      </c>
    </row>
    <row r="75" spans="1:14" x14ac:dyDescent="0.2">
      <c r="A75" s="22">
        <f t="shared" si="0"/>
        <v>0</v>
      </c>
      <c r="B75" s="22">
        <f t="shared" si="1"/>
        <v>2026</v>
      </c>
      <c r="C75" s="22" t="str">
        <f>'Qtr 2 Jan-Mar'!$K$4</f>
        <v>Qtr 2: Jan - Mar</v>
      </c>
      <c r="D75" s="22" t="str">
        <f>'Qtr 2 Jan-Mar'!$K$12</f>
        <v>EXPENDITURES - s. 318.18(14)(a)1, F.S.</v>
      </c>
      <c r="E75" s="22" t="str">
        <f>'Qtr 2 Jan-Mar'!$K$13</f>
        <v>Local Law Libraries</v>
      </c>
      <c r="F75" s="22" t="str">
        <f>'Qtr 2 Jan-Mar'!K52</f>
        <v>EXPENDITURES - s. 318.18(14)(a)3, F.S.</v>
      </c>
      <c r="G75" s="6">
        <f>'Qtr 2 Jan-Mar'!$Q$18</f>
        <v>0</v>
      </c>
      <c r="H75" s="22">
        <v>9</v>
      </c>
      <c r="K75" s="22">
        <v>1</v>
      </c>
      <c r="M75" s="22">
        <v>54</v>
      </c>
      <c r="N75" s="22">
        <v>55</v>
      </c>
    </row>
    <row r="76" spans="1:14" x14ac:dyDescent="0.2">
      <c r="A76" s="22">
        <f t="shared" si="0"/>
        <v>0</v>
      </c>
      <c r="B76" s="22">
        <f t="shared" si="1"/>
        <v>2026</v>
      </c>
      <c r="C76" s="22" t="str">
        <f>'Qtr 2 Jan-Mar'!$K$4</f>
        <v>Qtr 2: Jan - Mar</v>
      </c>
      <c r="D76" s="22" t="str">
        <f>'Qtr 2 Jan-Mar'!$K$12</f>
        <v>EXPENDITURES - s. 318.18(14)(a)1, F.S.</v>
      </c>
      <c r="E76" s="22" t="str">
        <f>'Qtr 2 Jan-Mar'!$K$13</f>
        <v>Local Law Libraries</v>
      </c>
      <c r="F76" s="22" t="str">
        <f>'Qtr 2 Jan-Mar'!K53</f>
        <v>Surplus Revenues</v>
      </c>
      <c r="G76" s="6">
        <f>'Qtr 2 Jan-Mar'!$Q$19</f>
        <v>0</v>
      </c>
      <c r="H76" s="22">
        <v>9</v>
      </c>
      <c r="K76" s="22">
        <v>1</v>
      </c>
      <c r="M76" s="22">
        <v>55</v>
      </c>
      <c r="N76" s="22">
        <v>56</v>
      </c>
    </row>
    <row r="77" spans="1:14" x14ac:dyDescent="0.2">
      <c r="A77" s="22">
        <f t="shared" si="0"/>
        <v>0</v>
      </c>
      <c r="B77" s="22">
        <f t="shared" si="1"/>
        <v>2026</v>
      </c>
      <c r="C77" s="22" t="str">
        <f>'Qtr 2 Jan-Mar'!$K$4</f>
        <v>Qtr 2: Jan - Mar</v>
      </c>
      <c r="D77" s="22" t="str">
        <f>'Qtr 2 Jan-Mar'!$K$12</f>
        <v>EXPENDITURES - s. 318.18(14)(a)1, F.S.</v>
      </c>
      <c r="E77" s="22" t="str">
        <f>'Qtr 2 Jan-Mar'!$K$13</f>
        <v>Local Law Libraries</v>
      </c>
      <c r="F77" s="22" t="str">
        <f>'Qtr 2 Jan-Mar'!K54</f>
        <v>Description (Debt on Bond/Court Facility/Law Library)1</v>
      </c>
      <c r="G77" s="6">
        <f>'Qtr 2 Jan-Mar'!$Q$20</f>
        <v>0</v>
      </c>
      <c r="H77" s="22">
        <v>9</v>
      </c>
      <c r="K77" s="22">
        <v>1</v>
      </c>
      <c r="M77" s="22">
        <v>56</v>
      </c>
      <c r="N77" s="22">
        <v>57</v>
      </c>
    </row>
    <row r="78" spans="1:14" x14ac:dyDescent="0.2">
      <c r="A78" s="22">
        <f t="shared" si="0"/>
        <v>0</v>
      </c>
      <c r="B78" s="22">
        <f t="shared" si="1"/>
        <v>2026</v>
      </c>
      <c r="C78" s="22" t="str">
        <f>'Qtr 2 Jan-Mar'!$K$4</f>
        <v>Qtr 2: Jan - Mar</v>
      </c>
      <c r="D78" s="22" t="str">
        <f>'Qtr 2 Jan-Mar'!$K$12</f>
        <v>EXPENDITURES - s. 318.18(14)(a)1, F.S.</v>
      </c>
      <c r="E78" s="22" t="str">
        <f>'Qtr 2 Jan-Mar'!$K$13</f>
        <v>Local Law Libraries</v>
      </c>
      <c r="F78" s="35">
        <f>'Qtr 2 Jan-Mar'!K55</f>
        <v>0</v>
      </c>
      <c r="G78" s="6">
        <f>'Qtr 2 Jan-Mar'!$Q$21</f>
        <v>0</v>
      </c>
      <c r="H78" s="22">
        <v>9</v>
      </c>
      <c r="K78" s="22">
        <v>1</v>
      </c>
      <c r="M78" s="22">
        <v>57</v>
      </c>
      <c r="N78" s="22">
        <v>58</v>
      </c>
    </row>
    <row r="79" spans="1:14" x14ac:dyDescent="0.2">
      <c r="A79" s="22">
        <f t="shared" si="0"/>
        <v>0</v>
      </c>
      <c r="B79" s="22">
        <f t="shared" si="1"/>
        <v>2026</v>
      </c>
      <c r="C79" s="22" t="str">
        <f>'Qtr 2 Jan-Mar'!$K$4</f>
        <v>Qtr 2: Jan - Mar</v>
      </c>
      <c r="D79" s="22" t="str">
        <f>'Qtr 2 Jan-Mar'!$K$12</f>
        <v>EXPENDITURES - s. 318.18(14)(a)1, F.S.</v>
      </c>
      <c r="E79" s="22" t="str">
        <f>'Qtr 2 Jan-Mar'!$K$13</f>
        <v>Local Law Libraries</v>
      </c>
      <c r="F79" s="35">
        <f>'Qtr 2 Jan-Mar'!K56</f>
        <v>0</v>
      </c>
      <c r="G79" s="6">
        <f>'Qtr 2 Jan-Mar'!$Q$22</f>
        <v>0</v>
      </c>
      <c r="H79" s="22">
        <v>9</v>
      </c>
      <c r="K79" s="22">
        <v>1</v>
      </c>
      <c r="M79" s="22">
        <v>58</v>
      </c>
      <c r="N79" s="22">
        <v>59</v>
      </c>
    </row>
    <row r="80" spans="1:14" x14ac:dyDescent="0.2">
      <c r="A80" s="22">
        <f t="shared" si="0"/>
        <v>0</v>
      </c>
      <c r="B80" s="22">
        <f t="shared" si="1"/>
        <v>2026</v>
      </c>
      <c r="C80" s="22" t="str">
        <f>'Qtr 2 Jan-Mar'!$K$4</f>
        <v>Qtr 2: Jan - Mar</v>
      </c>
      <c r="D80" s="22" t="str">
        <f>'Qtr 2 Jan-Mar'!$K$12</f>
        <v>EXPENDITURES - s. 318.18(14)(a)1, F.S.</v>
      </c>
      <c r="E80" s="22" t="str">
        <f>'Qtr 2 Jan-Mar'!$K$13</f>
        <v>Local Law Libraries</v>
      </c>
      <c r="F80" s="35">
        <f>'Qtr 2 Jan-Mar'!K57</f>
        <v>0</v>
      </c>
      <c r="G80" s="6">
        <f>'Qtr 2 Jan-Mar'!$Q$23</f>
        <v>0</v>
      </c>
      <c r="H80" s="22">
        <v>9</v>
      </c>
      <c r="K80" s="22">
        <v>1</v>
      </c>
      <c r="M80" s="22">
        <v>59</v>
      </c>
      <c r="N80" s="22">
        <v>60</v>
      </c>
    </row>
    <row r="81" spans="1:24" x14ac:dyDescent="0.2">
      <c r="A81" s="22">
        <f t="shared" si="0"/>
        <v>0</v>
      </c>
      <c r="B81" s="22">
        <f t="shared" si="1"/>
        <v>2026</v>
      </c>
      <c r="C81" s="22" t="str">
        <f>'Qtr 2 Jan-Mar'!$K$4</f>
        <v>Qtr 2: Jan - Mar</v>
      </c>
      <c r="D81" s="22" t="str">
        <f>'Qtr 2 Jan-Mar'!$K$12</f>
        <v>EXPENDITURES - s. 318.18(14)(a)1, F.S.</v>
      </c>
      <c r="E81" s="22" t="str">
        <f>'Qtr 2 Jan-Mar'!$K$13</f>
        <v>Local Law Libraries</v>
      </c>
      <c r="F81" s="35">
        <f>'Qtr 2 Jan-Mar'!K58</f>
        <v>0</v>
      </c>
      <c r="G81" s="6">
        <f>'Qtr 2 Jan-Mar'!$Q$24</f>
        <v>0</v>
      </c>
      <c r="H81" s="22">
        <v>9</v>
      </c>
      <c r="K81" s="22">
        <v>1</v>
      </c>
      <c r="M81" s="22">
        <v>60</v>
      </c>
      <c r="N81" s="22">
        <v>61</v>
      </c>
    </row>
    <row r="82" spans="1:24" x14ac:dyDescent="0.2">
      <c r="A82" s="22">
        <f t="shared" si="0"/>
        <v>0</v>
      </c>
      <c r="B82" s="22">
        <f t="shared" si="1"/>
        <v>2026</v>
      </c>
      <c r="C82" s="22" t="str">
        <f>'Qtr 2 Jan-Mar'!$K$4</f>
        <v>Qtr 2: Jan - Mar</v>
      </c>
      <c r="D82" s="22" t="str">
        <f>'Qtr 2 Jan-Mar'!$K$12</f>
        <v>EXPENDITURES - s. 318.18(14)(a)1, F.S.</v>
      </c>
      <c r="E82" s="22" t="str">
        <f>'Qtr 2 Jan-Mar'!$K$13</f>
        <v>Local Law Libraries</v>
      </c>
      <c r="F82" s="35">
        <f>'Qtr 2 Jan-Mar'!K59</f>
        <v>0</v>
      </c>
      <c r="G82" s="6">
        <f>'Qtr 2 Jan-Mar'!$Q$25</f>
        <v>0</v>
      </c>
      <c r="H82" s="22">
        <v>9</v>
      </c>
      <c r="K82" s="22">
        <v>1</v>
      </c>
      <c r="M82" s="22">
        <v>61</v>
      </c>
      <c r="N82" s="22">
        <v>62</v>
      </c>
    </row>
    <row r="83" spans="1:24" x14ac:dyDescent="0.2">
      <c r="A83" s="22">
        <f t="shared" si="0"/>
        <v>0</v>
      </c>
      <c r="B83" s="22">
        <f t="shared" si="1"/>
        <v>2026</v>
      </c>
      <c r="C83" s="22" t="str">
        <f>'Qtr 2 Jan-Mar'!$K$4</f>
        <v>Qtr 2: Jan - Mar</v>
      </c>
      <c r="D83" s="22" t="str">
        <f>'Qtr 2 Jan-Mar'!$K$12</f>
        <v>EXPENDITURES - s. 318.18(14)(a)1, F.S.</v>
      </c>
      <c r="E83" s="22" t="str">
        <f>'Qtr 2 Jan-Mar'!$K$13</f>
        <v>Local Law Libraries</v>
      </c>
      <c r="F83" s="22">
        <f>'Qtr 2 Jan-Mar'!K60</f>
        <v>0</v>
      </c>
      <c r="G83" s="6">
        <f>'Qtr 2 Jan-Mar'!$Q$26</f>
        <v>0</v>
      </c>
      <c r="H83" s="22">
        <v>9</v>
      </c>
      <c r="K83" s="22">
        <v>1</v>
      </c>
      <c r="M83" s="22">
        <v>62</v>
      </c>
      <c r="N83" s="22">
        <v>63</v>
      </c>
    </row>
    <row r="84" spans="1:24" x14ac:dyDescent="0.2">
      <c r="A84" s="22">
        <f t="shared" si="0"/>
        <v>0</v>
      </c>
      <c r="B84" s="22">
        <f t="shared" si="1"/>
        <v>2026</v>
      </c>
      <c r="C84" s="22" t="str">
        <f>'Qtr 2 Jan-Mar'!$K$4</f>
        <v>Qtr 2: Jan - Mar</v>
      </c>
      <c r="D84" s="22" t="str">
        <f>'Qtr 2 Jan-Mar'!$K$12</f>
        <v>EXPENDITURES - s. 318.18(14)(a)1, F.S.</v>
      </c>
      <c r="E84" s="22" t="str">
        <f>'Qtr 2 Jan-Mar'!$K$13</f>
        <v>Local Law Libraries</v>
      </c>
      <c r="F84" s="22">
        <f>'Qtr 2 Jan-Mar'!K61</f>
        <v>0</v>
      </c>
      <c r="G84" s="6">
        <f>'Qtr 2 Jan-Mar'!$Q$27</f>
        <v>0</v>
      </c>
      <c r="H84" s="22">
        <v>9</v>
      </c>
      <c r="K84" s="22">
        <v>1</v>
      </c>
      <c r="M84" s="22">
        <v>63</v>
      </c>
      <c r="N84" s="22">
        <v>64</v>
      </c>
    </row>
    <row r="85" spans="1:24" x14ac:dyDescent="0.2">
      <c r="A85" s="22">
        <f t="shared" si="0"/>
        <v>0</v>
      </c>
      <c r="B85" s="22">
        <f t="shared" si="1"/>
        <v>2026</v>
      </c>
      <c r="C85" s="22" t="str">
        <f>'Qtr 2 Jan-Mar'!$K$4</f>
        <v>Qtr 2: Jan - Mar</v>
      </c>
      <c r="D85" s="22" t="str">
        <f>'Qtr 2 Jan-Mar'!$K$12</f>
        <v>EXPENDITURES - s. 318.18(14)(a)1, F.S.</v>
      </c>
      <c r="E85" s="22" t="str">
        <f>'Qtr 2 Jan-Mar'!$K$13</f>
        <v>Local Law Libraries</v>
      </c>
      <c r="F85" s="22">
        <f>'Qtr 2 Jan-Mar'!K62</f>
        <v>0</v>
      </c>
      <c r="G85" s="6">
        <f>'Qtr 2 Jan-Mar'!$Q$28</f>
        <v>0</v>
      </c>
      <c r="H85" s="22">
        <v>9</v>
      </c>
      <c r="K85" s="22">
        <v>1</v>
      </c>
      <c r="M85" s="22">
        <v>64</v>
      </c>
      <c r="N85" s="22">
        <v>65</v>
      </c>
    </row>
    <row r="86" spans="1:24" x14ac:dyDescent="0.2">
      <c r="A86" s="22">
        <f t="shared" si="0"/>
        <v>0</v>
      </c>
      <c r="B86" s="22">
        <f t="shared" si="1"/>
        <v>2026</v>
      </c>
      <c r="C86" s="22" t="str">
        <f>'Qtr 2 Jan-Mar'!$K$4</f>
        <v>Qtr 2: Jan - Mar</v>
      </c>
      <c r="D86" s="22" t="str">
        <f>'Qtr 2 Jan-Mar'!$K$12</f>
        <v>EXPENDITURES - s. 318.18(14)(a)1, F.S.</v>
      </c>
      <c r="E86" s="22" t="str">
        <f>'Qtr 2 Jan-Mar'!$K$13</f>
        <v>Local Law Libraries</v>
      </c>
      <c r="F86" s="22">
        <f>'Qtr 2 Jan-Mar'!K63</f>
        <v>0</v>
      </c>
      <c r="G86" s="6">
        <f>'Qtr 2 Jan-Mar'!$Q$29</f>
        <v>0</v>
      </c>
      <c r="H86" s="22">
        <v>9</v>
      </c>
      <c r="K86" s="22">
        <v>1</v>
      </c>
      <c r="M86" s="22">
        <v>65</v>
      </c>
      <c r="N86" s="22">
        <v>66</v>
      </c>
    </row>
    <row r="87" spans="1:24" x14ac:dyDescent="0.2">
      <c r="A87" s="22">
        <f t="shared" si="0"/>
        <v>0</v>
      </c>
      <c r="B87" s="22">
        <f t="shared" si="1"/>
        <v>2026</v>
      </c>
      <c r="C87" s="22" t="str">
        <f>'Qtr 2 Jan-Mar'!$K$4</f>
        <v>Qtr 2: Jan - Mar</v>
      </c>
      <c r="D87" s="22" t="str">
        <f>'Qtr 2 Jan-Mar'!$K$12</f>
        <v>EXPENDITURES - s. 318.18(14)(a)1, F.S.</v>
      </c>
      <c r="E87" s="22" t="str">
        <f>'Qtr 2 Jan-Mar'!$K$13</f>
        <v>Local Law Libraries</v>
      </c>
      <c r="F87" s="22" t="str">
        <f>'Qtr 2 Jan-Mar'!$N$30</f>
        <v>TOTAL (Max 25%)</v>
      </c>
      <c r="G87" s="6">
        <f>'Qtr 2 Jan-Mar'!$Q$30</f>
        <v>0</v>
      </c>
      <c r="H87" s="22">
        <v>9</v>
      </c>
      <c r="K87" s="22">
        <v>1</v>
      </c>
      <c r="M87" s="22">
        <v>66</v>
      </c>
      <c r="N87" s="22">
        <v>67</v>
      </c>
    </row>
    <row r="88" spans="1:24" x14ac:dyDescent="0.2">
      <c r="A88" s="22">
        <f t="shared" si="0"/>
        <v>0</v>
      </c>
      <c r="B88" s="22">
        <f t="shared" si="1"/>
        <v>2026</v>
      </c>
      <c r="C88" s="22" t="str">
        <f>'Qtr 2 Jan-Mar'!$K$4</f>
        <v>Qtr 2: Jan - Mar</v>
      </c>
      <c r="D88" s="22" t="str">
        <f>'Qtr 2 Jan-Mar'!$K$12</f>
        <v>EXPENDITURES - s. 318.18(14)(a)1, F.S.</v>
      </c>
      <c r="E88" s="22" t="str">
        <f>RIGHT('Qtr 2 Jan-Mar'!$A$32,24)</f>
        <v xml:space="preserve"> s. 318.18(14)(a)1, F.S.</v>
      </c>
      <c r="F88" s="22" t="s">
        <v>125</v>
      </c>
      <c r="G88" s="6">
        <f>'Qtr 2 Jan-Mar'!$I$32</f>
        <v>0</v>
      </c>
      <c r="H88" s="22">
        <v>9</v>
      </c>
      <c r="K88" s="22">
        <v>1</v>
      </c>
      <c r="M88" s="22">
        <v>67</v>
      </c>
      <c r="N88" s="22">
        <v>68</v>
      </c>
    </row>
    <row r="89" spans="1:24" x14ac:dyDescent="0.2">
      <c r="A89" s="22">
        <f t="shared" si="0"/>
        <v>0</v>
      </c>
      <c r="B89" s="22">
        <f t="shared" si="1"/>
        <v>2026</v>
      </c>
      <c r="C89" s="22" t="str">
        <f>'Qtr 3 Apr-Jun'!$K$4</f>
        <v>Qtr 3: Apr - Jun</v>
      </c>
      <c r="D89" s="22" t="str">
        <f>'Qtr 3 Apr-Jun'!$A$9</f>
        <v>REVENUE - s. 318.18(14)(a)1, F.S.</v>
      </c>
      <c r="E89" s="22" t="str">
        <f>'Qtr 3 Apr-Jun'!$A$10</f>
        <v>Total Revenue Collected</v>
      </c>
      <c r="F89" s="22" t="s">
        <v>125</v>
      </c>
      <c r="G89" s="6">
        <f>'Qtr 3 Apr-Jun'!$D$10</f>
        <v>0</v>
      </c>
      <c r="H89" s="22">
        <v>9</v>
      </c>
      <c r="K89" s="22">
        <v>1</v>
      </c>
      <c r="M89" s="22">
        <v>68</v>
      </c>
      <c r="N89" s="22">
        <v>69</v>
      </c>
    </row>
    <row r="90" spans="1:24" x14ac:dyDescent="0.2">
      <c r="A90" s="22">
        <f t="shared" si="0"/>
        <v>0</v>
      </c>
      <c r="B90" s="22">
        <f t="shared" si="1"/>
        <v>2026</v>
      </c>
      <c r="C90" s="22" t="str">
        <f>'Qtr 3 Apr-Jun'!$K$4</f>
        <v>Qtr 3: Apr - Jun</v>
      </c>
      <c r="D90" s="22" t="str">
        <f>'Qtr 3 Apr-Jun'!$A$12</f>
        <v>EXPENDITURES - s. 318.18(14)(a)1, F.S.</v>
      </c>
      <c r="E90" s="22" t="str">
        <f>'Qtr 3 Apr-Jun'!$A$13</f>
        <v>Court Facilities</v>
      </c>
      <c r="F90" s="22">
        <f>'Qtr 3 Apr-Jun'!A83</f>
        <v>0</v>
      </c>
      <c r="G90" s="6">
        <f>'Qtr 3 Apr-Jun'!$G$15</f>
        <v>0</v>
      </c>
      <c r="H90" s="22">
        <v>9</v>
      </c>
      <c r="K90" s="22">
        <v>1</v>
      </c>
      <c r="M90" s="22">
        <v>69</v>
      </c>
      <c r="N90" s="22">
        <v>70</v>
      </c>
    </row>
    <row r="91" spans="1:24" x14ac:dyDescent="0.2">
      <c r="A91" s="22">
        <f t="shared" si="0"/>
        <v>0</v>
      </c>
      <c r="B91" s="22">
        <f t="shared" si="1"/>
        <v>2026</v>
      </c>
      <c r="C91" s="22" t="str">
        <f>'Qtr 3 Apr-Jun'!$K$4</f>
        <v>Qtr 3: Apr - Jun</v>
      </c>
      <c r="D91" s="22" t="str">
        <f>'Qtr 3 Apr-Jun'!$A$12</f>
        <v>EXPENDITURES - s. 318.18(14)(a)1, F.S.</v>
      </c>
      <c r="E91" s="22" t="str">
        <f>'Qtr 3 Apr-Jun'!$A$13</f>
        <v>Court Facilities</v>
      </c>
      <c r="F91" s="22">
        <f>'Qtr 3 Apr-Jun'!A84</f>
        <v>0</v>
      </c>
      <c r="G91" s="6">
        <f>'Qtr 3 Apr-Jun'!$G$16</f>
        <v>0</v>
      </c>
      <c r="H91" s="22">
        <v>9</v>
      </c>
      <c r="K91" s="22">
        <v>1</v>
      </c>
      <c r="M91" s="22">
        <v>70</v>
      </c>
      <c r="N91" s="22">
        <v>71</v>
      </c>
      <c r="X91" s="35"/>
    </row>
    <row r="92" spans="1:24" x14ac:dyDescent="0.2">
      <c r="A92" s="22">
        <f t="shared" si="0"/>
        <v>0</v>
      </c>
      <c r="B92" s="22">
        <f t="shared" si="1"/>
        <v>2026</v>
      </c>
      <c r="C92" s="22" t="str">
        <f>'Qtr 3 Apr-Jun'!$K$4</f>
        <v>Qtr 3: Apr - Jun</v>
      </c>
      <c r="D92" s="22" t="str">
        <f>'Qtr 3 Apr-Jun'!$A$12</f>
        <v>EXPENDITURES - s. 318.18(14)(a)1, F.S.</v>
      </c>
      <c r="E92" s="22" t="str">
        <f>'Qtr 3 Apr-Jun'!$A$13</f>
        <v>Court Facilities</v>
      </c>
      <c r="F92" s="22">
        <f>'Qtr 3 Apr-Jun'!A85</f>
        <v>0</v>
      </c>
      <c r="G92" s="6">
        <f>'Qtr 3 Apr-Jun'!$G$17</f>
        <v>0</v>
      </c>
      <c r="H92" s="22">
        <v>9</v>
      </c>
      <c r="K92" s="22">
        <v>1</v>
      </c>
      <c r="M92" s="22">
        <v>71</v>
      </c>
      <c r="N92" s="22">
        <v>72</v>
      </c>
      <c r="X92" s="35"/>
    </row>
    <row r="93" spans="1:24" x14ac:dyDescent="0.2">
      <c r="A93" s="22">
        <f t="shared" si="0"/>
        <v>0</v>
      </c>
      <c r="B93" s="22">
        <f t="shared" si="1"/>
        <v>2026</v>
      </c>
      <c r="C93" s="22" t="str">
        <f>'Qtr 3 Apr-Jun'!$K$4</f>
        <v>Qtr 3: Apr - Jun</v>
      </c>
      <c r="D93" s="22" t="str">
        <f>'Qtr 3 Apr-Jun'!$A$12</f>
        <v>EXPENDITURES - s. 318.18(14)(a)1, F.S.</v>
      </c>
      <c r="E93" s="22" t="str">
        <f>'Qtr 3 Apr-Jun'!$A$13</f>
        <v>Court Facilities</v>
      </c>
      <c r="F93" s="22">
        <f>'Qtr 3 Apr-Jun'!A86</f>
        <v>0</v>
      </c>
      <c r="G93" s="6">
        <f>'Qtr 3 Apr-Jun'!$G$18</f>
        <v>0</v>
      </c>
      <c r="H93" s="22">
        <v>9</v>
      </c>
      <c r="K93" s="22">
        <v>1</v>
      </c>
      <c r="M93" s="22">
        <v>72</v>
      </c>
      <c r="N93" s="22">
        <v>73</v>
      </c>
      <c r="X93" s="35"/>
    </row>
    <row r="94" spans="1:24" x14ac:dyDescent="0.2">
      <c r="A94" s="22">
        <f t="shared" si="0"/>
        <v>0</v>
      </c>
      <c r="B94" s="22">
        <f t="shared" si="1"/>
        <v>2026</v>
      </c>
      <c r="C94" s="22" t="str">
        <f>'Qtr 3 Apr-Jun'!$K$4</f>
        <v>Qtr 3: Apr - Jun</v>
      </c>
      <c r="D94" s="22" t="str">
        <f>'Qtr 3 Apr-Jun'!$A$12</f>
        <v>EXPENDITURES - s. 318.18(14)(a)1, F.S.</v>
      </c>
      <c r="E94" s="22" t="str">
        <f>'Qtr 3 Apr-Jun'!$A$13</f>
        <v>Court Facilities</v>
      </c>
      <c r="F94" s="22">
        <f>'Qtr 3 Apr-Jun'!A87</f>
        <v>0</v>
      </c>
      <c r="G94" s="6">
        <f>'Qtr 3 Apr-Jun'!$G$19</f>
        <v>0</v>
      </c>
      <c r="H94" s="22">
        <v>9</v>
      </c>
      <c r="K94" s="22">
        <v>1</v>
      </c>
      <c r="M94" s="22">
        <v>73</v>
      </c>
      <c r="N94" s="22">
        <v>74</v>
      </c>
      <c r="X94" s="35"/>
    </row>
    <row r="95" spans="1:24" x14ac:dyDescent="0.2">
      <c r="A95" s="22">
        <f t="shared" si="0"/>
        <v>0</v>
      </c>
      <c r="B95" s="22">
        <f t="shared" si="1"/>
        <v>2026</v>
      </c>
      <c r="C95" s="22" t="str">
        <f>'Qtr 3 Apr-Jun'!$K$4</f>
        <v>Qtr 3: Apr - Jun</v>
      </c>
      <c r="D95" s="22" t="str">
        <f>'Qtr 3 Apr-Jun'!$A$12</f>
        <v>EXPENDITURES - s. 318.18(14)(a)1, F.S.</v>
      </c>
      <c r="E95" s="22" t="str">
        <f>'Qtr 3 Apr-Jun'!$A$13</f>
        <v>Court Facilities</v>
      </c>
      <c r="F95" s="22">
        <f>'Qtr 3 Apr-Jun'!A88</f>
        <v>0</v>
      </c>
      <c r="G95" s="6">
        <f>'Qtr 3 Apr-Jun'!$G$20</f>
        <v>0</v>
      </c>
      <c r="H95" s="22">
        <v>9</v>
      </c>
      <c r="K95" s="22">
        <v>1</v>
      </c>
      <c r="M95" s="22">
        <v>74</v>
      </c>
      <c r="N95" s="22">
        <v>75</v>
      </c>
      <c r="X95" s="35"/>
    </row>
    <row r="96" spans="1:24" x14ac:dyDescent="0.2">
      <c r="A96" s="22">
        <f t="shared" si="0"/>
        <v>0</v>
      </c>
      <c r="B96" s="22">
        <f t="shared" si="1"/>
        <v>2026</v>
      </c>
      <c r="C96" s="22" t="str">
        <f>'Qtr 3 Apr-Jun'!$K$4</f>
        <v>Qtr 3: Apr - Jun</v>
      </c>
      <c r="D96" s="22" t="str">
        <f>'Qtr 3 Apr-Jun'!$A$12</f>
        <v>EXPENDITURES - s. 318.18(14)(a)1, F.S.</v>
      </c>
      <c r="E96" s="22" t="str">
        <f>'Qtr 3 Apr-Jun'!$A$13</f>
        <v>Court Facilities</v>
      </c>
      <c r="F96" s="22">
        <f>'Qtr 3 Apr-Jun'!A89</f>
        <v>0</v>
      </c>
      <c r="G96" s="6">
        <f>'Qtr 3 Apr-Jun'!$G$21</f>
        <v>0</v>
      </c>
      <c r="H96" s="22">
        <v>9</v>
      </c>
      <c r="K96" s="22">
        <v>1</v>
      </c>
      <c r="M96" s="22">
        <v>75</v>
      </c>
      <c r="N96" s="22">
        <v>76</v>
      </c>
    </row>
    <row r="97" spans="1:14" x14ac:dyDescent="0.2">
      <c r="A97" s="22">
        <f t="shared" si="0"/>
        <v>0</v>
      </c>
      <c r="B97" s="22">
        <f t="shared" si="1"/>
        <v>2026</v>
      </c>
      <c r="C97" s="22" t="str">
        <f>'Qtr 3 Apr-Jun'!$K$4</f>
        <v>Qtr 3: Apr - Jun</v>
      </c>
      <c r="D97" s="22" t="str">
        <f>'Qtr 3 Apr-Jun'!$A$12</f>
        <v>EXPENDITURES - s. 318.18(14)(a)1, F.S.</v>
      </c>
      <c r="E97" s="22" t="str">
        <f>'Qtr 3 Apr-Jun'!$A$13</f>
        <v>Court Facilities</v>
      </c>
      <c r="F97" s="22">
        <f>'Qtr 3 Apr-Jun'!A90</f>
        <v>0</v>
      </c>
      <c r="G97" s="6">
        <f>'Qtr 3 Apr-Jun'!$G$22</f>
        <v>0</v>
      </c>
      <c r="H97" s="22">
        <v>9</v>
      </c>
      <c r="K97" s="22">
        <v>1</v>
      </c>
      <c r="M97" s="22">
        <v>76</v>
      </c>
      <c r="N97" s="22">
        <v>77</v>
      </c>
    </row>
    <row r="98" spans="1:14" x14ac:dyDescent="0.2">
      <c r="A98" s="22">
        <f t="shared" si="0"/>
        <v>0</v>
      </c>
      <c r="B98" s="22">
        <f t="shared" si="1"/>
        <v>2026</v>
      </c>
      <c r="C98" s="22" t="str">
        <f>'Qtr 3 Apr-Jun'!$K$4</f>
        <v>Qtr 3: Apr - Jun</v>
      </c>
      <c r="D98" s="22" t="str">
        <f>'Qtr 3 Apr-Jun'!$A$12</f>
        <v>EXPENDITURES - s. 318.18(14)(a)1, F.S.</v>
      </c>
      <c r="E98" s="22" t="str">
        <f>'Qtr 3 Apr-Jun'!$A$13</f>
        <v>Court Facilities</v>
      </c>
      <c r="F98" s="22">
        <f>'Qtr 3 Apr-Jun'!A91</f>
        <v>0</v>
      </c>
      <c r="G98" s="6">
        <f>'Qtr 3 Apr-Jun'!$G$23</f>
        <v>0</v>
      </c>
      <c r="H98" s="22">
        <v>9</v>
      </c>
      <c r="K98" s="22">
        <v>1</v>
      </c>
      <c r="M98" s="22">
        <v>77</v>
      </c>
      <c r="N98" s="22">
        <v>78</v>
      </c>
    </row>
    <row r="99" spans="1:14" x14ac:dyDescent="0.2">
      <c r="A99" s="22">
        <f t="shared" si="0"/>
        <v>0</v>
      </c>
      <c r="B99" s="22">
        <f t="shared" si="1"/>
        <v>2026</v>
      </c>
      <c r="C99" s="22" t="str">
        <f>'Qtr 3 Apr-Jun'!$K$4</f>
        <v>Qtr 3: Apr - Jun</v>
      </c>
      <c r="D99" s="22" t="str">
        <f>'Qtr 3 Apr-Jun'!$A$12</f>
        <v>EXPENDITURES - s. 318.18(14)(a)1, F.S.</v>
      </c>
      <c r="E99" s="22" t="str">
        <f>'Qtr 3 Apr-Jun'!$A$13</f>
        <v>Court Facilities</v>
      </c>
      <c r="F99" s="22">
        <f>'Qtr 3 Apr-Jun'!A92</f>
        <v>0</v>
      </c>
      <c r="G99" s="6">
        <f>'Qtr 3 Apr-Jun'!$G$24</f>
        <v>0</v>
      </c>
      <c r="H99" s="22">
        <v>9</v>
      </c>
      <c r="K99" s="22">
        <v>1</v>
      </c>
      <c r="M99" s="22">
        <v>78</v>
      </c>
      <c r="N99" s="22">
        <v>79</v>
      </c>
    </row>
    <row r="100" spans="1:14" x14ac:dyDescent="0.2">
      <c r="A100" s="22">
        <f t="shared" si="0"/>
        <v>0</v>
      </c>
      <c r="B100" s="22">
        <f t="shared" si="1"/>
        <v>2026</v>
      </c>
      <c r="C100" s="22" t="str">
        <f>'Qtr 3 Apr-Jun'!$K$4</f>
        <v>Qtr 3: Apr - Jun</v>
      </c>
      <c r="D100" s="22" t="str">
        <f>'Qtr 3 Apr-Jun'!$A$12</f>
        <v>EXPENDITURES - s. 318.18(14)(a)1, F.S.</v>
      </c>
      <c r="E100" s="22" t="str">
        <f>'Qtr 3 Apr-Jun'!$A$13</f>
        <v>Court Facilities</v>
      </c>
      <c r="F100" s="22">
        <f>'Qtr 3 Apr-Jun'!A93</f>
        <v>0</v>
      </c>
      <c r="G100" s="6">
        <f>'Qtr 3 Apr-Jun'!$G$25</f>
        <v>0</v>
      </c>
      <c r="H100" s="22">
        <v>9</v>
      </c>
      <c r="K100" s="22">
        <v>1</v>
      </c>
      <c r="M100" s="22">
        <v>79</v>
      </c>
      <c r="N100" s="22">
        <v>80</v>
      </c>
    </row>
    <row r="101" spans="1:14" x14ac:dyDescent="0.2">
      <c r="A101" s="22">
        <f t="shared" si="0"/>
        <v>0</v>
      </c>
      <c r="B101" s="22">
        <f t="shared" si="1"/>
        <v>2026</v>
      </c>
      <c r="C101" s="22" t="str">
        <f>'Qtr 3 Apr-Jun'!$K$4</f>
        <v>Qtr 3: Apr - Jun</v>
      </c>
      <c r="D101" s="22" t="str">
        <f>'Qtr 3 Apr-Jun'!$A$12</f>
        <v>EXPENDITURES - s. 318.18(14)(a)1, F.S.</v>
      </c>
      <c r="E101" s="22" t="str">
        <f>'Qtr 3 Apr-Jun'!$A$13</f>
        <v>Court Facilities</v>
      </c>
      <c r="F101" s="22">
        <f>'Qtr 3 Apr-Jun'!A94</f>
        <v>0</v>
      </c>
      <c r="G101" s="6">
        <f>'Qtr 3 Apr-Jun'!$G$26</f>
        <v>0</v>
      </c>
      <c r="H101" s="22">
        <v>9</v>
      </c>
      <c r="K101" s="22">
        <v>1</v>
      </c>
      <c r="M101" s="22">
        <v>80</v>
      </c>
      <c r="N101" s="22">
        <v>81</v>
      </c>
    </row>
    <row r="102" spans="1:14" x14ac:dyDescent="0.2">
      <c r="A102" s="22">
        <f t="shared" si="0"/>
        <v>0</v>
      </c>
      <c r="B102" s="22">
        <f t="shared" si="1"/>
        <v>2026</v>
      </c>
      <c r="C102" s="22" t="str">
        <f>'Qtr 3 Apr-Jun'!$K$4</f>
        <v>Qtr 3: Apr - Jun</v>
      </c>
      <c r="D102" s="22" t="str">
        <f>'Qtr 3 Apr-Jun'!$A$12</f>
        <v>EXPENDITURES - s. 318.18(14)(a)1, F.S.</v>
      </c>
      <c r="E102" s="22" t="str">
        <f>'Qtr 3 Apr-Jun'!$A$13</f>
        <v>Court Facilities</v>
      </c>
      <c r="F102" s="22">
        <f>'Qtr 3 Apr-Jun'!A95</f>
        <v>0</v>
      </c>
      <c r="G102" s="6">
        <f>'Qtr 3 Apr-Jun'!$G$27</f>
        <v>0</v>
      </c>
      <c r="H102" s="22">
        <v>9</v>
      </c>
      <c r="K102" s="22">
        <v>1</v>
      </c>
      <c r="M102" s="22">
        <v>81</v>
      </c>
      <c r="N102" s="22">
        <v>82</v>
      </c>
    </row>
    <row r="103" spans="1:14" x14ac:dyDescent="0.2">
      <c r="A103" s="22">
        <f t="shared" si="0"/>
        <v>0</v>
      </c>
      <c r="B103" s="22">
        <f t="shared" si="1"/>
        <v>2026</v>
      </c>
      <c r="C103" s="22" t="str">
        <f>'Qtr 3 Apr-Jun'!$K$4</f>
        <v>Qtr 3: Apr - Jun</v>
      </c>
      <c r="D103" s="22" t="str">
        <f>'Qtr 3 Apr-Jun'!$A$12</f>
        <v>EXPENDITURES - s. 318.18(14)(a)1, F.S.</v>
      </c>
      <c r="E103" s="22" t="str">
        <f>'Qtr 3 Apr-Jun'!$A$13</f>
        <v>Court Facilities</v>
      </c>
      <c r="F103" s="22">
        <f>'Qtr 3 Apr-Jun'!A96</f>
        <v>0</v>
      </c>
      <c r="G103" s="6">
        <f>'Qtr 3 Apr-Jun'!$G$28</f>
        <v>0</v>
      </c>
      <c r="H103" s="22">
        <v>9</v>
      </c>
      <c r="K103" s="22">
        <v>1</v>
      </c>
      <c r="M103" s="22">
        <v>82</v>
      </c>
      <c r="N103" s="22">
        <v>83</v>
      </c>
    </row>
    <row r="104" spans="1:14" x14ac:dyDescent="0.2">
      <c r="A104" s="22">
        <f t="shared" si="0"/>
        <v>0</v>
      </c>
      <c r="B104" s="22">
        <f t="shared" si="1"/>
        <v>2026</v>
      </c>
      <c r="C104" s="22" t="str">
        <f>'Qtr 3 Apr-Jun'!$K$4</f>
        <v>Qtr 3: Apr - Jun</v>
      </c>
      <c r="D104" s="22" t="str">
        <f>'Qtr 3 Apr-Jun'!$A$12</f>
        <v>EXPENDITURES - s. 318.18(14)(a)1, F.S.</v>
      </c>
      <c r="E104" s="22" t="str">
        <f>'Qtr 3 Apr-Jun'!$A$13</f>
        <v>Court Facilities</v>
      </c>
      <c r="F104" s="22">
        <f>'Qtr 3 Apr-Jun'!A97</f>
        <v>0</v>
      </c>
      <c r="G104" s="6">
        <f>'Qtr 3 Apr-Jun'!$G$29</f>
        <v>0</v>
      </c>
      <c r="H104" s="22">
        <v>9</v>
      </c>
      <c r="K104" s="22">
        <v>1</v>
      </c>
      <c r="M104" s="22">
        <v>83</v>
      </c>
      <c r="N104" s="22">
        <v>84</v>
      </c>
    </row>
    <row r="105" spans="1:14" x14ac:dyDescent="0.2">
      <c r="A105" s="22">
        <f t="shared" si="0"/>
        <v>0</v>
      </c>
      <c r="B105" s="22">
        <f t="shared" si="1"/>
        <v>2026</v>
      </c>
      <c r="C105" s="22" t="str">
        <f>'Qtr 3 Apr-Jun'!$K$4</f>
        <v>Qtr 3: Apr - Jun</v>
      </c>
      <c r="D105" s="22" t="str">
        <f>'Qtr 3 Apr-Jun'!$A$12</f>
        <v>EXPENDITURES - s. 318.18(14)(a)1, F.S.</v>
      </c>
      <c r="E105" s="22" t="str">
        <f>'Qtr 3 Apr-Jun'!$A$13</f>
        <v>Court Facilities</v>
      </c>
      <c r="F105" s="22" t="str">
        <f>'Qtr 3 Apr-Jun'!$D$30</f>
        <v>TOTAL</v>
      </c>
      <c r="G105" s="6">
        <f>'Qtr 3 Apr-Jun'!$G$30</f>
        <v>0</v>
      </c>
      <c r="H105" s="22">
        <v>9</v>
      </c>
      <c r="K105" s="22">
        <v>1</v>
      </c>
      <c r="M105" s="22">
        <v>84</v>
      </c>
      <c r="N105" s="22">
        <v>85</v>
      </c>
    </row>
    <row r="106" spans="1:14" x14ac:dyDescent="0.2">
      <c r="A106" s="22">
        <f t="shared" si="0"/>
        <v>0</v>
      </c>
      <c r="B106" s="22">
        <f t="shared" si="1"/>
        <v>2026</v>
      </c>
      <c r="C106" s="22" t="str">
        <f>'Qtr 3 Apr-Jun'!$K$4</f>
        <v>Qtr 3: Apr - Jun</v>
      </c>
      <c r="D106" s="22" t="str">
        <f>'Qtr 3 Apr-Jun'!$K$12</f>
        <v>EXPENDITURES - s. 318.18(14)(a)1, F.S.</v>
      </c>
      <c r="E106" s="22" t="str">
        <f>'Qtr 3 Apr-Jun'!$K$13</f>
        <v>Local Law Libraries</v>
      </c>
      <c r="F106" s="22">
        <f>'Qtr 3 Apr-Jun'!K83</f>
        <v>0</v>
      </c>
      <c r="G106" s="6">
        <f>'Qtr 3 Apr-Jun'!$Q$15</f>
        <v>0</v>
      </c>
      <c r="H106" s="22">
        <v>9</v>
      </c>
      <c r="K106" s="22">
        <v>1</v>
      </c>
      <c r="M106" s="22">
        <v>85</v>
      </c>
      <c r="N106" s="22">
        <v>86</v>
      </c>
    </row>
    <row r="107" spans="1:14" x14ac:dyDescent="0.2">
      <c r="A107" s="22">
        <f t="shared" si="0"/>
        <v>0</v>
      </c>
      <c r="B107" s="22">
        <f t="shared" si="1"/>
        <v>2026</v>
      </c>
      <c r="C107" s="22" t="str">
        <f>'Qtr 3 Apr-Jun'!$K$4</f>
        <v>Qtr 3: Apr - Jun</v>
      </c>
      <c r="D107" s="22" t="str">
        <f>'Qtr 3 Apr-Jun'!$K$12</f>
        <v>EXPENDITURES - s. 318.18(14)(a)1, F.S.</v>
      </c>
      <c r="E107" s="22" t="str">
        <f>'Qtr 3 Apr-Jun'!$K$13</f>
        <v>Local Law Libraries</v>
      </c>
      <c r="F107" s="22">
        <f>'Qtr 3 Apr-Jun'!K84</f>
        <v>0</v>
      </c>
      <c r="G107" s="6">
        <f>'Qtr 3 Apr-Jun'!$Q$16</f>
        <v>0</v>
      </c>
      <c r="H107" s="22">
        <v>9</v>
      </c>
      <c r="K107" s="22">
        <v>1</v>
      </c>
      <c r="M107" s="22">
        <v>86</v>
      </c>
      <c r="N107" s="22">
        <v>87</v>
      </c>
    </row>
    <row r="108" spans="1:14" x14ac:dyDescent="0.2">
      <c r="A108" s="22">
        <f t="shared" si="0"/>
        <v>0</v>
      </c>
      <c r="B108" s="22">
        <f t="shared" si="1"/>
        <v>2026</v>
      </c>
      <c r="C108" s="22" t="str">
        <f>'Qtr 3 Apr-Jun'!$K$4</f>
        <v>Qtr 3: Apr - Jun</v>
      </c>
      <c r="D108" s="22" t="str">
        <f>'Qtr 3 Apr-Jun'!$K$12</f>
        <v>EXPENDITURES - s. 318.18(14)(a)1, F.S.</v>
      </c>
      <c r="E108" s="22" t="str">
        <f>'Qtr 3 Apr-Jun'!$K$13</f>
        <v>Local Law Libraries</v>
      </c>
      <c r="F108" s="22">
        <f>'Qtr 3 Apr-Jun'!K85</f>
        <v>0</v>
      </c>
      <c r="G108" s="6">
        <f>'Qtr 3 Apr-Jun'!$Q$17</f>
        <v>0</v>
      </c>
      <c r="H108" s="22">
        <v>9</v>
      </c>
      <c r="K108" s="22">
        <v>1</v>
      </c>
      <c r="M108" s="22">
        <v>87</v>
      </c>
      <c r="N108" s="22">
        <v>88</v>
      </c>
    </row>
    <row r="109" spans="1:14" x14ac:dyDescent="0.2">
      <c r="A109" s="22">
        <f t="shared" si="0"/>
        <v>0</v>
      </c>
      <c r="B109" s="22">
        <f t="shared" si="1"/>
        <v>2026</v>
      </c>
      <c r="C109" s="22" t="str">
        <f>'Qtr 3 Apr-Jun'!$K$4</f>
        <v>Qtr 3: Apr - Jun</v>
      </c>
      <c r="D109" s="22" t="str">
        <f>'Qtr 3 Apr-Jun'!$K$12</f>
        <v>EXPENDITURES - s. 318.18(14)(a)1, F.S.</v>
      </c>
      <c r="E109" s="22" t="str">
        <f>'Qtr 3 Apr-Jun'!$K$13</f>
        <v>Local Law Libraries</v>
      </c>
      <c r="F109" s="22">
        <f>'Qtr 3 Apr-Jun'!K86</f>
        <v>0</v>
      </c>
      <c r="G109" s="6">
        <f>'Qtr 3 Apr-Jun'!$Q$18</f>
        <v>0</v>
      </c>
      <c r="H109" s="22">
        <v>9</v>
      </c>
      <c r="K109" s="22">
        <v>1</v>
      </c>
      <c r="M109" s="22">
        <v>88</v>
      </c>
      <c r="N109" s="22">
        <v>89</v>
      </c>
    </row>
    <row r="110" spans="1:14" x14ac:dyDescent="0.2">
      <c r="A110" s="22">
        <f t="shared" si="0"/>
        <v>0</v>
      </c>
      <c r="B110" s="22">
        <f t="shared" si="1"/>
        <v>2026</v>
      </c>
      <c r="C110" s="22" t="str">
        <f>'Qtr 3 Apr-Jun'!$K$4</f>
        <v>Qtr 3: Apr - Jun</v>
      </c>
      <c r="D110" s="22" t="str">
        <f>'Qtr 3 Apr-Jun'!$K$12</f>
        <v>EXPENDITURES - s. 318.18(14)(a)1, F.S.</v>
      </c>
      <c r="E110" s="22" t="str">
        <f>'Qtr 3 Apr-Jun'!$K$13</f>
        <v>Local Law Libraries</v>
      </c>
      <c r="F110" s="22">
        <f>'Qtr 3 Apr-Jun'!K87</f>
        <v>0</v>
      </c>
      <c r="G110" s="6">
        <f>'Qtr 3 Apr-Jun'!$Q$19</f>
        <v>0</v>
      </c>
      <c r="H110" s="22">
        <v>9</v>
      </c>
      <c r="K110" s="22">
        <v>1</v>
      </c>
      <c r="M110" s="22">
        <v>89</v>
      </c>
      <c r="N110" s="22">
        <v>90</v>
      </c>
    </row>
    <row r="111" spans="1:14" x14ac:dyDescent="0.2">
      <c r="A111" s="22">
        <f t="shared" si="0"/>
        <v>0</v>
      </c>
      <c r="B111" s="22">
        <f t="shared" si="1"/>
        <v>2026</v>
      </c>
      <c r="C111" s="22" t="str">
        <f>'Qtr 3 Apr-Jun'!$K$4</f>
        <v>Qtr 3: Apr - Jun</v>
      </c>
      <c r="D111" s="22" t="str">
        <f>'Qtr 3 Apr-Jun'!$K$12</f>
        <v>EXPENDITURES - s. 318.18(14)(a)1, F.S.</v>
      </c>
      <c r="E111" s="22" t="str">
        <f>'Qtr 3 Apr-Jun'!$K$13</f>
        <v>Local Law Libraries</v>
      </c>
      <c r="F111" s="22">
        <f>'Qtr 3 Apr-Jun'!K88</f>
        <v>0</v>
      </c>
      <c r="G111" s="6">
        <f>'Qtr 3 Apr-Jun'!$Q$20</f>
        <v>0</v>
      </c>
      <c r="H111" s="22">
        <v>9</v>
      </c>
      <c r="K111" s="22">
        <v>1</v>
      </c>
      <c r="M111" s="22">
        <v>90</v>
      </c>
      <c r="N111" s="22">
        <v>91</v>
      </c>
    </row>
    <row r="112" spans="1:14" x14ac:dyDescent="0.2">
      <c r="A112" s="22">
        <f t="shared" si="0"/>
        <v>0</v>
      </c>
      <c r="B112" s="22">
        <f t="shared" si="1"/>
        <v>2026</v>
      </c>
      <c r="C112" s="22" t="str">
        <f>'Qtr 3 Apr-Jun'!$K$4</f>
        <v>Qtr 3: Apr - Jun</v>
      </c>
      <c r="D112" s="22" t="str">
        <f>'Qtr 3 Apr-Jun'!$K$12</f>
        <v>EXPENDITURES - s. 318.18(14)(a)1, F.S.</v>
      </c>
      <c r="E112" s="22" t="str">
        <f>'Qtr 3 Apr-Jun'!$K$13</f>
        <v>Local Law Libraries</v>
      </c>
      <c r="F112" s="22">
        <f>'Qtr 3 Apr-Jun'!K89</f>
        <v>0</v>
      </c>
      <c r="G112" s="6">
        <f>'Qtr 3 Apr-Jun'!$Q$21</f>
        <v>0</v>
      </c>
      <c r="H112" s="22">
        <v>9</v>
      </c>
      <c r="K112" s="22">
        <v>1</v>
      </c>
      <c r="M112" s="22">
        <v>91</v>
      </c>
      <c r="N112" s="22">
        <v>92</v>
      </c>
    </row>
    <row r="113" spans="1:14" x14ac:dyDescent="0.2">
      <c r="A113" s="22">
        <f t="shared" si="0"/>
        <v>0</v>
      </c>
      <c r="B113" s="22">
        <f t="shared" si="1"/>
        <v>2026</v>
      </c>
      <c r="C113" s="22" t="str">
        <f>'Qtr 3 Apr-Jun'!$K$4</f>
        <v>Qtr 3: Apr - Jun</v>
      </c>
      <c r="D113" s="22" t="str">
        <f>'Qtr 3 Apr-Jun'!$K$12</f>
        <v>EXPENDITURES - s. 318.18(14)(a)1, F.S.</v>
      </c>
      <c r="E113" s="22" t="str">
        <f>'Qtr 3 Apr-Jun'!$K$13</f>
        <v>Local Law Libraries</v>
      </c>
      <c r="F113" s="22">
        <f>'Qtr 3 Apr-Jun'!K90</f>
        <v>0</v>
      </c>
      <c r="G113" s="6">
        <f>'Qtr 3 Apr-Jun'!$Q$22</f>
        <v>0</v>
      </c>
      <c r="H113" s="22">
        <v>9</v>
      </c>
      <c r="K113" s="22">
        <v>1</v>
      </c>
      <c r="M113" s="22">
        <v>92</v>
      </c>
      <c r="N113" s="22">
        <v>93</v>
      </c>
    </row>
    <row r="114" spans="1:14" x14ac:dyDescent="0.2">
      <c r="A114" s="22">
        <f t="shared" si="0"/>
        <v>0</v>
      </c>
      <c r="B114" s="22">
        <f t="shared" si="1"/>
        <v>2026</v>
      </c>
      <c r="C114" s="22" t="str">
        <f>'Qtr 3 Apr-Jun'!$K$4</f>
        <v>Qtr 3: Apr - Jun</v>
      </c>
      <c r="D114" s="22" t="str">
        <f>'Qtr 3 Apr-Jun'!$K$12</f>
        <v>EXPENDITURES - s. 318.18(14)(a)1, F.S.</v>
      </c>
      <c r="E114" s="22" t="str">
        <f>'Qtr 3 Apr-Jun'!$K$13</f>
        <v>Local Law Libraries</v>
      </c>
      <c r="F114" s="22">
        <f>'Qtr 3 Apr-Jun'!K91</f>
        <v>0</v>
      </c>
      <c r="G114" s="6">
        <f>'Qtr 3 Apr-Jun'!$Q$23</f>
        <v>0</v>
      </c>
      <c r="H114" s="22">
        <v>9</v>
      </c>
      <c r="K114" s="22">
        <v>1</v>
      </c>
      <c r="M114" s="22">
        <v>93</v>
      </c>
      <c r="N114" s="22">
        <v>94</v>
      </c>
    </row>
    <row r="115" spans="1:14" x14ac:dyDescent="0.2">
      <c r="A115" s="22">
        <f t="shared" si="0"/>
        <v>0</v>
      </c>
      <c r="B115" s="22">
        <f t="shared" si="1"/>
        <v>2026</v>
      </c>
      <c r="C115" s="22" t="str">
        <f>'Qtr 3 Apr-Jun'!$K$4</f>
        <v>Qtr 3: Apr - Jun</v>
      </c>
      <c r="D115" s="22" t="str">
        <f>'Qtr 3 Apr-Jun'!$K$12</f>
        <v>EXPENDITURES - s. 318.18(14)(a)1, F.S.</v>
      </c>
      <c r="E115" s="22" t="str">
        <f>'Qtr 3 Apr-Jun'!$K$13</f>
        <v>Local Law Libraries</v>
      </c>
      <c r="F115" s="22">
        <f>'Qtr 3 Apr-Jun'!K92</f>
        <v>0</v>
      </c>
      <c r="G115" s="6">
        <f>'Qtr 3 Apr-Jun'!$Q$24</f>
        <v>0</v>
      </c>
      <c r="H115" s="22">
        <v>9</v>
      </c>
      <c r="K115" s="22">
        <v>1</v>
      </c>
      <c r="M115" s="22">
        <v>94</v>
      </c>
      <c r="N115" s="22">
        <v>95</v>
      </c>
    </row>
    <row r="116" spans="1:14" x14ac:dyDescent="0.2">
      <c r="A116" s="22">
        <f t="shared" si="0"/>
        <v>0</v>
      </c>
      <c r="B116" s="22">
        <f t="shared" si="1"/>
        <v>2026</v>
      </c>
      <c r="C116" s="22" t="str">
        <f>'Qtr 3 Apr-Jun'!$K$4</f>
        <v>Qtr 3: Apr - Jun</v>
      </c>
      <c r="D116" s="22" t="str">
        <f>'Qtr 3 Apr-Jun'!$K$12</f>
        <v>EXPENDITURES - s. 318.18(14)(a)1, F.S.</v>
      </c>
      <c r="E116" s="22" t="str">
        <f>'Qtr 3 Apr-Jun'!$K$13</f>
        <v>Local Law Libraries</v>
      </c>
      <c r="F116" s="22">
        <f>'Qtr 3 Apr-Jun'!K93</f>
        <v>0</v>
      </c>
      <c r="G116" s="6">
        <f>'Qtr 3 Apr-Jun'!$Q$25</f>
        <v>0</v>
      </c>
      <c r="H116" s="22">
        <v>9</v>
      </c>
      <c r="K116" s="22">
        <v>1</v>
      </c>
      <c r="M116" s="22">
        <v>95</v>
      </c>
      <c r="N116" s="22">
        <v>96</v>
      </c>
    </row>
    <row r="117" spans="1:14" x14ac:dyDescent="0.2">
      <c r="A117" s="22">
        <f t="shared" si="0"/>
        <v>0</v>
      </c>
      <c r="B117" s="22">
        <f t="shared" si="1"/>
        <v>2026</v>
      </c>
      <c r="C117" s="22" t="str">
        <f>'Qtr 3 Apr-Jun'!$K$4</f>
        <v>Qtr 3: Apr - Jun</v>
      </c>
      <c r="D117" s="22" t="str">
        <f>'Qtr 3 Apr-Jun'!$K$12</f>
        <v>EXPENDITURES - s. 318.18(14)(a)1, F.S.</v>
      </c>
      <c r="E117" s="22" t="str">
        <f>'Qtr 3 Apr-Jun'!$K$13</f>
        <v>Local Law Libraries</v>
      </c>
      <c r="F117" s="22">
        <f>'Qtr 3 Apr-Jun'!K94</f>
        <v>0</v>
      </c>
      <c r="G117" s="6">
        <f>'Qtr 3 Apr-Jun'!$Q$26</f>
        <v>0</v>
      </c>
      <c r="H117" s="22">
        <v>9</v>
      </c>
      <c r="K117" s="22">
        <v>1</v>
      </c>
      <c r="M117" s="22">
        <v>96</v>
      </c>
      <c r="N117" s="22">
        <v>97</v>
      </c>
    </row>
    <row r="118" spans="1:14" x14ac:dyDescent="0.2">
      <c r="A118" s="22">
        <f t="shared" si="0"/>
        <v>0</v>
      </c>
      <c r="B118" s="22">
        <f t="shared" si="1"/>
        <v>2026</v>
      </c>
      <c r="C118" s="22" t="str">
        <f>'Qtr 3 Apr-Jun'!$K$4</f>
        <v>Qtr 3: Apr - Jun</v>
      </c>
      <c r="D118" s="22" t="str">
        <f>'Qtr 3 Apr-Jun'!$K$12</f>
        <v>EXPENDITURES - s. 318.18(14)(a)1, F.S.</v>
      </c>
      <c r="E118" s="22" t="str">
        <f>'Qtr 3 Apr-Jun'!$K$13</f>
        <v>Local Law Libraries</v>
      </c>
      <c r="F118" s="22">
        <f>'Qtr 3 Apr-Jun'!K95</f>
        <v>0</v>
      </c>
      <c r="G118" s="6">
        <f>'Qtr 3 Apr-Jun'!$Q$27</f>
        <v>0</v>
      </c>
      <c r="H118" s="22">
        <v>9</v>
      </c>
      <c r="K118" s="22">
        <v>1</v>
      </c>
      <c r="M118" s="22">
        <v>97</v>
      </c>
      <c r="N118" s="22">
        <v>98</v>
      </c>
    </row>
    <row r="119" spans="1:14" x14ac:dyDescent="0.2">
      <c r="A119" s="22">
        <f t="shared" si="0"/>
        <v>0</v>
      </c>
      <c r="B119" s="22">
        <f t="shared" si="1"/>
        <v>2026</v>
      </c>
      <c r="C119" s="22" t="str">
        <f>'Qtr 3 Apr-Jun'!$K$4</f>
        <v>Qtr 3: Apr - Jun</v>
      </c>
      <c r="D119" s="22" t="str">
        <f>'Qtr 3 Apr-Jun'!$K$12</f>
        <v>EXPENDITURES - s. 318.18(14)(a)1, F.S.</v>
      </c>
      <c r="E119" s="22" t="str">
        <f>'Qtr 3 Apr-Jun'!$K$13</f>
        <v>Local Law Libraries</v>
      </c>
      <c r="F119" s="22">
        <f>'Qtr 3 Apr-Jun'!K96</f>
        <v>0</v>
      </c>
      <c r="G119" s="6">
        <f>'Qtr 3 Apr-Jun'!$Q$28</f>
        <v>0</v>
      </c>
      <c r="H119" s="22">
        <v>9</v>
      </c>
      <c r="K119" s="22">
        <v>1</v>
      </c>
      <c r="M119" s="22">
        <v>98</v>
      </c>
      <c r="N119" s="22">
        <v>99</v>
      </c>
    </row>
    <row r="120" spans="1:14" x14ac:dyDescent="0.2">
      <c r="A120" s="22">
        <f t="shared" si="0"/>
        <v>0</v>
      </c>
      <c r="B120" s="22">
        <f t="shared" si="1"/>
        <v>2026</v>
      </c>
      <c r="C120" s="22" t="str">
        <f>'Qtr 3 Apr-Jun'!$K$4</f>
        <v>Qtr 3: Apr - Jun</v>
      </c>
      <c r="D120" s="22" t="str">
        <f>'Qtr 3 Apr-Jun'!$K$12</f>
        <v>EXPENDITURES - s. 318.18(14)(a)1, F.S.</v>
      </c>
      <c r="E120" s="22" t="str">
        <f>'Qtr 3 Apr-Jun'!$K$13</f>
        <v>Local Law Libraries</v>
      </c>
      <c r="F120" s="22">
        <f>'Qtr 3 Apr-Jun'!K97</f>
        <v>0</v>
      </c>
      <c r="G120" s="6">
        <f>'Qtr 3 Apr-Jun'!$Q$29</f>
        <v>0</v>
      </c>
      <c r="H120" s="22">
        <v>9</v>
      </c>
      <c r="K120" s="22">
        <v>1</v>
      </c>
      <c r="M120" s="22">
        <v>99</v>
      </c>
      <c r="N120" s="22">
        <v>100</v>
      </c>
    </row>
    <row r="121" spans="1:14" x14ac:dyDescent="0.2">
      <c r="A121" s="22">
        <f t="shared" si="0"/>
        <v>0</v>
      </c>
      <c r="B121" s="22">
        <f t="shared" si="1"/>
        <v>2026</v>
      </c>
      <c r="C121" s="22" t="str">
        <f>'Qtr 3 Apr-Jun'!$K$4</f>
        <v>Qtr 3: Apr - Jun</v>
      </c>
      <c r="D121" s="22" t="str">
        <f>'Qtr 3 Apr-Jun'!$K$12</f>
        <v>EXPENDITURES - s. 318.18(14)(a)1, F.S.</v>
      </c>
      <c r="E121" s="22" t="str">
        <f>'Qtr 3 Apr-Jun'!$K$13</f>
        <v>Local Law Libraries</v>
      </c>
      <c r="F121" s="22" t="str">
        <f>'Qtr 3 Apr-Jun'!$N$30</f>
        <v>TOTAL (Max 25%)</v>
      </c>
      <c r="G121" s="6">
        <f>'Qtr 3 Apr-Jun'!$Q$30</f>
        <v>0</v>
      </c>
      <c r="H121" s="22">
        <v>9</v>
      </c>
      <c r="K121" s="22">
        <v>1</v>
      </c>
      <c r="M121" s="22">
        <v>100</v>
      </c>
      <c r="N121" s="22">
        <v>101</v>
      </c>
    </row>
    <row r="122" spans="1:14" x14ac:dyDescent="0.2">
      <c r="A122" s="22">
        <f t="shared" si="0"/>
        <v>0</v>
      </c>
      <c r="B122" s="22">
        <f t="shared" si="1"/>
        <v>2026</v>
      </c>
      <c r="C122" s="22" t="str">
        <f>'Qtr 3 Apr-Jun'!$K$4</f>
        <v>Qtr 3: Apr - Jun</v>
      </c>
      <c r="D122" s="22" t="str">
        <f>'Qtr 3 Apr-Jun'!$K$12</f>
        <v>EXPENDITURES - s. 318.18(14)(a)1, F.S.</v>
      </c>
      <c r="E122" s="22" t="str">
        <f>RIGHT('Qtr 3 Apr-Jun'!$A$32,24)</f>
        <v xml:space="preserve"> s. 318.18(14)(a)1, F.S.</v>
      </c>
      <c r="F122" s="22" t="s">
        <v>125</v>
      </c>
      <c r="G122" s="6">
        <f>'Qtr 3 Apr-Jun'!$I$32</f>
        <v>0</v>
      </c>
      <c r="H122" s="22">
        <v>9</v>
      </c>
      <c r="K122" s="22">
        <v>1</v>
      </c>
      <c r="M122" s="22">
        <v>101</v>
      </c>
      <c r="N122" s="22">
        <v>102</v>
      </c>
    </row>
    <row r="123" spans="1:14" x14ac:dyDescent="0.2">
      <c r="A123" s="22">
        <f t="shared" si="0"/>
        <v>0</v>
      </c>
      <c r="B123" s="22">
        <f t="shared" si="1"/>
        <v>2026</v>
      </c>
      <c r="C123" s="22" t="str">
        <f>'Qtr 4 Jul-Sep'!$K$4</f>
        <v>Qtr 4: Jul - Sep</v>
      </c>
      <c r="D123" s="22" t="str">
        <f>'Qtr 4 Jul-Sep'!$A$9</f>
        <v>REVENUE - s. 318.18(14)(a)1, F.S.</v>
      </c>
      <c r="E123" s="22" t="str">
        <f>'Qtr 4 Jul-Sep'!$A$10</f>
        <v>Total Revenue Collected</v>
      </c>
      <c r="F123" s="22" t="s">
        <v>125</v>
      </c>
      <c r="G123" s="6">
        <f>'Qtr 4 Jul-Sep'!$D$10</f>
        <v>0</v>
      </c>
      <c r="H123" s="22">
        <v>9</v>
      </c>
      <c r="K123" s="22">
        <v>1</v>
      </c>
      <c r="M123" s="22">
        <v>102</v>
      </c>
      <c r="N123" s="22">
        <v>103</v>
      </c>
    </row>
    <row r="124" spans="1:14" x14ac:dyDescent="0.2">
      <c r="A124" s="22">
        <f t="shared" si="0"/>
        <v>0</v>
      </c>
      <c r="B124" s="22">
        <f t="shared" si="1"/>
        <v>2026</v>
      </c>
      <c r="C124" s="22" t="str">
        <f>'Qtr 4 Jul-Sep'!$K$4</f>
        <v>Qtr 4: Jul - Sep</v>
      </c>
      <c r="D124" s="22" t="str">
        <f>'Qtr 4 Jul-Sep'!$A$12</f>
        <v>EXPENDITURES - s. 318.18(14)(a)1, F.S.</v>
      </c>
      <c r="E124" s="22" t="str">
        <f>'Qtr 4 Jul-Sep'!$A$13</f>
        <v>Court Facilities</v>
      </c>
      <c r="F124" s="22">
        <f>'Qtr 4 Jul-Sep'!A117</f>
        <v>0</v>
      </c>
      <c r="G124" s="6">
        <f>'Qtr 4 Jul-Sep'!$G$15</f>
        <v>0</v>
      </c>
      <c r="H124" s="22">
        <v>9</v>
      </c>
      <c r="K124" s="22">
        <v>1</v>
      </c>
      <c r="M124" s="22">
        <v>103</v>
      </c>
      <c r="N124" s="22">
        <v>104</v>
      </c>
    </row>
    <row r="125" spans="1:14" x14ac:dyDescent="0.2">
      <c r="A125" s="22">
        <f t="shared" si="0"/>
        <v>0</v>
      </c>
      <c r="B125" s="22">
        <f t="shared" si="1"/>
        <v>2026</v>
      </c>
      <c r="C125" s="22" t="str">
        <f>'Qtr 4 Jul-Sep'!$K$4</f>
        <v>Qtr 4: Jul - Sep</v>
      </c>
      <c r="D125" s="22" t="str">
        <f>'Qtr 4 Jul-Sep'!$A$12</f>
        <v>EXPENDITURES - s. 318.18(14)(a)1, F.S.</v>
      </c>
      <c r="E125" s="22" t="str">
        <f>'Qtr 4 Jul-Sep'!$A$13</f>
        <v>Court Facilities</v>
      </c>
      <c r="F125" s="22">
        <f>'Qtr 4 Jul-Sep'!A118</f>
        <v>0</v>
      </c>
      <c r="G125" s="6">
        <f>'Qtr 4 Jul-Sep'!$G$16</f>
        <v>0</v>
      </c>
      <c r="H125" s="22">
        <v>9</v>
      </c>
      <c r="K125" s="22">
        <v>1</v>
      </c>
      <c r="M125" s="22">
        <v>104</v>
      </c>
      <c r="N125" s="22">
        <v>105</v>
      </c>
    </row>
    <row r="126" spans="1:14" x14ac:dyDescent="0.2">
      <c r="A126" s="22">
        <f t="shared" si="0"/>
        <v>0</v>
      </c>
      <c r="B126" s="22">
        <f t="shared" si="1"/>
        <v>2026</v>
      </c>
      <c r="C126" s="22" t="str">
        <f>'Qtr 4 Jul-Sep'!$K$4</f>
        <v>Qtr 4: Jul - Sep</v>
      </c>
      <c r="D126" s="22" t="str">
        <f>'Qtr 4 Jul-Sep'!$A$12</f>
        <v>EXPENDITURES - s. 318.18(14)(a)1, F.S.</v>
      </c>
      <c r="E126" s="22" t="str">
        <f>'Qtr 4 Jul-Sep'!$A$13</f>
        <v>Court Facilities</v>
      </c>
      <c r="F126" s="22">
        <f>'Qtr 4 Jul-Sep'!A119</f>
        <v>0</v>
      </c>
      <c r="G126" s="6">
        <f>'Qtr 4 Jul-Sep'!$G$17</f>
        <v>0</v>
      </c>
      <c r="H126" s="22">
        <v>9</v>
      </c>
      <c r="K126" s="22">
        <v>1</v>
      </c>
      <c r="M126" s="22">
        <v>105</v>
      </c>
      <c r="N126" s="22">
        <v>106</v>
      </c>
    </row>
    <row r="127" spans="1:14" x14ac:dyDescent="0.2">
      <c r="A127" s="22">
        <f t="shared" si="0"/>
        <v>0</v>
      </c>
      <c r="B127" s="22">
        <f t="shared" si="1"/>
        <v>2026</v>
      </c>
      <c r="C127" s="22" t="str">
        <f>'Qtr 4 Jul-Sep'!$K$4</f>
        <v>Qtr 4: Jul - Sep</v>
      </c>
      <c r="D127" s="22" t="str">
        <f>'Qtr 4 Jul-Sep'!$A$12</f>
        <v>EXPENDITURES - s. 318.18(14)(a)1, F.S.</v>
      </c>
      <c r="E127" s="22" t="str">
        <f>'Qtr 4 Jul-Sep'!$A$13</f>
        <v>Court Facilities</v>
      </c>
      <c r="F127" s="22">
        <f>'Qtr 4 Jul-Sep'!A120</f>
        <v>0</v>
      </c>
      <c r="G127" s="6">
        <f>'Qtr 4 Jul-Sep'!$G$18</f>
        <v>0</v>
      </c>
      <c r="H127" s="22">
        <v>9</v>
      </c>
      <c r="K127" s="22">
        <v>1</v>
      </c>
      <c r="M127" s="22">
        <v>106</v>
      </c>
      <c r="N127" s="22">
        <v>107</v>
      </c>
    </row>
    <row r="128" spans="1:14" x14ac:dyDescent="0.2">
      <c r="A128" s="22">
        <f t="shared" si="0"/>
        <v>0</v>
      </c>
      <c r="B128" s="22">
        <f t="shared" si="1"/>
        <v>2026</v>
      </c>
      <c r="C128" s="22" t="str">
        <f>'Qtr 4 Jul-Sep'!$K$4</f>
        <v>Qtr 4: Jul - Sep</v>
      </c>
      <c r="D128" s="22" t="str">
        <f>'Qtr 4 Jul-Sep'!$A$12</f>
        <v>EXPENDITURES - s. 318.18(14)(a)1, F.S.</v>
      </c>
      <c r="E128" s="22" t="str">
        <f>'Qtr 4 Jul-Sep'!$A$13</f>
        <v>Court Facilities</v>
      </c>
      <c r="F128" s="22">
        <f>'Qtr 4 Jul-Sep'!A121</f>
        <v>0</v>
      </c>
      <c r="G128" s="6">
        <f>'Qtr 4 Jul-Sep'!$G$19</f>
        <v>0</v>
      </c>
      <c r="H128" s="22">
        <v>9</v>
      </c>
      <c r="K128" s="22">
        <v>1</v>
      </c>
      <c r="M128" s="22">
        <v>107</v>
      </c>
      <c r="N128" s="22">
        <v>108</v>
      </c>
    </row>
    <row r="129" spans="1:14" x14ac:dyDescent="0.2">
      <c r="A129" s="22">
        <f t="shared" si="0"/>
        <v>0</v>
      </c>
      <c r="B129" s="22">
        <f t="shared" si="1"/>
        <v>2026</v>
      </c>
      <c r="C129" s="22" t="str">
        <f>'Qtr 4 Jul-Sep'!$K$4</f>
        <v>Qtr 4: Jul - Sep</v>
      </c>
      <c r="D129" s="22" t="str">
        <f>'Qtr 4 Jul-Sep'!$A$12</f>
        <v>EXPENDITURES - s. 318.18(14)(a)1, F.S.</v>
      </c>
      <c r="E129" s="22" t="str">
        <f>'Qtr 4 Jul-Sep'!$A$13</f>
        <v>Court Facilities</v>
      </c>
      <c r="F129" s="22">
        <f>'Qtr 4 Jul-Sep'!A122</f>
        <v>0</v>
      </c>
      <c r="G129" s="6">
        <f>'Qtr 4 Jul-Sep'!$G$20</f>
        <v>0</v>
      </c>
      <c r="H129" s="22">
        <v>9</v>
      </c>
      <c r="K129" s="22">
        <v>1</v>
      </c>
      <c r="M129" s="22">
        <v>108</v>
      </c>
      <c r="N129" s="22">
        <v>109</v>
      </c>
    </row>
    <row r="130" spans="1:14" x14ac:dyDescent="0.2">
      <c r="A130" s="22">
        <f t="shared" si="0"/>
        <v>0</v>
      </c>
      <c r="B130" s="22">
        <f t="shared" si="1"/>
        <v>2026</v>
      </c>
      <c r="C130" s="22" t="str">
        <f>'Qtr 4 Jul-Sep'!$K$4</f>
        <v>Qtr 4: Jul - Sep</v>
      </c>
      <c r="D130" s="22" t="str">
        <f>'Qtr 4 Jul-Sep'!$A$12</f>
        <v>EXPENDITURES - s. 318.18(14)(a)1, F.S.</v>
      </c>
      <c r="E130" s="22" t="str">
        <f>'Qtr 4 Jul-Sep'!$A$13</f>
        <v>Court Facilities</v>
      </c>
      <c r="F130" s="22">
        <f>'Qtr 4 Jul-Sep'!A123</f>
        <v>0</v>
      </c>
      <c r="G130" s="6">
        <f>'Qtr 4 Jul-Sep'!$G$21</f>
        <v>0</v>
      </c>
      <c r="H130" s="22">
        <v>9</v>
      </c>
      <c r="K130" s="22">
        <v>1</v>
      </c>
      <c r="M130" s="22">
        <v>109</v>
      </c>
      <c r="N130" s="22">
        <v>110</v>
      </c>
    </row>
    <row r="131" spans="1:14" x14ac:dyDescent="0.2">
      <c r="A131" s="22">
        <f t="shared" si="0"/>
        <v>0</v>
      </c>
      <c r="B131" s="22">
        <f t="shared" si="1"/>
        <v>2026</v>
      </c>
      <c r="C131" s="22" t="str">
        <f>'Qtr 4 Jul-Sep'!$K$4</f>
        <v>Qtr 4: Jul - Sep</v>
      </c>
      <c r="D131" s="22" t="str">
        <f>'Qtr 4 Jul-Sep'!$A$12</f>
        <v>EXPENDITURES - s. 318.18(14)(a)1, F.S.</v>
      </c>
      <c r="E131" s="22" t="str">
        <f>'Qtr 4 Jul-Sep'!$A$13</f>
        <v>Court Facilities</v>
      </c>
      <c r="F131" s="22">
        <f>'Qtr 4 Jul-Sep'!A124</f>
        <v>0</v>
      </c>
      <c r="G131" s="6">
        <f>'Qtr 4 Jul-Sep'!$G$22</f>
        <v>0</v>
      </c>
      <c r="H131" s="22">
        <v>9</v>
      </c>
      <c r="K131" s="22">
        <v>1</v>
      </c>
      <c r="M131" s="22">
        <v>110</v>
      </c>
      <c r="N131" s="22">
        <v>111</v>
      </c>
    </row>
    <row r="132" spans="1:14" x14ac:dyDescent="0.2">
      <c r="A132" s="22">
        <f t="shared" si="0"/>
        <v>0</v>
      </c>
      <c r="B132" s="22">
        <f t="shared" si="1"/>
        <v>2026</v>
      </c>
      <c r="C132" s="22" t="str">
        <f>'Qtr 4 Jul-Sep'!$K$4</f>
        <v>Qtr 4: Jul - Sep</v>
      </c>
      <c r="D132" s="22" t="str">
        <f>'Qtr 4 Jul-Sep'!$A$12</f>
        <v>EXPENDITURES - s. 318.18(14)(a)1, F.S.</v>
      </c>
      <c r="E132" s="22" t="str">
        <f>'Qtr 4 Jul-Sep'!$A$13</f>
        <v>Court Facilities</v>
      </c>
      <c r="F132" s="22">
        <f>'Qtr 4 Jul-Sep'!A125</f>
        <v>0</v>
      </c>
      <c r="G132" s="6">
        <f>'Qtr 4 Jul-Sep'!$G$23</f>
        <v>0</v>
      </c>
      <c r="H132" s="22">
        <v>9</v>
      </c>
      <c r="K132" s="22">
        <v>1</v>
      </c>
      <c r="M132" s="22">
        <v>111</v>
      </c>
      <c r="N132" s="22">
        <v>112</v>
      </c>
    </row>
    <row r="133" spans="1:14" x14ac:dyDescent="0.2">
      <c r="A133" s="22">
        <f t="shared" si="0"/>
        <v>0</v>
      </c>
      <c r="B133" s="22">
        <f t="shared" si="1"/>
        <v>2026</v>
      </c>
      <c r="C133" s="22" t="str">
        <f>'Qtr 4 Jul-Sep'!$K$4</f>
        <v>Qtr 4: Jul - Sep</v>
      </c>
      <c r="D133" s="22" t="str">
        <f>'Qtr 4 Jul-Sep'!$A$12</f>
        <v>EXPENDITURES - s. 318.18(14)(a)1, F.S.</v>
      </c>
      <c r="E133" s="22" t="str">
        <f>'Qtr 4 Jul-Sep'!$A$13</f>
        <v>Court Facilities</v>
      </c>
      <c r="F133" s="22">
        <f>'Qtr 4 Jul-Sep'!A126</f>
        <v>0</v>
      </c>
      <c r="G133" s="6">
        <f>'Qtr 4 Jul-Sep'!$G$24</f>
        <v>0</v>
      </c>
      <c r="H133" s="22">
        <v>9</v>
      </c>
      <c r="K133" s="22">
        <v>1</v>
      </c>
      <c r="M133" s="22">
        <v>112</v>
      </c>
      <c r="N133" s="22">
        <v>113</v>
      </c>
    </row>
    <row r="134" spans="1:14" x14ac:dyDescent="0.2">
      <c r="A134" s="22">
        <f t="shared" si="0"/>
        <v>0</v>
      </c>
      <c r="B134" s="22">
        <f t="shared" si="1"/>
        <v>2026</v>
      </c>
      <c r="C134" s="22" t="str">
        <f>'Qtr 4 Jul-Sep'!$K$4</f>
        <v>Qtr 4: Jul - Sep</v>
      </c>
      <c r="D134" s="22" t="str">
        <f>'Qtr 4 Jul-Sep'!$A$12</f>
        <v>EXPENDITURES - s. 318.18(14)(a)1, F.S.</v>
      </c>
      <c r="E134" s="22" t="str">
        <f>'Qtr 4 Jul-Sep'!$A$13</f>
        <v>Court Facilities</v>
      </c>
      <c r="F134" s="22">
        <f>'Qtr 4 Jul-Sep'!A127</f>
        <v>0</v>
      </c>
      <c r="G134" s="6">
        <f>'Qtr 4 Jul-Sep'!$G$25</f>
        <v>0</v>
      </c>
      <c r="H134" s="22">
        <v>9</v>
      </c>
      <c r="K134" s="22">
        <v>1</v>
      </c>
      <c r="M134" s="22">
        <v>113</v>
      </c>
      <c r="N134" s="22">
        <v>114</v>
      </c>
    </row>
    <row r="135" spans="1:14" x14ac:dyDescent="0.2">
      <c r="A135" s="22">
        <f t="shared" si="0"/>
        <v>0</v>
      </c>
      <c r="B135" s="22">
        <f t="shared" si="1"/>
        <v>2026</v>
      </c>
      <c r="C135" s="22" t="str">
        <f>'Qtr 4 Jul-Sep'!$K$4</f>
        <v>Qtr 4: Jul - Sep</v>
      </c>
      <c r="D135" s="22" t="str">
        <f>'Qtr 4 Jul-Sep'!$A$12</f>
        <v>EXPENDITURES - s. 318.18(14)(a)1, F.S.</v>
      </c>
      <c r="E135" s="22" t="str">
        <f>'Qtr 4 Jul-Sep'!$A$13</f>
        <v>Court Facilities</v>
      </c>
      <c r="F135" s="22">
        <f>'Qtr 4 Jul-Sep'!A128</f>
        <v>0</v>
      </c>
      <c r="G135" s="6">
        <f>'Qtr 4 Jul-Sep'!$G$26</f>
        <v>0</v>
      </c>
      <c r="H135" s="22">
        <v>9</v>
      </c>
      <c r="K135" s="22">
        <v>1</v>
      </c>
      <c r="M135" s="22">
        <v>114</v>
      </c>
      <c r="N135" s="22">
        <v>115</v>
      </c>
    </row>
    <row r="136" spans="1:14" x14ac:dyDescent="0.2">
      <c r="A136" s="22">
        <f t="shared" si="0"/>
        <v>0</v>
      </c>
      <c r="B136" s="22">
        <f t="shared" si="1"/>
        <v>2026</v>
      </c>
      <c r="C136" s="22" t="str">
        <f>'Qtr 4 Jul-Sep'!$K$4</f>
        <v>Qtr 4: Jul - Sep</v>
      </c>
      <c r="D136" s="22" t="str">
        <f>'Qtr 4 Jul-Sep'!$A$12</f>
        <v>EXPENDITURES - s. 318.18(14)(a)1, F.S.</v>
      </c>
      <c r="E136" s="22" t="str">
        <f>'Qtr 4 Jul-Sep'!$A$13</f>
        <v>Court Facilities</v>
      </c>
      <c r="F136" s="22">
        <f>'Qtr 4 Jul-Sep'!A129</f>
        <v>0</v>
      </c>
      <c r="G136" s="6">
        <f>'Qtr 4 Jul-Sep'!$G$27</f>
        <v>0</v>
      </c>
      <c r="H136" s="22">
        <v>9</v>
      </c>
      <c r="K136" s="22">
        <v>1</v>
      </c>
      <c r="M136" s="22">
        <v>115</v>
      </c>
      <c r="N136" s="22">
        <v>116</v>
      </c>
    </row>
    <row r="137" spans="1:14" x14ac:dyDescent="0.2">
      <c r="A137" s="22">
        <f t="shared" si="0"/>
        <v>0</v>
      </c>
      <c r="B137" s="22">
        <f t="shared" si="1"/>
        <v>2026</v>
      </c>
      <c r="C137" s="22" t="str">
        <f>'Qtr 4 Jul-Sep'!$K$4</f>
        <v>Qtr 4: Jul - Sep</v>
      </c>
      <c r="D137" s="22" t="str">
        <f>'Qtr 4 Jul-Sep'!$A$12</f>
        <v>EXPENDITURES - s. 318.18(14)(a)1, F.S.</v>
      </c>
      <c r="E137" s="22" t="str">
        <f>'Qtr 4 Jul-Sep'!$A$13</f>
        <v>Court Facilities</v>
      </c>
      <c r="F137" s="22">
        <f>'Qtr 4 Jul-Sep'!A130</f>
        <v>0</v>
      </c>
      <c r="G137" s="6">
        <f>'Qtr 4 Jul-Sep'!$G$28</f>
        <v>0</v>
      </c>
      <c r="H137" s="22">
        <v>9</v>
      </c>
      <c r="K137" s="22">
        <v>1</v>
      </c>
      <c r="M137" s="22">
        <v>116</v>
      </c>
      <c r="N137" s="22">
        <v>117</v>
      </c>
    </row>
    <row r="138" spans="1:14" x14ac:dyDescent="0.2">
      <c r="A138" s="22">
        <f t="shared" si="0"/>
        <v>0</v>
      </c>
      <c r="B138" s="22">
        <f t="shared" si="1"/>
        <v>2026</v>
      </c>
      <c r="C138" s="22" t="str">
        <f>'Qtr 4 Jul-Sep'!$K$4</f>
        <v>Qtr 4: Jul - Sep</v>
      </c>
      <c r="D138" s="22" t="str">
        <f>'Qtr 4 Jul-Sep'!$A$12</f>
        <v>EXPENDITURES - s. 318.18(14)(a)1, F.S.</v>
      </c>
      <c r="E138" s="22" t="str">
        <f>'Qtr 4 Jul-Sep'!$A$13</f>
        <v>Court Facilities</v>
      </c>
      <c r="F138" s="22">
        <f>'Qtr 4 Jul-Sep'!A131</f>
        <v>0</v>
      </c>
      <c r="G138" s="6">
        <f>'Qtr 4 Jul-Sep'!$G$29</f>
        <v>0</v>
      </c>
      <c r="H138" s="22">
        <v>9</v>
      </c>
      <c r="K138" s="22">
        <v>1</v>
      </c>
      <c r="M138" s="22">
        <v>117</v>
      </c>
      <c r="N138" s="22">
        <v>118</v>
      </c>
    </row>
    <row r="139" spans="1:14" x14ac:dyDescent="0.2">
      <c r="A139" s="22">
        <f t="shared" si="0"/>
        <v>0</v>
      </c>
      <c r="B139" s="22">
        <f t="shared" si="1"/>
        <v>2026</v>
      </c>
      <c r="C139" s="22" t="str">
        <f>'Qtr 4 Jul-Sep'!$K$4</f>
        <v>Qtr 4: Jul - Sep</v>
      </c>
      <c r="D139" s="22" t="str">
        <f>'Qtr 4 Jul-Sep'!$A$12</f>
        <v>EXPENDITURES - s. 318.18(14)(a)1, F.S.</v>
      </c>
      <c r="E139" s="22" t="str">
        <f>'Qtr 4 Jul-Sep'!$A$13</f>
        <v>Court Facilities</v>
      </c>
      <c r="F139" s="22" t="str">
        <f>'Qtr 4 Jul-Sep'!$D$30</f>
        <v>TOTAL</v>
      </c>
      <c r="G139" s="6">
        <f>'Qtr 4 Jul-Sep'!$G$30</f>
        <v>0</v>
      </c>
      <c r="H139" s="22">
        <v>9</v>
      </c>
      <c r="K139" s="22">
        <v>1</v>
      </c>
      <c r="M139" s="22">
        <v>118</v>
      </c>
      <c r="N139" s="22">
        <v>119</v>
      </c>
    </row>
    <row r="140" spans="1:14" x14ac:dyDescent="0.2">
      <c r="A140" s="22">
        <f t="shared" si="0"/>
        <v>0</v>
      </c>
      <c r="B140" s="22">
        <f t="shared" si="1"/>
        <v>2026</v>
      </c>
      <c r="C140" s="22" t="str">
        <f>'Qtr 4 Jul-Sep'!$K$4</f>
        <v>Qtr 4: Jul - Sep</v>
      </c>
      <c r="D140" s="22" t="str">
        <f>'Qtr 4 Jul-Sep'!$K$12</f>
        <v>EXPENDITURES - s. 318.18(14)(a)1, F.S.</v>
      </c>
      <c r="E140" s="22" t="str">
        <f>'Qtr 4 Jul-Sep'!$K$13</f>
        <v>Local Law Libraries</v>
      </c>
      <c r="F140" s="22">
        <f>'Qtr 4 Jul-Sep'!K117</f>
        <v>0</v>
      </c>
      <c r="G140" s="6">
        <f>'Qtr 4 Jul-Sep'!$Q$15</f>
        <v>0</v>
      </c>
      <c r="H140" s="22">
        <v>9</v>
      </c>
      <c r="K140" s="22">
        <v>1</v>
      </c>
      <c r="M140" s="22">
        <v>119</v>
      </c>
      <c r="N140" s="22">
        <v>120</v>
      </c>
    </row>
    <row r="141" spans="1:14" x14ac:dyDescent="0.2">
      <c r="A141" s="22">
        <f t="shared" si="0"/>
        <v>0</v>
      </c>
      <c r="B141" s="22">
        <f t="shared" si="1"/>
        <v>2026</v>
      </c>
      <c r="C141" s="22" t="str">
        <f>'Qtr 4 Jul-Sep'!$K$4</f>
        <v>Qtr 4: Jul - Sep</v>
      </c>
      <c r="D141" s="22" t="str">
        <f>'Qtr 4 Jul-Sep'!$K$12</f>
        <v>EXPENDITURES - s. 318.18(14)(a)1, F.S.</v>
      </c>
      <c r="E141" s="22" t="str">
        <f>'Qtr 4 Jul-Sep'!$K$13</f>
        <v>Local Law Libraries</v>
      </c>
      <c r="F141" s="22">
        <f>'Qtr 4 Jul-Sep'!K118</f>
        <v>0</v>
      </c>
      <c r="G141" s="6">
        <f>'Qtr 4 Jul-Sep'!$Q$16</f>
        <v>0</v>
      </c>
      <c r="H141" s="22">
        <v>9</v>
      </c>
      <c r="K141" s="22">
        <v>1</v>
      </c>
      <c r="M141" s="22">
        <v>120</v>
      </c>
      <c r="N141" s="22">
        <v>121</v>
      </c>
    </row>
    <row r="142" spans="1:14" x14ac:dyDescent="0.2">
      <c r="A142" s="22">
        <f t="shared" si="0"/>
        <v>0</v>
      </c>
      <c r="B142" s="22">
        <f t="shared" si="1"/>
        <v>2026</v>
      </c>
      <c r="C142" s="22" t="str">
        <f>'Qtr 4 Jul-Sep'!$K$4</f>
        <v>Qtr 4: Jul - Sep</v>
      </c>
      <c r="D142" s="22" t="str">
        <f>'Qtr 4 Jul-Sep'!$K$12</f>
        <v>EXPENDITURES - s. 318.18(14)(a)1, F.S.</v>
      </c>
      <c r="E142" s="22" t="str">
        <f>'Qtr 4 Jul-Sep'!$K$13</f>
        <v>Local Law Libraries</v>
      </c>
      <c r="F142" s="22">
        <f>'Qtr 4 Jul-Sep'!K119</f>
        <v>0</v>
      </c>
      <c r="G142" s="6">
        <f>'Qtr 4 Jul-Sep'!$Q$17</f>
        <v>0</v>
      </c>
      <c r="H142" s="22">
        <v>9</v>
      </c>
      <c r="K142" s="22">
        <v>1</v>
      </c>
      <c r="M142" s="22">
        <v>121</v>
      </c>
      <c r="N142" s="22">
        <v>122</v>
      </c>
    </row>
    <row r="143" spans="1:14" x14ac:dyDescent="0.2">
      <c r="A143" s="22">
        <f t="shared" si="0"/>
        <v>0</v>
      </c>
      <c r="B143" s="22">
        <f t="shared" si="1"/>
        <v>2026</v>
      </c>
      <c r="C143" s="22" t="str">
        <f>'Qtr 4 Jul-Sep'!$K$4</f>
        <v>Qtr 4: Jul - Sep</v>
      </c>
      <c r="D143" s="22" t="str">
        <f>'Qtr 4 Jul-Sep'!$K$12</f>
        <v>EXPENDITURES - s. 318.18(14)(a)1, F.S.</v>
      </c>
      <c r="E143" s="22" t="str">
        <f>'Qtr 4 Jul-Sep'!$K$13</f>
        <v>Local Law Libraries</v>
      </c>
      <c r="F143" s="22">
        <f>'Qtr 4 Jul-Sep'!K120</f>
        <v>0</v>
      </c>
      <c r="G143" s="6">
        <f>'Qtr 4 Jul-Sep'!$Q$18</f>
        <v>0</v>
      </c>
      <c r="H143" s="22">
        <v>9</v>
      </c>
      <c r="K143" s="22">
        <v>1</v>
      </c>
      <c r="M143" s="22">
        <v>122</v>
      </c>
      <c r="N143" s="22">
        <v>123</v>
      </c>
    </row>
    <row r="144" spans="1:14" x14ac:dyDescent="0.2">
      <c r="A144" s="22">
        <f t="shared" si="0"/>
        <v>0</v>
      </c>
      <c r="B144" s="22">
        <f t="shared" si="1"/>
        <v>2026</v>
      </c>
      <c r="C144" s="22" t="str">
        <f>'Qtr 4 Jul-Sep'!$K$4</f>
        <v>Qtr 4: Jul - Sep</v>
      </c>
      <c r="D144" s="22" t="str">
        <f>'Qtr 4 Jul-Sep'!$K$12</f>
        <v>EXPENDITURES - s. 318.18(14)(a)1, F.S.</v>
      </c>
      <c r="E144" s="22" t="str">
        <f>'Qtr 4 Jul-Sep'!$K$13</f>
        <v>Local Law Libraries</v>
      </c>
      <c r="F144" s="22">
        <f>'Qtr 4 Jul-Sep'!K121</f>
        <v>0</v>
      </c>
      <c r="G144" s="6">
        <f>'Qtr 4 Jul-Sep'!$Q$19</f>
        <v>0</v>
      </c>
      <c r="H144" s="22">
        <v>9</v>
      </c>
      <c r="K144" s="22">
        <v>1</v>
      </c>
      <c r="M144" s="22">
        <v>123</v>
      </c>
      <c r="N144" s="22">
        <v>124</v>
      </c>
    </row>
    <row r="145" spans="1:20" x14ac:dyDescent="0.2">
      <c r="A145" s="22">
        <f t="shared" si="0"/>
        <v>0</v>
      </c>
      <c r="B145" s="22">
        <f t="shared" si="1"/>
        <v>2026</v>
      </c>
      <c r="C145" s="22" t="str">
        <f>'Qtr 4 Jul-Sep'!$K$4</f>
        <v>Qtr 4: Jul - Sep</v>
      </c>
      <c r="D145" s="22" t="str">
        <f>'Qtr 4 Jul-Sep'!$K$12</f>
        <v>EXPENDITURES - s. 318.18(14)(a)1, F.S.</v>
      </c>
      <c r="E145" s="22" t="str">
        <f>'Qtr 4 Jul-Sep'!$K$13</f>
        <v>Local Law Libraries</v>
      </c>
      <c r="F145" s="22">
        <f>'Qtr 4 Jul-Sep'!K122</f>
        <v>0</v>
      </c>
      <c r="G145" s="6">
        <f>'Qtr 4 Jul-Sep'!$Q$20</f>
        <v>0</v>
      </c>
      <c r="H145" s="22">
        <v>9</v>
      </c>
      <c r="K145" s="22">
        <v>1</v>
      </c>
      <c r="M145" s="22">
        <v>124</v>
      </c>
      <c r="N145" s="22">
        <v>125</v>
      </c>
    </row>
    <row r="146" spans="1:20" x14ac:dyDescent="0.2">
      <c r="A146" s="22">
        <f t="shared" si="0"/>
        <v>0</v>
      </c>
      <c r="B146" s="22">
        <f t="shared" si="1"/>
        <v>2026</v>
      </c>
      <c r="C146" s="22" t="str">
        <f>'Qtr 4 Jul-Sep'!$K$4</f>
        <v>Qtr 4: Jul - Sep</v>
      </c>
      <c r="D146" s="22" t="str">
        <f>'Qtr 4 Jul-Sep'!$K$12</f>
        <v>EXPENDITURES - s. 318.18(14)(a)1, F.S.</v>
      </c>
      <c r="E146" s="22" t="str">
        <f>'Qtr 4 Jul-Sep'!$K$13</f>
        <v>Local Law Libraries</v>
      </c>
      <c r="F146" s="22">
        <f>'Qtr 4 Jul-Sep'!K123</f>
        <v>0</v>
      </c>
      <c r="G146" s="6">
        <f>'Qtr 4 Jul-Sep'!$Q$21</f>
        <v>0</v>
      </c>
      <c r="H146" s="22">
        <v>9</v>
      </c>
      <c r="K146" s="22">
        <v>1</v>
      </c>
      <c r="M146" s="22">
        <v>125</v>
      </c>
      <c r="N146" s="22">
        <v>126</v>
      </c>
    </row>
    <row r="147" spans="1:20" x14ac:dyDescent="0.2">
      <c r="A147" s="22">
        <f t="shared" si="0"/>
        <v>0</v>
      </c>
      <c r="B147" s="22">
        <f t="shared" si="1"/>
        <v>2026</v>
      </c>
      <c r="C147" s="22" t="str">
        <f>'Qtr 4 Jul-Sep'!$K$4</f>
        <v>Qtr 4: Jul - Sep</v>
      </c>
      <c r="D147" s="22" t="str">
        <f>'Qtr 4 Jul-Sep'!$K$12</f>
        <v>EXPENDITURES - s. 318.18(14)(a)1, F.S.</v>
      </c>
      <c r="E147" s="22" t="str">
        <f>'Qtr 4 Jul-Sep'!$K$13</f>
        <v>Local Law Libraries</v>
      </c>
      <c r="F147" s="22">
        <f>'Qtr 4 Jul-Sep'!K124</f>
        <v>0</v>
      </c>
      <c r="G147" s="6">
        <f>'Qtr 4 Jul-Sep'!$Q$22</f>
        <v>0</v>
      </c>
      <c r="H147" s="22">
        <v>9</v>
      </c>
      <c r="K147" s="22">
        <v>1</v>
      </c>
      <c r="M147" s="22">
        <v>126</v>
      </c>
      <c r="N147" s="22">
        <v>127</v>
      </c>
    </row>
    <row r="148" spans="1:20" x14ac:dyDescent="0.2">
      <c r="A148" s="22">
        <f t="shared" si="0"/>
        <v>0</v>
      </c>
      <c r="B148" s="22">
        <f t="shared" si="1"/>
        <v>2026</v>
      </c>
      <c r="C148" s="22" t="str">
        <f>'Qtr 4 Jul-Sep'!$K$4</f>
        <v>Qtr 4: Jul - Sep</v>
      </c>
      <c r="D148" s="22" t="str">
        <f>'Qtr 4 Jul-Sep'!$K$12</f>
        <v>EXPENDITURES - s. 318.18(14)(a)1, F.S.</v>
      </c>
      <c r="E148" s="22" t="str">
        <f>'Qtr 4 Jul-Sep'!$K$13</f>
        <v>Local Law Libraries</v>
      </c>
      <c r="F148" s="22">
        <f>'Qtr 4 Jul-Sep'!K125</f>
        <v>0</v>
      </c>
      <c r="G148" s="6">
        <f>'Qtr 4 Jul-Sep'!$Q$23</f>
        <v>0</v>
      </c>
      <c r="H148" s="22">
        <v>9</v>
      </c>
      <c r="K148" s="22">
        <v>1</v>
      </c>
      <c r="M148" s="22">
        <v>127</v>
      </c>
      <c r="N148" s="22">
        <v>128</v>
      </c>
    </row>
    <row r="149" spans="1:20" x14ac:dyDescent="0.2">
      <c r="A149" s="22">
        <f t="shared" si="0"/>
        <v>0</v>
      </c>
      <c r="B149" s="22">
        <f t="shared" si="1"/>
        <v>2026</v>
      </c>
      <c r="C149" s="22" t="str">
        <f>'Qtr 4 Jul-Sep'!$K$4</f>
        <v>Qtr 4: Jul - Sep</v>
      </c>
      <c r="D149" s="22" t="str">
        <f>'Qtr 4 Jul-Sep'!$K$12</f>
        <v>EXPENDITURES - s. 318.18(14)(a)1, F.S.</v>
      </c>
      <c r="E149" s="22" t="str">
        <f>'Qtr 4 Jul-Sep'!$K$13</f>
        <v>Local Law Libraries</v>
      </c>
      <c r="F149" s="22">
        <f>'Qtr 4 Jul-Sep'!K126</f>
        <v>0</v>
      </c>
      <c r="G149" s="6">
        <f>'Qtr 4 Jul-Sep'!$Q$24</f>
        <v>0</v>
      </c>
      <c r="H149" s="22">
        <v>9</v>
      </c>
      <c r="K149" s="22">
        <v>1</v>
      </c>
      <c r="M149" s="22">
        <v>128</v>
      </c>
      <c r="N149" s="22">
        <v>129</v>
      </c>
    </row>
    <row r="150" spans="1:20" x14ac:dyDescent="0.2">
      <c r="A150" s="22">
        <f t="shared" si="0"/>
        <v>0</v>
      </c>
      <c r="B150" s="22">
        <f t="shared" si="1"/>
        <v>2026</v>
      </c>
      <c r="C150" s="22" t="str">
        <f>'Qtr 4 Jul-Sep'!$K$4</f>
        <v>Qtr 4: Jul - Sep</v>
      </c>
      <c r="D150" s="22" t="str">
        <f>'Qtr 4 Jul-Sep'!$K$12</f>
        <v>EXPENDITURES - s. 318.18(14)(a)1, F.S.</v>
      </c>
      <c r="E150" s="22" t="str">
        <f>'Qtr 4 Jul-Sep'!$K$13</f>
        <v>Local Law Libraries</v>
      </c>
      <c r="F150" s="22">
        <f>'Qtr 4 Jul-Sep'!K127</f>
        <v>0</v>
      </c>
      <c r="G150" s="6">
        <f>'Qtr 4 Jul-Sep'!$Q$25</f>
        <v>0</v>
      </c>
      <c r="H150" s="22">
        <v>9</v>
      </c>
      <c r="K150" s="22">
        <v>1</v>
      </c>
      <c r="M150" s="22">
        <v>129</v>
      </c>
      <c r="N150" s="22">
        <v>130</v>
      </c>
    </row>
    <row r="151" spans="1:20" x14ac:dyDescent="0.2">
      <c r="A151" s="22">
        <f t="shared" si="0"/>
        <v>0</v>
      </c>
      <c r="B151" s="22">
        <f t="shared" si="1"/>
        <v>2026</v>
      </c>
      <c r="C151" s="22" t="str">
        <f>'Qtr 4 Jul-Sep'!$K$4</f>
        <v>Qtr 4: Jul - Sep</v>
      </c>
      <c r="D151" s="22" t="str">
        <f>'Qtr 4 Jul-Sep'!$K$12</f>
        <v>EXPENDITURES - s. 318.18(14)(a)1, F.S.</v>
      </c>
      <c r="E151" s="22" t="str">
        <f>'Qtr 4 Jul-Sep'!$K$13</f>
        <v>Local Law Libraries</v>
      </c>
      <c r="F151" s="22">
        <f>'Qtr 4 Jul-Sep'!K128</f>
        <v>0</v>
      </c>
      <c r="G151" s="6">
        <f>'Qtr 4 Jul-Sep'!$Q$26</f>
        <v>0</v>
      </c>
      <c r="H151" s="22">
        <v>9</v>
      </c>
      <c r="K151" s="22">
        <v>1</v>
      </c>
      <c r="M151" s="22">
        <v>130</v>
      </c>
      <c r="N151" s="22">
        <v>131</v>
      </c>
    </row>
    <row r="152" spans="1:20" x14ac:dyDescent="0.2">
      <c r="A152" s="22">
        <f t="shared" si="0"/>
        <v>0</v>
      </c>
      <c r="B152" s="22">
        <f t="shared" si="1"/>
        <v>2026</v>
      </c>
      <c r="C152" s="22" t="str">
        <f>'Qtr 4 Jul-Sep'!$K$4</f>
        <v>Qtr 4: Jul - Sep</v>
      </c>
      <c r="D152" s="22" t="str">
        <f>'Qtr 4 Jul-Sep'!$K$12</f>
        <v>EXPENDITURES - s. 318.18(14)(a)1, F.S.</v>
      </c>
      <c r="E152" s="22" t="str">
        <f>'Qtr 4 Jul-Sep'!$K$13</f>
        <v>Local Law Libraries</v>
      </c>
      <c r="F152" s="22">
        <f>'Qtr 4 Jul-Sep'!K129</f>
        <v>0</v>
      </c>
      <c r="G152" s="6">
        <f>'Qtr 4 Jul-Sep'!$Q$27</f>
        <v>0</v>
      </c>
      <c r="H152" s="22">
        <v>9</v>
      </c>
      <c r="K152" s="22">
        <v>1</v>
      </c>
      <c r="M152" s="22">
        <v>131</v>
      </c>
      <c r="N152" s="22">
        <v>132</v>
      </c>
    </row>
    <row r="153" spans="1:20" x14ac:dyDescent="0.2">
      <c r="A153" s="22">
        <f t="shared" si="0"/>
        <v>0</v>
      </c>
      <c r="B153" s="22">
        <f t="shared" si="1"/>
        <v>2026</v>
      </c>
      <c r="C153" s="22" t="str">
        <f>'Qtr 4 Jul-Sep'!$K$4</f>
        <v>Qtr 4: Jul - Sep</v>
      </c>
      <c r="D153" s="22" t="str">
        <f>'Qtr 4 Jul-Sep'!$K$12</f>
        <v>EXPENDITURES - s. 318.18(14)(a)1, F.S.</v>
      </c>
      <c r="E153" s="22" t="str">
        <f>'Qtr 4 Jul-Sep'!$K$13</f>
        <v>Local Law Libraries</v>
      </c>
      <c r="F153" s="22">
        <f>'Qtr 4 Jul-Sep'!K130</f>
        <v>0</v>
      </c>
      <c r="G153" s="6">
        <f>'Qtr 4 Jul-Sep'!$Q$28</f>
        <v>0</v>
      </c>
      <c r="H153" s="22">
        <v>9</v>
      </c>
      <c r="K153" s="22">
        <v>1</v>
      </c>
      <c r="M153" s="22">
        <v>132</v>
      </c>
      <c r="N153" s="22">
        <v>133</v>
      </c>
    </row>
    <row r="154" spans="1:20" x14ac:dyDescent="0.2">
      <c r="A154" s="22">
        <f t="shared" si="0"/>
        <v>0</v>
      </c>
      <c r="B154" s="22">
        <f t="shared" si="1"/>
        <v>2026</v>
      </c>
      <c r="C154" s="22" t="str">
        <f>'Qtr 4 Jul-Sep'!$K$4</f>
        <v>Qtr 4: Jul - Sep</v>
      </c>
      <c r="D154" s="22" t="str">
        <f>'Qtr 4 Jul-Sep'!$K$12</f>
        <v>EXPENDITURES - s. 318.18(14)(a)1, F.S.</v>
      </c>
      <c r="E154" s="22" t="str">
        <f>'Qtr 4 Jul-Sep'!$K$13</f>
        <v>Local Law Libraries</v>
      </c>
      <c r="F154" s="22">
        <f>'Qtr 4 Jul-Sep'!K131</f>
        <v>0</v>
      </c>
      <c r="G154" s="6">
        <f>'Qtr 4 Jul-Sep'!$Q$29</f>
        <v>0</v>
      </c>
      <c r="H154" s="22">
        <v>9</v>
      </c>
      <c r="K154" s="22">
        <v>1</v>
      </c>
      <c r="M154" s="22">
        <v>133</v>
      </c>
      <c r="N154" s="22">
        <v>134</v>
      </c>
    </row>
    <row r="155" spans="1:20" x14ac:dyDescent="0.2">
      <c r="A155" s="22">
        <f t="shared" si="0"/>
        <v>0</v>
      </c>
      <c r="B155" s="22">
        <f t="shared" si="1"/>
        <v>2026</v>
      </c>
      <c r="C155" s="22" t="str">
        <f>'Qtr 4 Jul-Sep'!$K$4</f>
        <v>Qtr 4: Jul - Sep</v>
      </c>
      <c r="D155" s="22" t="str">
        <f>'Qtr 4 Jul-Sep'!$K$12</f>
        <v>EXPENDITURES - s. 318.18(14)(a)1, F.S.</v>
      </c>
      <c r="E155" s="22" t="str">
        <f>'Qtr 4 Jul-Sep'!$K$13</f>
        <v>Local Law Libraries</v>
      </c>
      <c r="F155" s="22" t="str">
        <f>'Qtr 4 Jul-Sep'!$N$30</f>
        <v>TOTAL (Max 25%)</v>
      </c>
      <c r="G155" s="6">
        <f>'Qtr 4 Jul-Sep'!$Q$30</f>
        <v>0</v>
      </c>
      <c r="H155" s="22">
        <v>9</v>
      </c>
      <c r="K155" s="22">
        <v>1</v>
      </c>
      <c r="M155" s="22">
        <v>134</v>
      </c>
      <c r="N155" s="22">
        <v>135</v>
      </c>
    </row>
    <row r="156" spans="1:20" x14ac:dyDescent="0.2">
      <c r="A156" s="22">
        <f t="shared" si="0"/>
        <v>0</v>
      </c>
      <c r="B156" s="22">
        <f t="shared" si="1"/>
        <v>2026</v>
      </c>
      <c r="C156" s="22" t="str">
        <f>'Qtr 4 Jul-Sep'!$K$4</f>
        <v>Qtr 4: Jul - Sep</v>
      </c>
      <c r="D156" s="22" t="str">
        <f>'Qtr 4 Jul-Sep'!$K$12</f>
        <v>EXPENDITURES - s. 318.18(14)(a)1, F.S.</v>
      </c>
      <c r="E156" s="22" t="str">
        <f>RIGHT('Qtr 4 Jul-Sep'!$A$32,24)</f>
        <v xml:space="preserve"> s. 318.18(14)(a)1, F.S.</v>
      </c>
      <c r="F156" s="22" t="s">
        <v>125</v>
      </c>
      <c r="G156" s="6">
        <f>'Qtr 4 Jul-Sep'!$I$32</f>
        <v>0</v>
      </c>
      <c r="H156" s="22">
        <v>9</v>
      </c>
      <c r="K156" s="22">
        <v>1</v>
      </c>
      <c r="M156" s="22">
        <v>135</v>
      </c>
      <c r="N156" s="22">
        <v>136</v>
      </c>
    </row>
    <row r="157" spans="1:20" ht="26.25" x14ac:dyDescent="0.25">
      <c r="A157" s="21" t="str">
        <f>$A$20</f>
        <v>OrganizationID</v>
      </c>
      <c r="B157" s="21" t="str">
        <f>$B$20</f>
        <v>FiscalYearID</v>
      </c>
      <c r="C157" s="21" t="str">
        <f>$C$20</f>
        <v>QuarterlyPeriod</v>
      </c>
      <c r="D157" s="21" t="str">
        <f>$D$20</f>
        <v>Rev/Exp</v>
      </c>
      <c r="E157" s="21" t="str">
        <f>$E$20</f>
        <v>Category</v>
      </c>
      <c r="F157" s="21" t="str">
        <f>$F$20</f>
        <v>Description</v>
      </c>
      <c r="G157" s="21" t="str">
        <f>$G$20</f>
        <v>Period-Amount</v>
      </c>
      <c r="H157" s="21" t="str">
        <f>$H$20</f>
        <v>Report
Number</v>
      </c>
      <c r="I157" s="21">
        <f>$I$20</f>
        <v>0</v>
      </c>
      <c r="J157" s="21">
        <f>$J$20</f>
        <v>0</v>
      </c>
      <c r="K157" s="21">
        <f>$K$20</f>
        <v>0</v>
      </c>
      <c r="L157" s="21">
        <f>$L$20</f>
        <v>0</v>
      </c>
      <c r="M157"/>
      <c r="N157"/>
      <c r="O157"/>
      <c r="P157"/>
      <c r="Q157"/>
      <c r="R157"/>
      <c r="S157"/>
      <c r="T157"/>
    </row>
    <row r="158" spans="1:20" x14ac:dyDescent="0.2">
      <c r="A158" s="22">
        <f t="shared" si="0"/>
        <v>0</v>
      </c>
      <c r="B158" s="22">
        <f t="shared" si="1"/>
        <v>2026</v>
      </c>
      <c r="C158" s="22" t="str">
        <f>'Qtr 1 Oct-Dec'!$K$4</f>
        <v>Qtr 1: Oct - Dec</v>
      </c>
      <c r="D158" s="22" t="str">
        <f>'Qtr 1 Oct-Dec'!$A$34</f>
        <v>REVENUE - s. 318.18(14)(a)2, F.S.</v>
      </c>
      <c r="E158" s="22" t="str">
        <f>'Qtr 1 Oct-Dec'!$A$35</f>
        <v>Total Revenue Collected</v>
      </c>
      <c r="F158" s="22" t="s">
        <v>125</v>
      </c>
      <c r="G158" s="6">
        <f>'Qtr 1 Oct-Dec'!$D$35</f>
        <v>0</v>
      </c>
      <c r="H158" s="22">
        <v>9</v>
      </c>
      <c r="K158" s="22">
        <v>1</v>
      </c>
      <c r="M158" s="22">
        <v>136</v>
      </c>
      <c r="N158" s="22">
        <v>137</v>
      </c>
    </row>
    <row r="159" spans="1:20" x14ac:dyDescent="0.2">
      <c r="A159" s="22">
        <f t="shared" si="0"/>
        <v>0</v>
      </c>
      <c r="B159" s="22">
        <f t="shared" si="1"/>
        <v>2026</v>
      </c>
      <c r="C159" s="22" t="str">
        <f>'Qtr 1 Oct-Dec'!$K$4</f>
        <v>Qtr 1: Oct - Dec</v>
      </c>
      <c r="D159" s="22" t="str">
        <f>'Qtr 1 Oct-Dec'!$A$37</f>
        <v>EXPENDITURES - s. 318.18(14)(a)2, F.S.</v>
      </c>
      <c r="E159" s="22" t="str">
        <f>LEFT('Qtr 1 Oct-Dec'!$F$39,9)&amp;""&amp;RIGHT('Qtr 1 Oct-Dec'!$A$38,9)</f>
        <v>Principal on Bonds</v>
      </c>
      <c r="F159" s="35">
        <f>'Qtr 1 Oct-Dec'!$A$40</f>
        <v>0</v>
      </c>
      <c r="G159" s="36">
        <f>'Qtr 1 Oct-Dec'!$F$40</f>
        <v>0</v>
      </c>
      <c r="H159" s="22">
        <v>9</v>
      </c>
      <c r="K159" s="22">
        <v>1</v>
      </c>
      <c r="M159" s="22">
        <v>137</v>
      </c>
      <c r="N159" s="22">
        <v>138</v>
      </c>
    </row>
    <row r="160" spans="1:20" x14ac:dyDescent="0.2">
      <c r="A160" s="22">
        <f t="shared" si="0"/>
        <v>0</v>
      </c>
      <c r="B160" s="22">
        <f t="shared" si="1"/>
        <v>2026</v>
      </c>
      <c r="C160" s="22" t="str">
        <f>'Qtr 1 Oct-Dec'!$K$4</f>
        <v>Qtr 1: Oct - Dec</v>
      </c>
      <c r="D160" s="22" t="str">
        <f>'Qtr 1 Oct-Dec'!$A$37</f>
        <v>EXPENDITURES - s. 318.18(14)(a)2, F.S.</v>
      </c>
      <c r="E160" s="22" t="str">
        <f>LEFT('Qtr 1 Oct-Dec'!$F$39,9)&amp;""&amp;RIGHT('Qtr 1 Oct-Dec'!$A$38,9)</f>
        <v>Principal on Bonds</v>
      </c>
      <c r="F160" s="35">
        <f>'Qtr 1 Oct-Dec'!$A$41</f>
        <v>0</v>
      </c>
      <c r="G160" s="36">
        <f>'Qtr 1 Oct-Dec'!$F$41</f>
        <v>0</v>
      </c>
      <c r="H160" s="22">
        <v>9</v>
      </c>
      <c r="K160" s="22">
        <v>1</v>
      </c>
      <c r="M160" s="22">
        <v>138</v>
      </c>
      <c r="N160" s="22">
        <v>139</v>
      </c>
    </row>
    <row r="161" spans="1:14" x14ac:dyDescent="0.2">
      <c r="A161" s="22">
        <f t="shared" si="0"/>
        <v>0</v>
      </c>
      <c r="B161" s="22">
        <f t="shared" si="1"/>
        <v>2026</v>
      </c>
      <c r="C161" s="22" t="str">
        <f>'Qtr 1 Oct-Dec'!$K$4</f>
        <v>Qtr 1: Oct - Dec</v>
      </c>
      <c r="D161" s="22" t="str">
        <f>'Qtr 1 Oct-Dec'!$A$37</f>
        <v>EXPENDITURES - s. 318.18(14)(a)2, F.S.</v>
      </c>
      <c r="E161" s="22" t="str">
        <f>LEFT('Qtr 1 Oct-Dec'!$F$39,9)&amp;""&amp;RIGHT('Qtr 1 Oct-Dec'!$A$38,9)</f>
        <v>Principal on Bonds</v>
      </c>
      <c r="F161" s="35">
        <f>'Qtr 1 Oct-Dec'!$A$42</f>
        <v>0</v>
      </c>
      <c r="G161" s="36">
        <f>'Qtr 1 Oct-Dec'!$F$42</f>
        <v>0</v>
      </c>
      <c r="H161" s="22">
        <v>9</v>
      </c>
      <c r="K161" s="22">
        <v>1</v>
      </c>
      <c r="M161" s="22">
        <v>139</v>
      </c>
      <c r="N161" s="22">
        <v>140</v>
      </c>
    </row>
    <row r="162" spans="1:14" x14ac:dyDescent="0.2">
      <c r="A162" s="22">
        <f t="shared" si="0"/>
        <v>0</v>
      </c>
      <c r="B162" s="22">
        <f t="shared" si="1"/>
        <v>2026</v>
      </c>
      <c r="C162" s="22" t="str">
        <f>'Qtr 1 Oct-Dec'!$K$4</f>
        <v>Qtr 1: Oct - Dec</v>
      </c>
      <c r="D162" s="22" t="str">
        <f>'Qtr 1 Oct-Dec'!$A$37</f>
        <v>EXPENDITURES - s. 318.18(14)(a)2, F.S.</v>
      </c>
      <c r="E162" s="22" t="str">
        <f>LEFT('Qtr 1 Oct-Dec'!$F$39,9)&amp;""&amp;RIGHT('Qtr 1 Oct-Dec'!$A$38,9)</f>
        <v>Principal on Bonds</v>
      </c>
      <c r="F162" s="35">
        <f>'Qtr 1 Oct-Dec'!$A$43</f>
        <v>0</v>
      </c>
      <c r="G162" s="36">
        <f>'Qtr 1 Oct-Dec'!$F$43</f>
        <v>0</v>
      </c>
      <c r="H162" s="22">
        <v>9</v>
      </c>
      <c r="K162" s="22">
        <v>1</v>
      </c>
      <c r="M162" s="22">
        <v>140</v>
      </c>
      <c r="N162" s="22">
        <v>141</v>
      </c>
    </row>
    <row r="163" spans="1:14" x14ac:dyDescent="0.2">
      <c r="A163" s="22">
        <f t="shared" si="0"/>
        <v>0</v>
      </c>
      <c r="B163" s="22">
        <f t="shared" si="1"/>
        <v>2026</v>
      </c>
      <c r="C163" s="22" t="str">
        <f>'Qtr 1 Oct-Dec'!$K$4</f>
        <v>Qtr 1: Oct - Dec</v>
      </c>
      <c r="D163" s="22" t="str">
        <f>'Qtr 1 Oct-Dec'!$A$37</f>
        <v>EXPENDITURES - s. 318.18(14)(a)2, F.S.</v>
      </c>
      <c r="E163" s="22" t="str">
        <f>LEFT('Qtr 1 Oct-Dec'!$F$39,9)&amp;""&amp;RIGHT('Qtr 1 Oct-Dec'!$A$38,9)</f>
        <v>Principal on Bonds</v>
      </c>
      <c r="F163" s="35">
        <f>'Qtr 1 Oct-Dec'!$A$44</f>
        <v>0</v>
      </c>
      <c r="G163" s="36">
        <f>'Qtr 1 Oct-Dec'!$F$44</f>
        <v>0</v>
      </c>
      <c r="H163" s="22">
        <v>9</v>
      </c>
      <c r="K163" s="22">
        <v>1</v>
      </c>
      <c r="M163" s="22">
        <v>141</v>
      </c>
      <c r="N163" s="22">
        <v>142</v>
      </c>
    </row>
    <row r="164" spans="1:14" x14ac:dyDescent="0.2">
      <c r="A164" s="22">
        <f t="shared" si="0"/>
        <v>0</v>
      </c>
      <c r="B164" s="22">
        <f t="shared" si="1"/>
        <v>2026</v>
      </c>
      <c r="C164" s="22" t="str">
        <f>'Qtr 1 Oct-Dec'!$K$4</f>
        <v>Qtr 1: Oct - Dec</v>
      </c>
      <c r="D164" s="22" t="str">
        <f>'Qtr 1 Oct-Dec'!$A$37</f>
        <v>EXPENDITURES - s. 318.18(14)(a)2, F.S.</v>
      </c>
      <c r="E164" s="22" t="str">
        <f>LEFT('Qtr 1 Oct-Dec'!$F$39,9)&amp;""&amp;RIGHT('Qtr 1 Oct-Dec'!$A$38,9)</f>
        <v>Principal on Bonds</v>
      </c>
      <c r="F164" s="22" t="str">
        <f>'Qtr 1 Oct-Dec'!$D$45</f>
        <v>TOTAL</v>
      </c>
      <c r="G164" s="36">
        <f>'Qtr 1 Oct-Dec'!$F$45</f>
        <v>0</v>
      </c>
      <c r="H164" s="22">
        <v>9</v>
      </c>
      <c r="K164" s="22">
        <v>1</v>
      </c>
      <c r="M164" s="22">
        <v>142</v>
      </c>
      <c r="N164" s="22">
        <v>143</v>
      </c>
    </row>
    <row r="165" spans="1:14" x14ac:dyDescent="0.2">
      <c r="A165" s="22">
        <f t="shared" si="0"/>
        <v>0</v>
      </c>
      <c r="B165" s="22">
        <f t="shared" si="1"/>
        <v>2026</v>
      </c>
      <c r="C165" s="22" t="str">
        <f>'Qtr 1 Oct-Dec'!$K$4</f>
        <v>Qtr 1: Oct - Dec</v>
      </c>
      <c r="D165" s="22" t="str">
        <f>'Qtr 1 Oct-Dec'!$A$37</f>
        <v>EXPENDITURES - s. 318.18(14)(a)2, F.S.</v>
      </c>
      <c r="E165" s="22" t="str">
        <f>RIGHT('Qtr 1 Oct-Dec'!$A$38,17)</f>
        <v>Interest on Bonds</v>
      </c>
      <c r="F165" s="35">
        <f>'Qtr 1 Oct-Dec'!$A$40</f>
        <v>0</v>
      </c>
      <c r="G165" s="36">
        <f>'Qtr 1 Oct-Dec'!$H$40</f>
        <v>0</v>
      </c>
      <c r="H165" s="22">
        <v>9</v>
      </c>
      <c r="K165" s="22">
        <v>1</v>
      </c>
      <c r="M165" s="22">
        <v>143</v>
      </c>
      <c r="N165" s="22">
        <v>144</v>
      </c>
    </row>
    <row r="166" spans="1:14" x14ac:dyDescent="0.2">
      <c r="A166" s="22">
        <f t="shared" si="0"/>
        <v>0</v>
      </c>
      <c r="B166" s="22">
        <f t="shared" si="1"/>
        <v>2026</v>
      </c>
      <c r="C166" s="22" t="str">
        <f>'Qtr 1 Oct-Dec'!$K$4</f>
        <v>Qtr 1: Oct - Dec</v>
      </c>
      <c r="D166" s="22" t="str">
        <f>'Qtr 1 Oct-Dec'!$A$37</f>
        <v>EXPENDITURES - s. 318.18(14)(a)2, F.S.</v>
      </c>
      <c r="E166" s="22" t="str">
        <f>RIGHT('Qtr 1 Oct-Dec'!$A$38,17)</f>
        <v>Interest on Bonds</v>
      </c>
      <c r="F166" s="35">
        <f>'Qtr 1 Oct-Dec'!$A$41</f>
        <v>0</v>
      </c>
      <c r="G166" s="36">
        <f>'Qtr 1 Oct-Dec'!$H$41</f>
        <v>0</v>
      </c>
      <c r="H166" s="22">
        <v>9</v>
      </c>
      <c r="K166" s="22">
        <v>1</v>
      </c>
      <c r="M166" s="22">
        <v>144</v>
      </c>
      <c r="N166" s="22">
        <v>145</v>
      </c>
    </row>
    <row r="167" spans="1:14" x14ac:dyDescent="0.2">
      <c r="A167" s="22">
        <f t="shared" si="0"/>
        <v>0</v>
      </c>
      <c r="B167" s="22">
        <f t="shared" si="1"/>
        <v>2026</v>
      </c>
      <c r="C167" s="22" t="str">
        <f>'Qtr 1 Oct-Dec'!$K$4</f>
        <v>Qtr 1: Oct - Dec</v>
      </c>
      <c r="D167" s="22" t="str">
        <f>'Qtr 1 Oct-Dec'!$A$37</f>
        <v>EXPENDITURES - s. 318.18(14)(a)2, F.S.</v>
      </c>
      <c r="E167" s="22" t="str">
        <f>RIGHT('Qtr 1 Oct-Dec'!$A$38,17)</f>
        <v>Interest on Bonds</v>
      </c>
      <c r="F167" s="35">
        <f>'Qtr 1 Oct-Dec'!$A$42</f>
        <v>0</v>
      </c>
      <c r="G167" s="36">
        <f>'Qtr 1 Oct-Dec'!$H$42</f>
        <v>0</v>
      </c>
      <c r="H167" s="22">
        <v>9</v>
      </c>
      <c r="K167" s="22">
        <v>1</v>
      </c>
      <c r="M167" s="22">
        <v>145</v>
      </c>
      <c r="N167" s="22">
        <v>146</v>
      </c>
    </row>
    <row r="168" spans="1:14" x14ac:dyDescent="0.2">
      <c r="A168" s="22">
        <f t="shared" si="0"/>
        <v>0</v>
      </c>
      <c r="B168" s="22">
        <f t="shared" si="1"/>
        <v>2026</v>
      </c>
      <c r="C168" s="22" t="str">
        <f>'Qtr 1 Oct-Dec'!$K$4</f>
        <v>Qtr 1: Oct - Dec</v>
      </c>
      <c r="D168" s="22" t="str">
        <f>'Qtr 1 Oct-Dec'!$A$37</f>
        <v>EXPENDITURES - s. 318.18(14)(a)2, F.S.</v>
      </c>
      <c r="E168" s="22" t="str">
        <f>RIGHT('Qtr 1 Oct-Dec'!$A$38,17)</f>
        <v>Interest on Bonds</v>
      </c>
      <c r="F168" s="35">
        <f>'Qtr 1 Oct-Dec'!$A$43</f>
        <v>0</v>
      </c>
      <c r="G168" s="36">
        <f>'Qtr 1 Oct-Dec'!$H$43</f>
        <v>0</v>
      </c>
      <c r="H168" s="22">
        <v>9</v>
      </c>
      <c r="K168" s="22">
        <v>1</v>
      </c>
      <c r="M168" s="22">
        <v>146</v>
      </c>
      <c r="N168" s="22">
        <v>147</v>
      </c>
    </row>
    <row r="169" spans="1:14" x14ac:dyDescent="0.2">
      <c r="A169" s="22">
        <f t="shared" si="0"/>
        <v>0</v>
      </c>
      <c r="B169" s="22">
        <f t="shared" si="1"/>
        <v>2026</v>
      </c>
      <c r="C169" s="22" t="str">
        <f>'Qtr 1 Oct-Dec'!$K$4</f>
        <v>Qtr 1: Oct - Dec</v>
      </c>
      <c r="D169" s="22" t="str">
        <f>'Qtr 1 Oct-Dec'!$A$37</f>
        <v>EXPENDITURES - s. 318.18(14)(a)2, F.S.</v>
      </c>
      <c r="E169" s="22" t="str">
        <f>RIGHT('Qtr 1 Oct-Dec'!$A$38,17)</f>
        <v>Interest on Bonds</v>
      </c>
      <c r="F169" s="35">
        <f>'Qtr 1 Oct-Dec'!$A$44</f>
        <v>0</v>
      </c>
      <c r="G169" s="36">
        <f>'Qtr 1 Oct-Dec'!$H$44</f>
        <v>0</v>
      </c>
      <c r="H169" s="22">
        <v>9</v>
      </c>
      <c r="K169" s="22">
        <v>1</v>
      </c>
      <c r="M169" s="22">
        <v>147</v>
      </c>
      <c r="N169" s="22">
        <v>148</v>
      </c>
    </row>
    <row r="170" spans="1:14" x14ac:dyDescent="0.2">
      <c r="A170" s="22">
        <f t="shared" si="0"/>
        <v>0</v>
      </c>
      <c r="B170" s="22">
        <f t="shared" si="1"/>
        <v>2026</v>
      </c>
      <c r="C170" s="22" t="str">
        <f>'Qtr 1 Oct-Dec'!$K$4</f>
        <v>Qtr 1: Oct - Dec</v>
      </c>
      <c r="D170" s="22" t="str">
        <f>'Qtr 1 Oct-Dec'!$A$37</f>
        <v>EXPENDITURES - s. 318.18(14)(a)2, F.S.</v>
      </c>
      <c r="E170" s="22" t="str">
        <f>RIGHT('Qtr 1 Oct-Dec'!$A$38,17)</f>
        <v>Interest on Bonds</v>
      </c>
      <c r="F170" s="22" t="str">
        <f>'Qtr 1 Oct-Dec'!$D$45</f>
        <v>TOTAL</v>
      </c>
      <c r="G170" s="36">
        <f>'Qtr 1 Oct-Dec'!$H$45</f>
        <v>0</v>
      </c>
      <c r="H170" s="22">
        <v>9</v>
      </c>
      <c r="K170" s="22">
        <v>1</v>
      </c>
      <c r="M170" s="22">
        <v>148</v>
      </c>
      <c r="N170" s="22">
        <v>149</v>
      </c>
    </row>
    <row r="171" spans="1:14" x14ac:dyDescent="0.2">
      <c r="A171" s="22">
        <f t="shared" si="0"/>
        <v>0</v>
      </c>
      <c r="B171" s="22">
        <f t="shared" si="1"/>
        <v>2026</v>
      </c>
      <c r="C171" s="22" t="str">
        <f>'Qtr 1 Oct-Dec'!$K$4</f>
        <v>Qtr 1: Oct - Dec</v>
      </c>
      <c r="D171" s="22" t="str">
        <f>'Qtr 1 Oct-Dec'!$K$37</f>
        <v>EXPENDITURES - s. 318.18(14)(a)2, F.S.</v>
      </c>
      <c r="E171" s="22" t="str">
        <f>'Qtr 1 Oct-Dec'!$K$38</f>
        <v>Surplus Revenues</v>
      </c>
      <c r="F171" s="35">
        <f>'Qtr 1 Oct-Dec'!$K$40</f>
        <v>0</v>
      </c>
      <c r="G171" s="6">
        <f>'Qtr 1 Oct-Dec'!$Q$40</f>
        <v>0</v>
      </c>
      <c r="H171" s="22">
        <v>9</v>
      </c>
      <c r="K171" s="22">
        <v>1</v>
      </c>
      <c r="M171" s="22">
        <v>149</v>
      </c>
      <c r="N171" s="22">
        <v>150</v>
      </c>
    </row>
    <row r="172" spans="1:14" x14ac:dyDescent="0.2">
      <c r="A172" s="22">
        <f t="shared" si="0"/>
        <v>0</v>
      </c>
      <c r="B172" s="22">
        <f t="shared" si="1"/>
        <v>2026</v>
      </c>
      <c r="C172" s="22" t="str">
        <f>'Qtr 1 Oct-Dec'!$K$4</f>
        <v>Qtr 1: Oct - Dec</v>
      </c>
      <c r="D172" s="22" t="str">
        <f>'Qtr 1 Oct-Dec'!$K$37</f>
        <v>EXPENDITURES - s. 318.18(14)(a)2, F.S.</v>
      </c>
      <c r="E172" s="22" t="str">
        <f>'Qtr 1 Oct-Dec'!$K$38</f>
        <v>Surplus Revenues</v>
      </c>
      <c r="F172" s="35">
        <f>'Qtr 1 Oct-Dec'!$K$41</f>
        <v>0</v>
      </c>
      <c r="G172" s="6">
        <f>'Qtr 1 Oct-Dec'!$Q$41</f>
        <v>0</v>
      </c>
      <c r="H172" s="22">
        <v>9</v>
      </c>
      <c r="K172" s="22">
        <v>1</v>
      </c>
      <c r="M172" s="22">
        <v>150</v>
      </c>
      <c r="N172" s="22">
        <v>151</v>
      </c>
    </row>
    <row r="173" spans="1:14" x14ac:dyDescent="0.2">
      <c r="A173" s="22">
        <f t="shared" si="0"/>
        <v>0</v>
      </c>
      <c r="B173" s="22">
        <f t="shared" si="1"/>
        <v>2026</v>
      </c>
      <c r="C173" s="22" t="str">
        <f>'Qtr 1 Oct-Dec'!$K$4</f>
        <v>Qtr 1: Oct - Dec</v>
      </c>
      <c r="D173" s="22" t="str">
        <f>'Qtr 1 Oct-Dec'!$K$37</f>
        <v>EXPENDITURES - s. 318.18(14)(a)2, F.S.</v>
      </c>
      <c r="E173" s="22" t="str">
        <f>'Qtr 1 Oct-Dec'!$K$38</f>
        <v>Surplus Revenues</v>
      </c>
      <c r="F173" s="35">
        <f>'Qtr 1 Oct-Dec'!$K$42</f>
        <v>0</v>
      </c>
      <c r="G173" s="6">
        <f>'Qtr 1 Oct-Dec'!$Q$42</f>
        <v>0</v>
      </c>
      <c r="H173" s="22">
        <v>9</v>
      </c>
      <c r="K173" s="22">
        <v>1</v>
      </c>
      <c r="M173" s="22">
        <v>151</v>
      </c>
      <c r="N173" s="22">
        <v>152</v>
      </c>
    </row>
    <row r="174" spans="1:14" x14ac:dyDescent="0.2">
      <c r="A174" s="22">
        <f t="shared" si="0"/>
        <v>0</v>
      </c>
      <c r="B174" s="22">
        <f t="shared" si="1"/>
        <v>2026</v>
      </c>
      <c r="C174" s="22" t="str">
        <f>'Qtr 1 Oct-Dec'!$K$4</f>
        <v>Qtr 1: Oct - Dec</v>
      </c>
      <c r="D174" s="22" t="str">
        <f>'Qtr 1 Oct-Dec'!$K$37</f>
        <v>EXPENDITURES - s. 318.18(14)(a)2, F.S.</v>
      </c>
      <c r="E174" s="22" t="str">
        <f>'Qtr 1 Oct-Dec'!$K$38</f>
        <v>Surplus Revenues</v>
      </c>
      <c r="F174" s="35">
        <f>'Qtr 1 Oct-Dec'!$K$43</f>
        <v>0</v>
      </c>
      <c r="G174" s="6">
        <f>'Qtr 1 Oct-Dec'!$Q$43</f>
        <v>0</v>
      </c>
      <c r="H174" s="22">
        <v>9</v>
      </c>
      <c r="K174" s="22">
        <v>1</v>
      </c>
      <c r="M174" s="22">
        <v>152</v>
      </c>
      <c r="N174" s="22">
        <v>153</v>
      </c>
    </row>
    <row r="175" spans="1:14" x14ac:dyDescent="0.2">
      <c r="A175" s="22">
        <f t="shared" si="0"/>
        <v>0</v>
      </c>
      <c r="B175" s="22">
        <f t="shared" si="1"/>
        <v>2026</v>
      </c>
      <c r="C175" s="22" t="str">
        <f>'Qtr 1 Oct-Dec'!$K$4</f>
        <v>Qtr 1: Oct - Dec</v>
      </c>
      <c r="D175" s="22" t="str">
        <f>'Qtr 1 Oct-Dec'!$K$37</f>
        <v>EXPENDITURES - s. 318.18(14)(a)2, F.S.</v>
      </c>
      <c r="E175" s="22" t="str">
        <f>'Qtr 1 Oct-Dec'!$K$38</f>
        <v>Surplus Revenues</v>
      </c>
      <c r="F175" s="35">
        <f>'Qtr 1 Oct-Dec'!$K$44</f>
        <v>0</v>
      </c>
      <c r="G175" s="6">
        <f>'Qtr 1 Oct-Dec'!$Q$44</f>
        <v>0</v>
      </c>
      <c r="H175" s="22">
        <v>9</v>
      </c>
      <c r="K175" s="22">
        <v>1</v>
      </c>
      <c r="M175" s="22">
        <v>153</v>
      </c>
      <c r="N175" s="22">
        <v>154</v>
      </c>
    </row>
    <row r="176" spans="1:14" x14ac:dyDescent="0.2">
      <c r="A176" s="22">
        <f t="shared" si="0"/>
        <v>0</v>
      </c>
      <c r="B176" s="22">
        <f t="shared" si="1"/>
        <v>2026</v>
      </c>
      <c r="C176" s="22" t="str">
        <f>'Qtr 1 Oct-Dec'!$K$4</f>
        <v>Qtr 1: Oct - Dec</v>
      </c>
      <c r="D176" s="22" t="str">
        <f>'Qtr 1 Oct-Dec'!$K$37</f>
        <v>EXPENDITURES - s. 318.18(14)(a)2, F.S.</v>
      </c>
      <c r="E176" s="22" t="str">
        <f>'Qtr 1 Oct-Dec'!$K$38</f>
        <v>Surplus Revenues</v>
      </c>
      <c r="F176" s="22" t="str">
        <f>'Qtr 1 Oct-Dec'!$N$45</f>
        <v>TOTAL</v>
      </c>
      <c r="G176" s="36">
        <f>'Qtr 1 Oct-Dec'!$Q$45</f>
        <v>0</v>
      </c>
      <c r="H176" s="22">
        <v>9</v>
      </c>
      <c r="K176" s="22">
        <v>1</v>
      </c>
      <c r="M176" s="22">
        <v>154</v>
      </c>
      <c r="N176" s="22">
        <v>155</v>
      </c>
    </row>
    <row r="177" spans="1:14" x14ac:dyDescent="0.2">
      <c r="A177" s="22">
        <f t="shared" si="0"/>
        <v>0</v>
      </c>
      <c r="B177" s="22">
        <f t="shared" si="1"/>
        <v>2026</v>
      </c>
      <c r="C177" s="22" t="str">
        <f>'Qtr 1 Oct-Dec'!$K$4</f>
        <v>Qtr 1: Oct - Dec</v>
      </c>
      <c r="D177" s="22" t="str">
        <f>'Qtr 1 Oct-Dec'!$K$37</f>
        <v>EXPENDITURES - s. 318.18(14)(a)2, F.S.</v>
      </c>
      <c r="E177" s="22" t="str">
        <f>RIGHT('Qtr 1 Oct-Dec'!$A$47,24)</f>
        <v xml:space="preserve"> s. 318.18(14)(a)2, F.S.</v>
      </c>
      <c r="F177" s="22" t="s">
        <v>125</v>
      </c>
      <c r="G177" s="36">
        <f>'Qtr 1 Oct-Dec'!$G$47</f>
        <v>0</v>
      </c>
      <c r="H177" s="22">
        <v>9</v>
      </c>
      <c r="K177" s="22">
        <v>1</v>
      </c>
      <c r="M177" s="22">
        <v>155</v>
      </c>
      <c r="N177" s="22">
        <v>156</v>
      </c>
    </row>
    <row r="178" spans="1:14" x14ac:dyDescent="0.2">
      <c r="A178" s="22">
        <f t="shared" si="0"/>
        <v>0</v>
      </c>
      <c r="B178" s="22">
        <f t="shared" si="1"/>
        <v>2026</v>
      </c>
      <c r="C178" s="22" t="str">
        <f>'Qtr 2 Jan-Mar'!$K$4</f>
        <v>Qtr 2: Jan - Mar</v>
      </c>
      <c r="D178" s="22" t="str">
        <f>'Qtr 2 Jan-Mar'!$A$34</f>
        <v>REVENUE - s. 318.18(14)(a)2, F.S.</v>
      </c>
      <c r="E178" s="22" t="str">
        <f>'Qtr 2 Jan-Mar'!$A$35</f>
        <v>Total Revenue Collected</v>
      </c>
      <c r="F178" s="22" t="s">
        <v>125</v>
      </c>
      <c r="G178" s="6">
        <f>'Qtr 2 Jan-Mar'!$D$35</f>
        <v>0</v>
      </c>
      <c r="H178" s="22">
        <v>9</v>
      </c>
      <c r="K178" s="22">
        <v>1</v>
      </c>
      <c r="M178" s="22">
        <v>156</v>
      </c>
      <c r="N178" s="22">
        <v>157</v>
      </c>
    </row>
    <row r="179" spans="1:14" x14ac:dyDescent="0.2">
      <c r="A179" s="22">
        <f t="shared" si="0"/>
        <v>0</v>
      </c>
      <c r="B179" s="22">
        <f t="shared" si="1"/>
        <v>2026</v>
      </c>
      <c r="C179" s="22" t="str">
        <f>'Qtr 2 Jan-Mar'!$K$4</f>
        <v>Qtr 2: Jan - Mar</v>
      </c>
      <c r="D179" s="22" t="str">
        <f>'Qtr 2 Jan-Mar'!$A$37</f>
        <v>EXPENDITURES - s. 318.18(14)(a)2, F.S.</v>
      </c>
      <c r="E179" s="22" t="str">
        <f>LEFT('Qtr 2 Jan-Mar'!$F$39,9)&amp;""&amp;RIGHT('Qtr 2 Jan-Mar'!$A$38,9)</f>
        <v>Principal on Bonds</v>
      </c>
      <c r="F179" s="35">
        <f>'Qtr 2 Jan-Mar'!$A$40</f>
        <v>0</v>
      </c>
      <c r="G179" s="36">
        <f>'Qtr 2 Jan-Mar'!$F$40</f>
        <v>0</v>
      </c>
      <c r="H179" s="22">
        <v>9</v>
      </c>
      <c r="K179" s="22">
        <v>1</v>
      </c>
      <c r="M179" s="22">
        <v>157</v>
      </c>
      <c r="N179" s="22">
        <v>158</v>
      </c>
    </row>
    <row r="180" spans="1:14" x14ac:dyDescent="0.2">
      <c r="A180" s="22">
        <f t="shared" si="0"/>
        <v>0</v>
      </c>
      <c r="B180" s="22">
        <f t="shared" si="1"/>
        <v>2026</v>
      </c>
      <c r="C180" s="22" t="str">
        <f>'Qtr 2 Jan-Mar'!$K$4</f>
        <v>Qtr 2: Jan - Mar</v>
      </c>
      <c r="D180" s="22" t="str">
        <f>'Qtr 2 Jan-Mar'!$A$37</f>
        <v>EXPENDITURES - s. 318.18(14)(a)2, F.S.</v>
      </c>
      <c r="E180" s="22" t="str">
        <f>LEFT('Qtr 2 Jan-Mar'!$F$39,9)&amp;""&amp;RIGHT('Qtr 2 Jan-Mar'!$A$38,9)</f>
        <v>Principal on Bonds</v>
      </c>
      <c r="F180" s="35">
        <f>'Qtr 2 Jan-Mar'!$A$41</f>
        <v>0</v>
      </c>
      <c r="G180" s="36">
        <f>'Qtr 2 Jan-Mar'!$F$41</f>
        <v>0</v>
      </c>
      <c r="H180" s="22">
        <v>9</v>
      </c>
      <c r="K180" s="22">
        <v>1</v>
      </c>
      <c r="M180" s="22">
        <v>158</v>
      </c>
      <c r="N180" s="22">
        <v>159</v>
      </c>
    </row>
    <row r="181" spans="1:14" x14ac:dyDescent="0.2">
      <c r="A181" s="22">
        <f t="shared" si="0"/>
        <v>0</v>
      </c>
      <c r="B181" s="22">
        <f t="shared" si="1"/>
        <v>2026</v>
      </c>
      <c r="C181" s="22" t="str">
        <f>'Qtr 2 Jan-Mar'!$K$4</f>
        <v>Qtr 2: Jan - Mar</v>
      </c>
      <c r="D181" s="22" t="str">
        <f>'Qtr 2 Jan-Mar'!$A$37</f>
        <v>EXPENDITURES - s. 318.18(14)(a)2, F.S.</v>
      </c>
      <c r="E181" s="22" t="str">
        <f>LEFT('Qtr 2 Jan-Mar'!$F$39,9)&amp;""&amp;RIGHT('Qtr 2 Jan-Mar'!$A$38,9)</f>
        <v>Principal on Bonds</v>
      </c>
      <c r="F181" s="35">
        <f>'Qtr 2 Jan-Mar'!$A$42</f>
        <v>0</v>
      </c>
      <c r="G181" s="36">
        <f>'Qtr 2 Jan-Mar'!$F$42</f>
        <v>0</v>
      </c>
      <c r="H181" s="22">
        <v>9</v>
      </c>
      <c r="K181" s="22">
        <v>1</v>
      </c>
      <c r="M181" s="22">
        <v>159</v>
      </c>
      <c r="N181" s="22">
        <v>160</v>
      </c>
    </row>
    <row r="182" spans="1:14" x14ac:dyDescent="0.2">
      <c r="A182" s="22">
        <f t="shared" si="0"/>
        <v>0</v>
      </c>
      <c r="B182" s="22">
        <f t="shared" si="1"/>
        <v>2026</v>
      </c>
      <c r="C182" s="22" t="str">
        <f>'Qtr 2 Jan-Mar'!$K$4</f>
        <v>Qtr 2: Jan - Mar</v>
      </c>
      <c r="D182" s="22" t="str">
        <f>'Qtr 2 Jan-Mar'!$A$37</f>
        <v>EXPENDITURES - s. 318.18(14)(a)2, F.S.</v>
      </c>
      <c r="E182" s="22" t="str">
        <f>LEFT('Qtr 2 Jan-Mar'!$F$39,9)&amp;""&amp;RIGHT('Qtr 2 Jan-Mar'!$A$38,9)</f>
        <v>Principal on Bonds</v>
      </c>
      <c r="F182" s="35">
        <f>'Qtr 2 Jan-Mar'!$A$43</f>
        <v>0</v>
      </c>
      <c r="G182" s="36">
        <f>'Qtr 2 Jan-Mar'!$F$43</f>
        <v>0</v>
      </c>
      <c r="H182" s="22">
        <v>9</v>
      </c>
      <c r="K182" s="22">
        <v>1</v>
      </c>
      <c r="M182" s="22">
        <v>160</v>
      </c>
      <c r="N182" s="22">
        <v>161</v>
      </c>
    </row>
    <row r="183" spans="1:14" x14ac:dyDescent="0.2">
      <c r="A183" s="22">
        <f t="shared" si="0"/>
        <v>0</v>
      </c>
      <c r="B183" s="22">
        <f t="shared" si="1"/>
        <v>2026</v>
      </c>
      <c r="C183" s="22" t="str">
        <f>'Qtr 2 Jan-Mar'!$K$4</f>
        <v>Qtr 2: Jan - Mar</v>
      </c>
      <c r="D183" s="22" t="str">
        <f>'Qtr 2 Jan-Mar'!$A$37</f>
        <v>EXPENDITURES - s. 318.18(14)(a)2, F.S.</v>
      </c>
      <c r="E183" s="22" t="str">
        <f>LEFT('Qtr 2 Jan-Mar'!$F$39,9)&amp;""&amp;RIGHT('Qtr 2 Jan-Mar'!$A$38,9)</f>
        <v>Principal on Bonds</v>
      </c>
      <c r="F183" s="35">
        <f>'Qtr 2 Jan-Mar'!$A$44</f>
        <v>0</v>
      </c>
      <c r="G183" s="36">
        <f>'Qtr 2 Jan-Mar'!$F$44</f>
        <v>0</v>
      </c>
      <c r="H183" s="22">
        <v>9</v>
      </c>
      <c r="K183" s="22">
        <v>1</v>
      </c>
      <c r="M183" s="22">
        <v>161</v>
      </c>
      <c r="N183" s="22">
        <v>162</v>
      </c>
    </row>
    <row r="184" spans="1:14" x14ac:dyDescent="0.2">
      <c r="A184" s="22">
        <f t="shared" si="0"/>
        <v>0</v>
      </c>
      <c r="B184" s="22">
        <f t="shared" si="1"/>
        <v>2026</v>
      </c>
      <c r="C184" s="22" t="str">
        <f>'Qtr 2 Jan-Mar'!$K$4</f>
        <v>Qtr 2: Jan - Mar</v>
      </c>
      <c r="D184" s="22" t="str">
        <f>'Qtr 2 Jan-Mar'!$A$37</f>
        <v>EXPENDITURES - s. 318.18(14)(a)2, F.S.</v>
      </c>
      <c r="E184" s="22" t="str">
        <f>LEFT('Qtr 2 Jan-Mar'!$F$39,9)&amp;""&amp;RIGHT('Qtr 2 Jan-Mar'!$A$38,9)</f>
        <v>Principal on Bonds</v>
      </c>
      <c r="F184" s="22" t="str">
        <f>'Qtr 2 Jan-Mar'!$D$45</f>
        <v>TOTAL</v>
      </c>
      <c r="G184" s="36">
        <f>'Qtr 2 Jan-Mar'!$F$45</f>
        <v>0</v>
      </c>
      <c r="H184" s="22">
        <v>9</v>
      </c>
      <c r="K184" s="22">
        <v>1</v>
      </c>
      <c r="M184" s="22">
        <v>162</v>
      </c>
      <c r="N184" s="22">
        <v>163</v>
      </c>
    </row>
    <row r="185" spans="1:14" x14ac:dyDescent="0.2">
      <c r="A185" s="22">
        <f t="shared" si="0"/>
        <v>0</v>
      </c>
      <c r="B185" s="22">
        <f t="shared" si="1"/>
        <v>2026</v>
      </c>
      <c r="C185" s="22" t="str">
        <f>'Qtr 2 Jan-Mar'!$K$4</f>
        <v>Qtr 2: Jan - Mar</v>
      </c>
      <c r="D185" s="22" t="str">
        <f>'Qtr 2 Jan-Mar'!$A$37</f>
        <v>EXPENDITURES - s. 318.18(14)(a)2, F.S.</v>
      </c>
      <c r="E185" s="22" t="str">
        <f>RIGHT('Qtr 2 Jan-Mar'!$A$38,17)</f>
        <v>Interest on Bonds</v>
      </c>
      <c r="F185" s="35">
        <f>'Qtr 2 Jan-Mar'!$A$40</f>
        <v>0</v>
      </c>
      <c r="G185" s="36">
        <f>'Qtr 2 Jan-Mar'!$H$40</f>
        <v>0</v>
      </c>
      <c r="H185" s="22">
        <v>9</v>
      </c>
      <c r="K185" s="22">
        <v>1</v>
      </c>
      <c r="M185" s="22">
        <v>163</v>
      </c>
      <c r="N185" s="22">
        <v>164</v>
      </c>
    </row>
    <row r="186" spans="1:14" x14ac:dyDescent="0.2">
      <c r="A186" s="22">
        <f t="shared" si="0"/>
        <v>0</v>
      </c>
      <c r="B186" s="22">
        <f t="shared" si="1"/>
        <v>2026</v>
      </c>
      <c r="C186" s="22" t="str">
        <f>'Qtr 2 Jan-Mar'!$K$4</f>
        <v>Qtr 2: Jan - Mar</v>
      </c>
      <c r="D186" s="22" t="str">
        <f>'Qtr 2 Jan-Mar'!$A$37</f>
        <v>EXPENDITURES - s. 318.18(14)(a)2, F.S.</v>
      </c>
      <c r="E186" s="22" t="str">
        <f>RIGHT('Qtr 2 Jan-Mar'!$A$38,17)</f>
        <v>Interest on Bonds</v>
      </c>
      <c r="F186" s="35">
        <f>'Qtr 2 Jan-Mar'!$A$41</f>
        <v>0</v>
      </c>
      <c r="G186" s="36">
        <f>'Qtr 2 Jan-Mar'!$H$41</f>
        <v>0</v>
      </c>
      <c r="H186" s="22">
        <v>9</v>
      </c>
      <c r="K186" s="22">
        <v>1</v>
      </c>
      <c r="M186" s="22">
        <v>164</v>
      </c>
      <c r="N186" s="22">
        <v>165</v>
      </c>
    </row>
    <row r="187" spans="1:14" x14ac:dyDescent="0.2">
      <c r="A187" s="22">
        <f t="shared" si="0"/>
        <v>0</v>
      </c>
      <c r="B187" s="22">
        <f t="shared" si="1"/>
        <v>2026</v>
      </c>
      <c r="C187" s="22" t="str">
        <f>'Qtr 2 Jan-Mar'!$K$4</f>
        <v>Qtr 2: Jan - Mar</v>
      </c>
      <c r="D187" s="22" t="str">
        <f>'Qtr 2 Jan-Mar'!$A$37</f>
        <v>EXPENDITURES - s. 318.18(14)(a)2, F.S.</v>
      </c>
      <c r="E187" s="22" t="str">
        <f>RIGHT('Qtr 2 Jan-Mar'!$A$38,17)</f>
        <v>Interest on Bonds</v>
      </c>
      <c r="F187" s="35">
        <f>'Qtr 2 Jan-Mar'!$A$42</f>
        <v>0</v>
      </c>
      <c r="G187" s="36">
        <f>'Qtr 2 Jan-Mar'!$H$42</f>
        <v>0</v>
      </c>
      <c r="H187" s="22">
        <v>9</v>
      </c>
      <c r="K187" s="22">
        <v>1</v>
      </c>
      <c r="M187" s="22">
        <v>165</v>
      </c>
      <c r="N187" s="22">
        <v>166</v>
      </c>
    </row>
    <row r="188" spans="1:14" x14ac:dyDescent="0.2">
      <c r="A188" s="22">
        <f t="shared" si="0"/>
        <v>0</v>
      </c>
      <c r="B188" s="22">
        <f t="shared" si="1"/>
        <v>2026</v>
      </c>
      <c r="C188" s="22" t="str">
        <f>'Qtr 2 Jan-Mar'!$K$4</f>
        <v>Qtr 2: Jan - Mar</v>
      </c>
      <c r="D188" s="22" t="str">
        <f>'Qtr 2 Jan-Mar'!$A$37</f>
        <v>EXPENDITURES - s. 318.18(14)(a)2, F.S.</v>
      </c>
      <c r="E188" s="22" t="str">
        <f>RIGHT('Qtr 2 Jan-Mar'!$A$38,17)</f>
        <v>Interest on Bonds</v>
      </c>
      <c r="F188" s="35">
        <f>'Qtr 2 Jan-Mar'!$A$43</f>
        <v>0</v>
      </c>
      <c r="G188" s="36">
        <f>'Qtr 2 Jan-Mar'!$H$43</f>
        <v>0</v>
      </c>
      <c r="H188" s="22">
        <v>9</v>
      </c>
      <c r="K188" s="22">
        <v>1</v>
      </c>
      <c r="M188" s="22">
        <v>166</v>
      </c>
      <c r="N188" s="22">
        <v>167</v>
      </c>
    </row>
    <row r="189" spans="1:14" x14ac:dyDescent="0.2">
      <c r="A189" s="22">
        <f t="shared" si="0"/>
        <v>0</v>
      </c>
      <c r="B189" s="22">
        <f t="shared" si="1"/>
        <v>2026</v>
      </c>
      <c r="C189" s="22" t="str">
        <f>'Qtr 2 Jan-Mar'!$K$4</f>
        <v>Qtr 2: Jan - Mar</v>
      </c>
      <c r="D189" s="22" t="str">
        <f>'Qtr 2 Jan-Mar'!$A$37</f>
        <v>EXPENDITURES - s. 318.18(14)(a)2, F.S.</v>
      </c>
      <c r="E189" s="22" t="str">
        <f>RIGHT('Qtr 2 Jan-Mar'!$A$38,17)</f>
        <v>Interest on Bonds</v>
      </c>
      <c r="F189" s="35">
        <f>'Qtr 2 Jan-Mar'!$A$44</f>
        <v>0</v>
      </c>
      <c r="G189" s="36">
        <f>'Qtr 2 Jan-Mar'!$H$44</f>
        <v>0</v>
      </c>
      <c r="H189" s="22">
        <v>9</v>
      </c>
      <c r="K189" s="22">
        <v>1</v>
      </c>
      <c r="M189" s="22">
        <v>167</v>
      </c>
      <c r="N189" s="22">
        <v>168</v>
      </c>
    </row>
    <row r="190" spans="1:14" x14ac:dyDescent="0.2">
      <c r="A190" s="22">
        <f t="shared" si="0"/>
        <v>0</v>
      </c>
      <c r="B190" s="22">
        <f t="shared" si="1"/>
        <v>2026</v>
      </c>
      <c r="C190" s="22" t="str">
        <f>'Qtr 2 Jan-Mar'!$K$4</f>
        <v>Qtr 2: Jan - Mar</v>
      </c>
      <c r="D190" s="22" t="str">
        <f>'Qtr 2 Jan-Mar'!$A$37</f>
        <v>EXPENDITURES - s. 318.18(14)(a)2, F.S.</v>
      </c>
      <c r="E190" s="22" t="str">
        <f>RIGHT('Qtr 2 Jan-Mar'!$A$38,17)</f>
        <v>Interest on Bonds</v>
      </c>
      <c r="F190" s="22" t="str">
        <f>'Qtr 2 Jan-Mar'!$D$45</f>
        <v>TOTAL</v>
      </c>
      <c r="G190" s="36">
        <f>'Qtr 2 Jan-Mar'!$H$45</f>
        <v>0</v>
      </c>
      <c r="H190" s="22">
        <v>9</v>
      </c>
      <c r="K190" s="22">
        <v>1</v>
      </c>
      <c r="M190" s="22">
        <v>168</v>
      </c>
      <c r="N190" s="22">
        <v>169</v>
      </c>
    </row>
    <row r="191" spans="1:14" x14ac:dyDescent="0.2">
      <c r="A191" s="22">
        <f t="shared" si="0"/>
        <v>0</v>
      </c>
      <c r="B191" s="22">
        <f t="shared" si="1"/>
        <v>2026</v>
      </c>
      <c r="C191" s="22" t="str">
        <f>'Qtr 2 Jan-Mar'!$K$4</f>
        <v>Qtr 2: Jan - Mar</v>
      </c>
      <c r="D191" s="22" t="str">
        <f>'Qtr 2 Jan-Mar'!$K$37</f>
        <v>EXPENDITURES - s. 318.18(14)(a)2, F.S.</v>
      </c>
      <c r="E191" s="22" t="str">
        <f>'Qtr 2 Jan-Mar'!$K$38</f>
        <v>Surplus Revenues</v>
      </c>
      <c r="F191" s="35">
        <f>'Qtr 2 Jan-Mar'!$K$40</f>
        <v>0</v>
      </c>
      <c r="G191" s="6">
        <f>'Qtr 2 Jan-Mar'!$Q$40</f>
        <v>0</v>
      </c>
      <c r="H191" s="22">
        <v>9</v>
      </c>
      <c r="K191" s="22">
        <v>1</v>
      </c>
      <c r="M191" s="22">
        <v>169</v>
      </c>
      <c r="N191" s="22">
        <v>170</v>
      </c>
    </row>
    <row r="192" spans="1:14" x14ac:dyDescent="0.2">
      <c r="A192" s="22">
        <f t="shared" si="0"/>
        <v>0</v>
      </c>
      <c r="B192" s="22">
        <f t="shared" si="1"/>
        <v>2026</v>
      </c>
      <c r="C192" s="22" t="str">
        <f>'Qtr 2 Jan-Mar'!$K$4</f>
        <v>Qtr 2: Jan - Mar</v>
      </c>
      <c r="D192" s="22" t="str">
        <f>'Qtr 2 Jan-Mar'!$K$37</f>
        <v>EXPENDITURES - s. 318.18(14)(a)2, F.S.</v>
      </c>
      <c r="E192" s="22" t="str">
        <f>'Qtr 2 Jan-Mar'!$K$38</f>
        <v>Surplus Revenues</v>
      </c>
      <c r="F192" s="35">
        <f>'Qtr 2 Jan-Mar'!$K$41</f>
        <v>0</v>
      </c>
      <c r="G192" s="6">
        <f>'Qtr 2 Jan-Mar'!$Q$41</f>
        <v>0</v>
      </c>
      <c r="H192" s="22">
        <v>9</v>
      </c>
      <c r="K192" s="22">
        <v>1</v>
      </c>
      <c r="M192" s="22">
        <v>170</v>
      </c>
      <c r="N192" s="22">
        <v>171</v>
      </c>
    </row>
    <row r="193" spans="1:14" x14ac:dyDescent="0.2">
      <c r="A193" s="22">
        <f t="shared" si="0"/>
        <v>0</v>
      </c>
      <c r="B193" s="22">
        <f t="shared" si="1"/>
        <v>2026</v>
      </c>
      <c r="C193" s="22" t="str">
        <f>'Qtr 2 Jan-Mar'!$K$4</f>
        <v>Qtr 2: Jan - Mar</v>
      </c>
      <c r="D193" s="22" t="str">
        <f>'Qtr 2 Jan-Mar'!$K$37</f>
        <v>EXPENDITURES - s. 318.18(14)(a)2, F.S.</v>
      </c>
      <c r="E193" s="22" t="str">
        <f>'Qtr 2 Jan-Mar'!$K$38</f>
        <v>Surplus Revenues</v>
      </c>
      <c r="F193" s="35">
        <f>'Qtr 2 Jan-Mar'!$K$42</f>
        <v>0</v>
      </c>
      <c r="G193" s="6">
        <f>'Qtr 2 Jan-Mar'!$Q$42</f>
        <v>0</v>
      </c>
      <c r="H193" s="22">
        <v>9</v>
      </c>
      <c r="K193" s="22">
        <v>1</v>
      </c>
      <c r="M193" s="22">
        <v>171</v>
      </c>
      <c r="N193" s="22">
        <v>172</v>
      </c>
    </row>
    <row r="194" spans="1:14" x14ac:dyDescent="0.2">
      <c r="A194" s="22">
        <f t="shared" si="0"/>
        <v>0</v>
      </c>
      <c r="B194" s="22">
        <f t="shared" si="1"/>
        <v>2026</v>
      </c>
      <c r="C194" s="22" t="str">
        <f>'Qtr 2 Jan-Mar'!$K$4</f>
        <v>Qtr 2: Jan - Mar</v>
      </c>
      <c r="D194" s="22" t="str">
        <f>'Qtr 2 Jan-Mar'!$K$37</f>
        <v>EXPENDITURES - s. 318.18(14)(a)2, F.S.</v>
      </c>
      <c r="E194" s="22" t="str">
        <f>'Qtr 2 Jan-Mar'!$K$38</f>
        <v>Surplus Revenues</v>
      </c>
      <c r="F194" s="35">
        <f>'Qtr 2 Jan-Mar'!$K$43</f>
        <v>0</v>
      </c>
      <c r="G194" s="6">
        <f>'Qtr 2 Jan-Mar'!$Q$43</f>
        <v>0</v>
      </c>
      <c r="H194" s="22">
        <v>9</v>
      </c>
      <c r="K194" s="22">
        <v>1</v>
      </c>
      <c r="M194" s="22">
        <v>172</v>
      </c>
      <c r="N194" s="22">
        <v>173</v>
      </c>
    </row>
    <row r="195" spans="1:14" x14ac:dyDescent="0.2">
      <c r="A195" s="22">
        <f t="shared" si="0"/>
        <v>0</v>
      </c>
      <c r="B195" s="22">
        <f t="shared" si="1"/>
        <v>2026</v>
      </c>
      <c r="C195" s="22" t="str">
        <f>'Qtr 2 Jan-Mar'!$K$4</f>
        <v>Qtr 2: Jan - Mar</v>
      </c>
      <c r="D195" s="22" t="str">
        <f>'Qtr 2 Jan-Mar'!$K$37</f>
        <v>EXPENDITURES - s. 318.18(14)(a)2, F.S.</v>
      </c>
      <c r="E195" s="22" t="str">
        <f>'Qtr 2 Jan-Mar'!$K$38</f>
        <v>Surplus Revenues</v>
      </c>
      <c r="F195" s="35">
        <f>'Qtr 2 Jan-Mar'!$K$44</f>
        <v>0</v>
      </c>
      <c r="G195" s="6">
        <f>'Qtr 2 Jan-Mar'!$Q$44</f>
        <v>0</v>
      </c>
      <c r="H195" s="22">
        <v>9</v>
      </c>
      <c r="K195" s="22">
        <v>1</v>
      </c>
      <c r="M195" s="22">
        <v>173</v>
      </c>
      <c r="N195" s="22">
        <v>174</v>
      </c>
    </row>
    <row r="196" spans="1:14" x14ac:dyDescent="0.2">
      <c r="A196" s="22">
        <f t="shared" si="0"/>
        <v>0</v>
      </c>
      <c r="B196" s="22">
        <f t="shared" si="1"/>
        <v>2026</v>
      </c>
      <c r="C196" s="22" t="str">
        <f>'Qtr 2 Jan-Mar'!$K$4</f>
        <v>Qtr 2: Jan - Mar</v>
      </c>
      <c r="D196" s="22" t="str">
        <f>'Qtr 2 Jan-Mar'!$K$37</f>
        <v>EXPENDITURES - s. 318.18(14)(a)2, F.S.</v>
      </c>
      <c r="E196" s="22" t="str">
        <f>'Qtr 2 Jan-Mar'!$K$38</f>
        <v>Surplus Revenues</v>
      </c>
      <c r="F196" s="22" t="str">
        <f>'Qtr 2 Jan-Mar'!$N$45</f>
        <v>TOTAL</v>
      </c>
      <c r="G196" s="36">
        <f>'Qtr 2 Jan-Mar'!$Q$45</f>
        <v>0</v>
      </c>
      <c r="H196" s="22">
        <v>9</v>
      </c>
      <c r="K196" s="22">
        <v>1</v>
      </c>
      <c r="M196" s="22">
        <v>174</v>
      </c>
      <c r="N196" s="22">
        <v>175</v>
      </c>
    </row>
    <row r="197" spans="1:14" x14ac:dyDescent="0.2">
      <c r="A197" s="22">
        <f t="shared" si="0"/>
        <v>0</v>
      </c>
      <c r="B197" s="22">
        <f t="shared" si="1"/>
        <v>2026</v>
      </c>
      <c r="C197" s="22" t="str">
        <f>'Qtr 2 Jan-Mar'!$K$4</f>
        <v>Qtr 2: Jan - Mar</v>
      </c>
      <c r="D197" s="22" t="str">
        <f>'Qtr 2 Jan-Mar'!$K$37</f>
        <v>EXPENDITURES - s. 318.18(14)(a)2, F.S.</v>
      </c>
      <c r="E197" s="22" t="str">
        <f>RIGHT('Qtr 2 Jan-Mar'!$A$47,24)</f>
        <v xml:space="preserve"> s. 318.18(14)(a)2, F.S.</v>
      </c>
      <c r="F197" s="22" t="s">
        <v>125</v>
      </c>
      <c r="G197" s="36">
        <f>'Qtr 2 Jan-Mar'!$G$47</f>
        <v>0</v>
      </c>
      <c r="H197" s="22">
        <v>9</v>
      </c>
      <c r="K197" s="22">
        <v>1</v>
      </c>
      <c r="M197" s="22">
        <v>175</v>
      </c>
      <c r="N197" s="22">
        <v>176</v>
      </c>
    </row>
    <row r="198" spans="1:14" x14ac:dyDescent="0.2">
      <c r="A198" s="22">
        <f t="shared" si="0"/>
        <v>0</v>
      </c>
      <c r="B198" s="22">
        <f t="shared" si="1"/>
        <v>2026</v>
      </c>
      <c r="C198" s="22" t="str">
        <f>'Qtr 3 Apr-Jun'!$K$4</f>
        <v>Qtr 3: Apr - Jun</v>
      </c>
      <c r="D198" s="22" t="str">
        <f>'Qtr 3 Apr-Jun'!$A$34</f>
        <v>REVENUE - s. 318.18(14)(a)2, F.S.</v>
      </c>
      <c r="E198" s="22" t="str">
        <f>'Qtr 3 Apr-Jun'!$A$35</f>
        <v>Total Revenue Collected</v>
      </c>
      <c r="F198" s="22" t="s">
        <v>125</v>
      </c>
      <c r="G198" s="6">
        <f>'Qtr 3 Apr-Jun'!$D$35</f>
        <v>0</v>
      </c>
      <c r="H198" s="22">
        <v>9</v>
      </c>
      <c r="K198" s="22">
        <v>1</v>
      </c>
      <c r="M198" s="22">
        <v>176</v>
      </c>
      <c r="N198" s="22">
        <v>177</v>
      </c>
    </row>
    <row r="199" spans="1:14" x14ac:dyDescent="0.2">
      <c r="A199" s="22">
        <f t="shared" si="0"/>
        <v>0</v>
      </c>
      <c r="B199" s="22">
        <f t="shared" si="1"/>
        <v>2026</v>
      </c>
      <c r="C199" s="22" t="str">
        <f>'Qtr 3 Apr-Jun'!$K$4</f>
        <v>Qtr 3: Apr - Jun</v>
      </c>
      <c r="D199" s="22" t="str">
        <f>'Qtr 3 Apr-Jun'!$A$37</f>
        <v>EXPENDITURES - s. 318.18(14)(a)2, F.S.</v>
      </c>
      <c r="E199" s="22" t="str">
        <f>LEFT('Qtr 3 Apr-Jun'!$F$39,9)&amp;""&amp;RIGHT('Qtr 3 Apr-Jun'!$A$38,9)</f>
        <v>Principal on Bonds</v>
      </c>
      <c r="F199" s="35">
        <f>'Qtr 3 Apr-Jun'!$A$40</f>
        <v>0</v>
      </c>
      <c r="G199" s="36">
        <f>'Qtr 3 Apr-Jun'!$F$40</f>
        <v>0</v>
      </c>
      <c r="H199" s="22">
        <v>9</v>
      </c>
      <c r="K199" s="22">
        <v>1</v>
      </c>
      <c r="M199" s="22">
        <v>177</v>
      </c>
      <c r="N199" s="22">
        <v>178</v>
      </c>
    </row>
    <row r="200" spans="1:14" x14ac:dyDescent="0.2">
      <c r="A200" s="22">
        <f t="shared" si="0"/>
        <v>0</v>
      </c>
      <c r="B200" s="22">
        <f t="shared" si="1"/>
        <v>2026</v>
      </c>
      <c r="C200" s="22" t="str">
        <f>'Qtr 3 Apr-Jun'!$K$4</f>
        <v>Qtr 3: Apr - Jun</v>
      </c>
      <c r="D200" s="22" t="str">
        <f>'Qtr 3 Apr-Jun'!$A$37</f>
        <v>EXPENDITURES - s. 318.18(14)(a)2, F.S.</v>
      </c>
      <c r="E200" s="22" t="str">
        <f>LEFT('Qtr 3 Apr-Jun'!$F$39,9)&amp;""&amp;RIGHT('Qtr 3 Apr-Jun'!$A$38,9)</f>
        <v>Principal on Bonds</v>
      </c>
      <c r="F200" s="35">
        <f>'Qtr 3 Apr-Jun'!$A$41</f>
        <v>0</v>
      </c>
      <c r="G200" s="36">
        <f>'Qtr 3 Apr-Jun'!$F$41</f>
        <v>0</v>
      </c>
      <c r="H200" s="22">
        <v>9</v>
      </c>
      <c r="K200" s="22">
        <v>1</v>
      </c>
      <c r="M200" s="22">
        <v>178</v>
      </c>
      <c r="N200" s="22">
        <v>179</v>
      </c>
    </row>
    <row r="201" spans="1:14" x14ac:dyDescent="0.2">
      <c r="A201" s="22">
        <f t="shared" si="0"/>
        <v>0</v>
      </c>
      <c r="B201" s="22">
        <f t="shared" si="1"/>
        <v>2026</v>
      </c>
      <c r="C201" s="22" t="str">
        <f>'Qtr 3 Apr-Jun'!$K$4</f>
        <v>Qtr 3: Apr - Jun</v>
      </c>
      <c r="D201" s="22" t="str">
        <f>'Qtr 3 Apr-Jun'!$A$37</f>
        <v>EXPENDITURES - s. 318.18(14)(a)2, F.S.</v>
      </c>
      <c r="E201" s="22" t="str">
        <f>LEFT('Qtr 3 Apr-Jun'!$F$39,9)&amp;""&amp;RIGHT('Qtr 3 Apr-Jun'!$A$38,9)</f>
        <v>Principal on Bonds</v>
      </c>
      <c r="F201" s="35">
        <f>'Qtr 3 Apr-Jun'!$A$42</f>
        <v>0</v>
      </c>
      <c r="G201" s="36">
        <f>'Qtr 3 Apr-Jun'!$F$42</f>
        <v>0</v>
      </c>
      <c r="H201" s="22">
        <v>9</v>
      </c>
      <c r="K201" s="22">
        <v>1</v>
      </c>
      <c r="M201" s="22">
        <v>179</v>
      </c>
      <c r="N201" s="22">
        <v>180</v>
      </c>
    </row>
    <row r="202" spans="1:14" x14ac:dyDescent="0.2">
      <c r="A202" s="22">
        <f t="shared" si="0"/>
        <v>0</v>
      </c>
      <c r="B202" s="22">
        <f t="shared" si="1"/>
        <v>2026</v>
      </c>
      <c r="C202" s="22" t="str">
        <f>'Qtr 3 Apr-Jun'!$K$4</f>
        <v>Qtr 3: Apr - Jun</v>
      </c>
      <c r="D202" s="22" t="str">
        <f>'Qtr 3 Apr-Jun'!$A$37</f>
        <v>EXPENDITURES - s. 318.18(14)(a)2, F.S.</v>
      </c>
      <c r="E202" s="22" t="str">
        <f>LEFT('Qtr 3 Apr-Jun'!$F$39,9)&amp;""&amp;RIGHT('Qtr 3 Apr-Jun'!$A$38,9)</f>
        <v>Principal on Bonds</v>
      </c>
      <c r="F202" s="35">
        <f>'Qtr 3 Apr-Jun'!$A$43</f>
        <v>0</v>
      </c>
      <c r="G202" s="36">
        <f>'Qtr 3 Apr-Jun'!$F$43</f>
        <v>0</v>
      </c>
      <c r="H202" s="22">
        <v>9</v>
      </c>
      <c r="K202" s="22">
        <v>1</v>
      </c>
      <c r="M202" s="22">
        <v>180</v>
      </c>
      <c r="N202" s="22">
        <v>181</v>
      </c>
    </row>
    <row r="203" spans="1:14" x14ac:dyDescent="0.2">
      <c r="A203" s="22">
        <f t="shared" si="0"/>
        <v>0</v>
      </c>
      <c r="B203" s="22">
        <f t="shared" si="1"/>
        <v>2026</v>
      </c>
      <c r="C203" s="22" t="str">
        <f>'Qtr 3 Apr-Jun'!$K$4</f>
        <v>Qtr 3: Apr - Jun</v>
      </c>
      <c r="D203" s="22" t="str">
        <f>'Qtr 3 Apr-Jun'!$A$37</f>
        <v>EXPENDITURES - s. 318.18(14)(a)2, F.S.</v>
      </c>
      <c r="E203" s="22" t="str">
        <f>LEFT('Qtr 3 Apr-Jun'!$F$39,9)&amp;""&amp;RIGHT('Qtr 3 Apr-Jun'!$A$38,9)</f>
        <v>Principal on Bonds</v>
      </c>
      <c r="F203" s="35">
        <f>'Qtr 3 Apr-Jun'!$A$44</f>
        <v>0</v>
      </c>
      <c r="G203" s="36">
        <f>'Qtr 3 Apr-Jun'!$F$44</f>
        <v>0</v>
      </c>
      <c r="H203" s="22">
        <v>9</v>
      </c>
      <c r="K203" s="22">
        <v>1</v>
      </c>
      <c r="M203" s="22">
        <v>181</v>
      </c>
      <c r="N203" s="22">
        <v>182</v>
      </c>
    </row>
    <row r="204" spans="1:14" x14ac:dyDescent="0.2">
      <c r="A204" s="22">
        <f t="shared" si="0"/>
        <v>0</v>
      </c>
      <c r="B204" s="22">
        <f t="shared" si="1"/>
        <v>2026</v>
      </c>
      <c r="C204" s="22" t="str">
        <f>'Qtr 3 Apr-Jun'!$K$4</f>
        <v>Qtr 3: Apr - Jun</v>
      </c>
      <c r="D204" s="22" t="str">
        <f>'Qtr 3 Apr-Jun'!$A$37</f>
        <v>EXPENDITURES - s. 318.18(14)(a)2, F.S.</v>
      </c>
      <c r="E204" s="22" t="str">
        <f>LEFT('Qtr 3 Apr-Jun'!$F$39,9)&amp;""&amp;RIGHT('Qtr 3 Apr-Jun'!$A$38,9)</f>
        <v>Principal on Bonds</v>
      </c>
      <c r="F204" s="22" t="str">
        <f>'Qtr 3 Apr-Jun'!$D$45</f>
        <v>TOTAL</v>
      </c>
      <c r="G204" s="36">
        <f>'Qtr 3 Apr-Jun'!$F$45</f>
        <v>0</v>
      </c>
      <c r="H204" s="22">
        <v>9</v>
      </c>
      <c r="K204" s="22">
        <v>1</v>
      </c>
      <c r="M204" s="22">
        <v>182</v>
      </c>
      <c r="N204" s="22">
        <v>183</v>
      </c>
    </row>
    <row r="205" spans="1:14" x14ac:dyDescent="0.2">
      <c r="A205" s="22">
        <f t="shared" si="0"/>
        <v>0</v>
      </c>
      <c r="B205" s="22">
        <f t="shared" si="1"/>
        <v>2026</v>
      </c>
      <c r="C205" s="22" t="str">
        <f>'Qtr 3 Apr-Jun'!$K$4</f>
        <v>Qtr 3: Apr - Jun</v>
      </c>
      <c r="D205" s="22" t="str">
        <f>'Qtr 3 Apr-Jun'!$A$37</f>
        <v>EXPENDITURES - s. 318.18(14)(a)2, F.S.</v>
      </c>
      <c r="E205" s="22" t="str">
        <f>RIGHT('Qtr 3 Apr-Jun'!$A$38,17)</f>
        <v>Interest on Bonds</v>
      </c>
      <c r="F205" s="35">
        <f>'Qtr 3 Apr-Jun'!$A$40</f>
        <v>0</v>
      </c>
      <c r="G205" s="36">
        <f>'Qtr 3 Apr-Jun'!$H$40</f>
        <v>0</v>
      </c>
      <c r="H205" s="22">
        <v>9</v>
      </c>
      <c r="K205" s="22">
        <v>1</v>
      </c>
      <c r="M205" s="22">
        <v>183</v>
      </c>
      <c r="N205" s="22">
        <v>184</v>
      </c>
    </row>
    <row r="206" spans="1:14" x14ac:dyDescent="0.2">
      <c r="A206" s="22">
        <f t="shared" si="0"/>
        <v>0</v>
      </c>
      <c r="B206" s="22">
        <f t="shared" si="1"/>
        <v>2026</v>
      </c>
      <c r="C206" s="22" t="str">
        <f>'Qtr 3 Apr-Jun'!$K$4</f>
        <v>Qtr 3: Apr - Jun</v>
      </c>
      <c r="D206" s="22" t="str">
        <f>'Qtr 3 Apr-Jun'!$A$37</f>
        <v>EXPENDITURES - s. 318.18(14)(a)2, F.S.</v>
      </c>
      <c r="E206" s="22" t="str">
        <f>RIGHT('Qtr 3 Apr-Jun'!$A$38,17)</f>
        <v>Interest on Bonds</v>
      </c>
      <c r="F206" s="35">
        <f>'Qtr 3 Apr-Jun'!$A$41</f>
        <v>0</v>
      </c>
      <c r="G206" s="36">
        <f>'Qtr 3 Apr-Jun'!$H$41</f>
        <v>0</v>
      </c>
      <c r="H206" s="22">
        <v>9</v>
      </c>
      <c r="K206" s="22">
        <v>1</v>
      </c>
      <c r="M206" s="22">
        <v>184</v>
      </c>
      <c r="N206" s="22">
        <v>185</v>
      </c>
    </row>
    <row r="207" spans="1:14" x14ac:dyDescent="0.2">
      <c r="A207" s="22">
        <f t="shared" si="0"/>
        <v>0</v>
      </c>
      <c r="B207" s="22">
        <f t="shared" si="1"/>
        <v>2026</v>
      </c>
      <c r="C207" s="22" t="str">
        <f>'Qtr 3 Apr-Jun'!$K$4</f>
        <v>Qtr 3: Apr - Jun</v>
      </c>
      <c r="D207" s="22" t="str">
        <f>'Qtr 3 Apr-Jun'!$A$37</f>
        <v>EXPENDITURES - s. 318.18(14)(a)2, F.S.</v>
      </c>
      <c r="E207" s="22" t="str">
        <f>RIGHT('Qtr 3 Apr-Jun'!$A$38,17)</f>
        <v>Interest on Bonds</v>
      </c>
      <c r="F207" s="35">
        <f>'Qtr 3 Apr-Jun'!$A$42</f>
        <v>0</v>
      </c>
      <c r="G207" s="36">
        <f>'Qtr 3 Apr-Jun'!$H$42</f>
        <v>0</v>
      </c>
      <c r="H207" s="22">
        <v>9</v>
      </c>
      <c r="K207" s="22">
        <v>1</v>
      </c>
      <c r="M207" s="22">
        <v>185</v>
      </c>
      <c r="N207" s="22">
        <v>186</v>
      </c>
    </row>
    <row r="208" spans="1:14" x14ac:dyDescent="0.2">
      <c r="A208" s="22">
        <f t="shared" si="0"/>
        <v>0</v>
      </c>
      <c r="B208" s="22">
        <f t="shared" si="1"/>
        <v>2026</v>
      </c>
      <c r="C208" s="22" t="str">
        <f>'Qtr 3 Apr-Jun'!$K$4</f>
        <v>Qtr 3: Apr - Jun</v>
      </c>
      <c r="D208" s="22" t="str">
        <f>'Qtr 3 Apr-Jun'!$A$37</f>
        <v>EXPENDITURES - s. 318.18(14)(a)2, F.S.</v>
      </c>
      <c r="E208" s="22" t="str">
        <f>RIGHT('Qtr 3 Apr-Jun'!$A$38,17)</f>
        <v>Interest on Bonds</v>
      </c>
      <c r="F208" s="35">
        <f>'Qtr 3 Apr-Jun'!$A$43</f>
        <v>0</v>
      </c>
      <c r="G208" s="36">
        <f>'Qtr 3 Apr-Jun'!$H$43</f>
        <v>0</v>
      </c>
      <c r="H208" s="22">
        <v>9</v>
      </c>
      <c r="K208" s="22">
        <v>1</v>
      </c>
      <c r="M208" s="22">
        <v>186</v>
      </c>
      <c r="N208" s="22">
        <v>187</v>
      </c>
    </row>
    <row r="209" spans="1:14" x14ac:dyDescent="0.2">
      <c r="A209" s="22">
        <f t="shared" si="0"/>
        <v>0</v>
      </c>
      <c r="B209" s="22">
        <f t="shared" si="1"/>
        <v>2026</v>
      </c>
      <c r="C209" s="22" t="str">
        <f>'Qtr 3 Apr-Jun'!$K$4</f>
        <v>Qtr 3: Apr - Jun</v>
      </c>
      <c r="D209" s="22" t="str">
        <f>'Qtr 3 Apr-Jun'!$A$37</f>
        <v>EXPENDITURES - s. 318.18(14)(a)2, F.S.</v>
      </c>
      <c r="E209" s="22" t="str">
        <f>RIGHT('Qtr 3 Apr-Jun'!$A$38,17)</f>
        <v>Interest on Bonds</v>
      </c>
      <c r="F209" s="35">
        <f>'Qtr 3 Apr-Jun'!$A$44</f>
        <v>0</v>
      </c>
      <c r="G209" s="36">
        <f>'Qtr 3 Apr-Jun'!$H$44</f>
        <v>0</v>
      </c>
      <c r="H209" s="22">
        <v>9</v>
      </c>
      <c r="K209" s="22">
        <v>1</v>
      </c>
      <c r="M209" s="22">
        <v>187</v>
      </c>
      <c r="N209" s="22">
        <v>188</v>
      </c>
    </row>
    <row r="210" spans="1:14" x14ac:dyDescent="0.2">
      <c r="A210" s="22">
        <f t="shared" si="0"/>
        <v>0</v>
      </c>
      <c r="B210" s="22">
        <f t="shared" si="1"/>
        <v>2026</v>
      </c>
      <c r="C210" s="22" t="str">
        <f>'Qtr 3 Apr-Jun'!$K$4</f>
        <v>Qtr 3: Apr - Jun</v>
      </c>
      <c r="D210" s="22" t="str">
        <f>'Qtr 3 Apr-Jun'!$A$37</f>
        <v>EXPENDITURES - s. 318.18(14)(a)2, F.S.</v>
      </c>
      <c r="E210" s="22" t="str">
        <f>RIGHT('Qtr 3 Apr-Jun'!$A$38,17)</f>
        <v>Interest on Bonds</v>
      </c>
      <c r="F210" s="22" t="str">
        <f>'Qtr 3 Apr-Jun'!$D$45</f>
        <v>TOTAL</v>
      </c>
      <c r="G210" s="36">
        <f>'Qtr 3 Apr-Jun'!$H$45</f>
        <v>0</v>
      </c>
      <c r="H210" s="22">
        <v>9</v>
      </c>
      <c r="K210" s="22">
        <v>1</v>
      </c>
      <c r="M210" s="22">
        <v>188</v>
      </c>
      <c r="N210" s="22">
        <v>189</v>
      </c>
    </row>
    <row r="211" spans="1:14" x14ac:dyDescent="0.2">
      <c r="A211" s="22">
        <f t="shared" si="0"/>
        <v>0</v>
      </c>
      <c r="B211" s="22">
        <f t="shared" si="1"/>
        <v>2026</v>
      </c>
      <c r="C211" s="22" t="str">
        <f>'Qtr 3 Apr-Jun'!$K$4</f>
        <v>Qtr 3: Apr - Jun</v>
      </c>
      <c r="D211" s="22" t="str">
        <f>'Qtr 3 Apr-Jun'!$K$37</f>
        <v>EXPENDITURES - s. 318.18(14)(a)2, F.S.</v>
      </c>
      <c r="E211" s="22" t="str">
        <f>'Qtr 3 Apr-Jun'!$K$38</f>
        <v>Surplus Revenues</v>
      </c>
      <c r="F211" s="35">
        <f>'Qtr 3 Apr-Jun'!$K$40</f>
        <v>0</v>
      </c>
      <c r="G211" s="6">
        <f>'Qtr 3 Apr-Jun'!$Q$40</f>
        <v>0</v>
      </c>
      <c r="H211" s="22">
        <v>9</v>
      </c>
      <c r="K211" s="22">
        <v>1</v>
      </c>
      <c r="M211" s="22">
        <v>189</v>
      </c>
      <c r="N211" s="22">
        <v>190</v>
      </c>
    </row>
    <row r="212" spans="1:14" x14ac:dyDescent="0.2">
      <c r="A212" s="22">
        <f t="shared" si="0"/>
        <v>0</v>
      </c>
      <c r="B212" s="22">
        <f t="shared" si="1"/>
        <v>2026</v>
      </c>
      <c r="C212" s="22" t="str">
        <f>'Qtr 3 Apr-Jun'!$K$4</f>
        <v>Qtr 3: Apr - Jun</v>
      </c>
      <c r="D212" s="22" t="str">
        <f>'Qtr 3 Apr-Jun'!$K$37</f>
        <v>EXPENDITURES - s. 318.18(14)(a)2, F.S.</v>
      </c>
      <c r="E212" s="22" t="str">
        <f>'Qtr 3 Apr-Jun'!$K$38</f>
        <v>Surplus Revenues</v>
      </c>
      <c r="F212" s="35">
        <f>'Qtr 3 Apr-Jun'!$K$41</f>
        <v>0</v>
      </c>
      <c r="G212" s="6">
        <f>'Qtr 3 Apr-Jun'!$Q$41</f>
        <v>0</v>
      </c>
      <c r="H212" s="22">
        <v>9</v>
      </c>
      <c r="K212" s="22">
        <v>1</v>
      </c>
      <c r="M212" s="22">
        <v>190</v>
      </c>
      <c r="N212" s="22">
        <v>191</v>
      </c>
    </row>
    <row r="213" spans="1:14" x14ac:dyDescent="0.2">
      <c r="A213" s="22">
        <f t="shared" si="0"/>
        <v>0</v>
      </c>
      <c r="B213" s="22">
        <f t="shared" si="1"/>
        <v>2026</v>
      </c>
      <c r="C213" s="22" t="str">
        <f>'Qtr 3 Apr-Jun'!$K$4</f>
        <v>Qtr 3: Apr - Jun</v>
      </c>
      <c r="D213" s="22" t="str">
        <f>'Qtr 3 Apr-Jun'!$K$37</f>
        <v>EXPENDITURES - s. 318.18(14)(a)2, F.S.</v>
      </c>
      <c r="E213" s="22" t="str">
        <f>'Qtr 3 Apr-Jun'!$K$38</f>
        <v>Surplus Revenues</v>
      </c>
      <c r="F213" s="35">
        <f>'Qtr 3 Apr-Jun'!$K$42</f>
        <v>0</v>
      </c>
      <c r="G213" s="6">
        <f>'Qtr 3 Apr-Jun'!$Q$42</f>
        <v>0</v>
      </c>
      <c r="H213" s="22">
        <v>9</v>
      </c>
      <c r="K213" s="22">
        <v>1</v>
      </c>
      <c r="M213" s="22">
        <v>191</v>
      </c>
      <c r="N213" s="22">
        <v>192</v>
      </c>
    </row>
    <row r="214" spans="1:14" x14ac:dyDescent="0.2">
      <c r="A214" s="22">
        <f t="shared" si="0"/>
        <v>0</v>
      </c>
      <c r="B214" s="22">
        <f t="shared" si="1"/>
        <v>2026</v>
      </c>
      <c r="C214" s="22" t="str">
        <f>'Qtr 3 Apr-Jun'!$K$4</f>
        <v>Qtr 3: Apr - Jun</v>
      </c>
      <c r="D214" s="22" t="str">
        <f>'Qtr 3 Apr-Jun'!$K$37</f>
        <v>EXPENDITURES - s. 318.18(14)(a)2, F.S.</v>
      </c>
      <c r="E214" s="22" t="str">
        <f>'Qtr 3 Apr-Jun'!$K$38</f>
        <v>Surplus Revenues</v>
      </c>
      <c r="F214" s="35">
        <f>'Qtr 3 Apr-Jun'!$K$43</f>
        <v>0</v>
      </c>
      <c r="G214" s="6">
        <f>'Qtr 3 Apr-Jun'!$Q$43</f>
        <v>0</v>
      </c>
      <c r="H214" s="22">
        <v>9</v>
      </c>
      <c r="K214" s="22">
        <v>1</v>
      </c>
      <c r="M214" s="22">
        <v>192</v>
      </c>
      <c r="N214" s="22">
        <v>193</v>
      </c>
    </row>
    <row r="215" spans="1:14" x14ac:dyDescent="0.2">
      <c r="A215" s="22">
        <f t="shared" si="0"/>
        <v>0</v>
      </c>
      <c r="B215" s="22">
        <f t="shared" si="1"/>
        <v>2026</v>
      </c>
      <c r="C215" s="22" t="str">
        <f>'Qtr 3 Apr-Jun'!$K$4</f>
        <v>Qtr 3: Apr - Jun</v>
      </c>
      <c r="D215" s="22" t="str">
        <f>'Qtr 3 Apr-Jun'!$K$37</f>
        <v>EXPENDITURES - s. 318.18(14)(a)2, F.S.</v>
      </c>
      <c r="E215" s="22" t="str">
        <f>'Qtr 3 Apr-Jun'!$K$38</f>
        <v>Surplus Revenues</v>
      </c>
      <c r="F215" s="35">
        <f>'Qtr 3 Apr-Jun'!$K$44</f>
        <v>0</v>
      </c>
      <c r="G215" s="6">
        <f>'Qtr 3 Apr-Jun'!$Q$44</f>
        <v>0</v>
      </c>
      <c r="H215" s="22">
        <v>9</v>
      </c>
      <c r="K215" s="22">
        <v>1</v>
      </c>
      <c r="M215" s="22">
        <v>193</v>
      </c>
      <c r="N215" s="22">
        <v>194</v>
      </c>
    </row>
    <row r="216" spans="1:14" x14ac:dyDescent="0.2">
      <c r="A216" s="22">
        <f t="shared" si="0"/>
        <v>0</v>
      </c>
      <c r="B216" s="22">
        <f t="shared" si="1"/>
        <v>2026</v>
      </c>
      <c r="C216" s="22" t="str">
        <f>'Qtr 3 Apr-Jun'!$K$4</f>
        <v>Qtr 3: Apr - Jun</v>
      </c>
      <c r="D216" s="22" t="str">
        <f>'Qtr 3 Apr-Jun'!$K$37</f>
        <v>EXPENDITURES - s. 318.18(14)(a)2, F.S.</v>
      </c>
      <c r="E216" s="22" t="str">
        <f>'Qtr 3 Apr-Jun'!$K$38</f>
        <v>Surplus Revenues</v>
      </c>
      <c r="F216" s="22" t="str">
        <f>'Qtr 3 Apr-Jun'!$N$45</f>
        <v>TOTAL</v>
      </c>
      <c r="G216" s="36">
        <f>'Qtr 3 Apr-Jun'!$Q$45</f>
        <v>0</v>
      </c>
      <c r="H216" s="22">
        <v>9</v>
      </c>
      <c r="K216" s="22">
        <v>1</v>
      </c>
      <c r="M216" s="22">
        <v>194</v>
      </c>
      <c r="N216" s="22">
        <v>195</v>
      </c>
    </row>
    <row r="217" spans="1:14" x14ac:dyDescent="0.2">
      <c r="A217" s="22">
        <f t="shared" si="0"/>
        <v>0</v>
      </c>
      <c r="B217" s="22">
        <f t="shared" si="1"/>
        <v>2026</v>
      </c>
      <c r="C217" s="22" t="str">
        <f>'Qtr 3 Apr-Jun'!$K$4</f>
        <v>Qtr 3: Apr - Jun</v>
      </c>
      <c r="D217" s="22" t="str">
        <f>'Qtr 3 Apr-Jun'!$K$37</f>
        <v>EXPENDITURES - s. 318.18(14)(a)2, F.S.</v>
      </c>
      <c r="E217" s="22" t="str">
        <f>RIGHT('Qtr 3 Apr-Jun'!$A$47,24)</f>
        <v xml:space="preserve"> s. 318.18(14)(a)2, F.S.</v>
      </c>
      <c r="F217" s="22" t="s">
        <v>125</v>
      </c>
      <c r="G217" s="36">
        <f>'Qtr 3 Apr-Jun'!$G$47</f>
        <v>0</v>
      </c>
      <c r="H217" s="22">
        <v>9</v>
      </c>
      <c r="K217" s="22">
        <v>1</v>
      </c>
      <c r="M217" s="22">
        <v>195</v>
      </c>
      <c r="N217" s="22">
        <v>196</v>
      </c>
    </row>
    <row r="218" spans="1:14" x14ac:dyDescent="0.2">
      <c r="A218" s="22">
        <f t="shared" si="0"/>
        <v>0</v>
      </c>
      <c r="B218" s="22">
        <f t="shared" si="1"/>
        <v>2026</v>
      </c>
      <c r="C218" s="22" t="str">
        <f>'Qtr 4 Jul-Sep'!$K$4</f>
        <v>Qtr 4: Jul - Sep</v>
      </c>
      <c r="D218" s="22" t="str">
        <f>'Qtr 4 Jul-Sep'!$A$34</f>
        <v>REVENUE - s. 318.18(14)(a)2, F.S.</v>
      </c>
      <c r="E218" s="22" t="str">
        <f>'Qtr 4 Jul-Sep'!$A$35</f>
        <v>Total Revenue Collected</v>
      </c>
      <c r="F218" s="22" t="s">
        <v>125</v>
      </c>
      <c r="G218" s="6">
        <f>'Qtr 4 Jul-Sep'!$D$35</f>
        <v>0</v>
      </c>
      <c r="H218" s="22">
        <v>9</v>
      </c>
      <c r="K218" s="22">
        <v>1</v>
      </c>
      <c r="M218" s="22">
        <v>196</v>
      </c>
      <c r="N218" s="22">
        <v>197</v>
      </c>
    </row>
    <row r="219" spans="1:14" x14ac:dyDescent="0.2">
      <c r="A219" s="22">
        <f t="shared" si="0"/>
        <v>0</v>
      </c>
      <c r="B219" s="22">
        <f t="shared" si="1"/>
        <v>2026</v>
      </c>
      <c r="C219" s="22" t="str">
        <f>'Qtr 4 Jul-Sep'!$K$4</f>
        <v>Qtr 4: Jul - Sep</v>
      </c>
      <c r="D219" s="22" t="str">
        <f>'Qtr 4 Jul-Sep'!$A$37</f>
        <v>EXPENDITURES - s. 318.18(14)(a)2, F.S.</v>
      </c>
      <c r="E219" s="22" t="str">
        <f>LEFT('Qtr 4 Jul-Sep'!$F$39,9)&amp;""&amp;RIGHT('Qtr 4 Jul-Sep'!$A$38,9)</f>
        <v>Principal on Bonds</v>
      </c>
      <c r="F219" s="35">
        <f>'Qtr 4 Jul-Sep'!$A$40</f>
        <v>0</v>
      </c>
      <c r="G219" s="36">
        <f>'Qtr 4 Jul-Sep'!$F$40</f>
        <v>0</v>
      </c>
      <c r="H219" s="22">
        <v>9</v>
      </c>
      <c r="K219" s="22">
        <v>1</v>
      </c>
      <c r="M219" s="22">
        <v>197</v>
      </c>
      <c r="N219" s="22">
        <v>198</v>
      </c>
    </row>
    <row r="220" spans="1:14" x14ac:dyDescent="0.2">
      <c r="A220" s="22">
        <f t="shared" si="0"/>
        <v>0</v>
      </c>
      <c r="B220" s="22">
        <f t="shared" si="1"/>
        <v>2026</v>
      </c>
      <c r="C220" s="22" t="str">
        <f>'Qtr 4 Jul-Sep'!$K$4</f>
        <v>Qtr 4: Jul - Sep</v>
      </c>
      <c r="D220" s="22" t="str">
        <f>'Qtr 4 Jul-Sep'!$A$37</f>
        <v>EXPENDITURES - s. 318.18(14)(a)2, F.S.</v>
      </c>
      <c r="E220" s="22" t="str">
        <f>LEFT('Qtr 4 Jul-Sep'!$F$39,9)&amp;""&amp;RIGHT('Qtr 4 Jul-Sep'!$A$38,9)</f>
        <v>Principal on Bonds</v>
      </c>
      <c r="F220" s="35">
        <f>'Qtr 4 Jul-Sep'!$A$41</f>
        <v>0</v>
      </c>
      <c r="G220" s="36">
        <f>'Qtr 4 Jul-Sep'!$F$41</f>
        <v>0</v>
      </c>
      <c r="H220" s="22">
        <v>9</v>
      </c>
      <c r="K220" s="22">
        <v>1</v>
      </c>
      <c r="M220" s="22">
        <v>198</v>
      </c>
      <c r="N220" s="22">
        <v>199</v>
      </c>
    </row>
    <row r="221" spans="1:14" x14ac:dyDescent="0.2">
      <c r="A221" s="22">
        <f t="shared" si="0"/>
        <v>0</v>
      </c>
      <c r="B221" s="22">
        <f t="shared" si="1"/>
        <v>2026</v>
      </c>
      <c r="C221" s="22" t="str">
        <f>'Qtr 4 Jul-Sep'!$K$4</f>
        <v>Qtr 4: Jul - Sep</v>
      </c>
      <c r="D221" s="22" t="str">
        <f>'Qtr 4 Jul-Sep'!$A$37</f>
        <v>EXPENDITURES - s. 318.18(14)(a)2, F.S.</v>
      </c>
      <c r="E221" s="22" t="str">
        <f>LEFT('Qtr 4 Jul-Sep'!$F$39,9)&amp;""&amp;RIGHT('Qtr 4 Jul-Sep'!$A$38,9)</f>
        <v>Principal on Bonds</v>
      </c>
      <c r="F221" s="35">
        <f>'Qtr 4 Jul-Sep'!$A$42</f>
        <v>0</v>
      </c>
      <c r="G221" s="36">
        <f>'Qtr 4 Jul-Sep'!$F$42</f>
        <v>0</v>
      </c>
      <c r="H221" s="22">
        <v>9</v>
      </c>
      <c r="K221" s="22">
        <v>1</v>
      </c>
      <c r="M221" s="22">
        <v>199</v>
      </c>
      <c r="N221" s="22">
        <v>200</v>
      </c>
    </row>
    <row r="222" spans="1:14" x14ac:dyDescent="0.2">
      <c r="A222" s="22">
        <f t="shared" si="0"/>
        <v>0</v>
      </c>
      <c r="B222" s="22">
        <f t="shared" si="1"/>
        <v>2026</v>
      </c>
      <c r="C222" s="22" t="str">
        <f>'Qtr 4 Jul-Sep'!$K$4</f>
        <v>Qtr 4: Jul - Sep</v>
      </c>
      <c r="D222" s="22" t="str">
        <f>'Qtr 4 Jul-Sep'!$A$37</f>
        <v>EXPENDITURES - s. 318.18(14)(a)2, F.S.</v>
      </c>
      <c r="E222" s="22" t="str">
        <f>LEFT('Qtr 4 Jul-Sep'!$F$39,9)&amp;""&amp;RIGHT('Qtr 4 Jul-Sep'!$A$38,9)</f>
        <v>Principal on Bonds</v>
      </c>
      <c r="F222" s="35">
        <f>'Qtr 4 Jul-Sep'!$A$43</f>
        <v>0</v>
      </c>
      <c r="G222" s="36">
        <f>'Qtr 4 Jul-Sep'!$F$43</f>
        <v>0</v>
      </c>
      <c r="H222" s="22">
        <v>9</v>
      </c>
      <c r="K222" s="22">
        <v>1</v>
      </c>
      <c r="M222" s="22">
        <v>200</v>
      </c>
      <c r="N222" s="22">
        <v>201</v>
      </c>
    </row>
    <row r="223" spans="1:14" x14ac:dyDescent="0.2">
      <c r="A223" s="22">
        <f t="shared" si="0"/>
        <v>0</v>
      </c>
      <c r="B223" s="22">
        <f t="shared" si="1"/>
        <v>2026</v>
      </c>
      <c r="C223" s="22" t="str">
        <f>'Qtr 4 Jul-Sep'!$K$4</f>
        <v>Qtr 4: Jul - Sep</v>
      </c>
      <c r="D223" s="22" t="str">
        <f>'Qtr 4 Jul-Sep'!$A$37</f>
        <v>EXPENDITURES - s. 318.18(14)(a)2, F.S.</v>
      </c>
      <c r="E223" s="22" t="str">
        <f>LEFT('Qtr 4 Jul-Sep'!$F$39,9)&amp;""&amp;RIGHT('Qtr 4 Jul-Sep'!$A$38,9)</f>
        <v>Principal on Bonds</v>
      </c>
      <c r="F223" s="35">
        <f>'Qtr 4 Jul-Sep'!$A$44</f>
        <v>0</v>
      </c>
      <c r="G223" s="36">
        <f>'Qtr 4 Jul-Sep'!$F$44</f>
        <v>0</v>
      </c>
      <c r="H223" s="22">
        <v>9</v>
      </c>
      <c r="K223" s="22">
        <v>1</v>
      </c>
      <c r="M223" s="22">
        <v>201</v>
      </c>
      <c r="N223" s="22">
        <v>202</v>
      </c>
    </row>
    <row r="224" spans="1:14" x14ac:dyDescent="0.2">
      <c r="A224" s="22">
        <f t="shared" si="0"/>
        <v>0</v>
      </c>
      <c r="B224" s="22">
        <f t="shared" si="1"/>
        <v>2026</v>
      </c>
      <c r="C224" s="22" t="str">
        <f>'Qtr 4 Jul-Sep'!$K$4</f>
        <v>Qtr 4: Jul - Sep</v>
      </c>
      <c r="D224" s="22" t="str">
        <f>'Qtr 4 Jul-Sep'!$A$37</f>
        <v>EXPENDITURES - s. 318.18(14)(a)2, F.S.</v>
      </c>
      <c r="E224" s="22" t="str">
        <f>LEFT('Qtr 4 Jul-Sep'!$F$39,9)&amp;""&amp;RIGHT('Qtr 4 Jul-Sep'!$A$38,9)</f>
        <v>Principal on Bonds</v>
      </c>
      <c r="F224" s="22" t="str">
        <f>'Qtr 4 Jul-Sep'!$D$45</f>
        <v>TOTAL</v>
      </c>
      <c r="G224" s="36">
        <f>'Qtr 4 Jul-Sep'!$F$45</f>
        <v>0</v>
      </c>
      <c r="H224" s="22">
        <v>9</v>
      </c>
      <c r="K224" s="22">
        <v>1</v>
      </c>
      <c r="M224" s="22">
        <v>202</v>
      </c>
      <c r="N224" s="22">
        <v>203</v>
      </c>
    </row>
    <row r="225" spans="1:20" x14ac:dyDescent="0.2">
      <c r="A225" s="22">
        <f t="shared" si="0"/>
        <v>0</v>
      </c>
      <c r="B225" s="22">
        <f t="shared" si="1"/>
        <v>2026</v>
      </c>
      <c r="C225" s="22" t="str">
        <f>'Qtr 4 Jul-Sep'!$K$4</f>
        <v>Qtr 4: Jul - Sep</v>
      </c>
      <c r="D225" s="22" t="str">
        <f>'Qtr 4 Jul-Sep'!$A$37</f>
        <v>EXPENDITURES - s. 318.18(14)(a)2, F.S.</v>
      </c>
      <c r="E225" s="22" t="str">
        <f>RIGHT('Qtr 4 Jul-Sep'!$A$38,17)</f>
        <v>Interest on Bonds</v>
      </c>
      <c r="F225" s="35">
        <f>'Qtr 4 Jul-Sep'!$A$40</f>
        <v>0</v>
      </c>
      <c r="G225" s="36">
        <f>'Qtr 4 Jul-Sep'!$H$40</f>
        <v>0</v>
      </c>
      <c r="H225" s="22">
        <v>9</v>
      </c>
      <c r="K225" s="22">
        <v>1</v>
      </c>
      <c r="M225" s="22">
        <v>203</v>
      </c>
      <c r="N225" s="22">
        <v>204</v>
      </c>
    </row>
    <row r="226" spans="1:20" x14ac:dyDescent="0.2">
      <c r="A226" s="22">
        <f t="shared" si="0"/>
        <v>0</v>
      </c>
      <c r="B226" s="22">
        <f t="shared" si="1"/>
        <v>2026</v>
      </c>
      <c r="C226" s="22" t="str">
        <f>'Qtr 4 Jul-Sep'!$K$4</f>
        <v>Qtr 4: Jul - Sep</v>
      </c>
      <c r="D226" s="22" t="str">
        <f>'Qtr 4 Jul-Sep'!$A$37</f>
        <v>EXPENDITURES - s. 318.18(14)(a)2, F.S.</v>
      </c>
      <c r="E226" s="22" t="str">
        <f>RIGHT('Qtr 4 Jul-Sep'!$A$38,17)</f>
        <v>Interest on Bonds</v>
      </c>
      <c r="F226" s="35">
        <f>'Qtr 4 Jul-Sep'!$A$41</f>
        <v>0</v>
      </c>
      <c r="G226" s="36">
        <f>'Qtr 4 Jul-Sep'!$H$41</f>
        <v>0</v>
      </c>
      <c r="H226" s="22">
        <v>9</v>
      </c>
      <c r="K226" s="22">
        <v>1</v>
      </c>
      <c r="M226" s="22">
        <v>204</v>
      </c>
      <c r="N226" s="22">
        <v>205</v>
      </c>
    </row>
    <row r="227" spans="1:20" x14ac:dyDescent="0.2">
      <c r="A227" s="22">
        <f t="shared" si="0"/>
        <v>0</v>
      </c>
      <c r="B227" s="22">
        <f t="shared" si="1"/>
        <v>2026</v>
      </c>
      <c r="C227" s="22" t="str">
        <f>'Qtr 4 Jul-Sep'!$K$4</f>
        <v>Qtr 4: Jul - Sep</v>
      </c>
      <c r="D227" s="22" t="str">
        <f>'Qtr 4 Jul-Sep'!$A$37</f>
        <v>EXPENDITURES - s. 318.18(14)(a)2, F.S.</v>
      </c>
      <c r="E227" s="22" t="str">
        <f>RIGHT('Qtr 4 Jul-Sep'!$A$38,17)</f>
        <v>Interest on Bonds</v>
      </c>
      <c r="F227" s="35">
        <f>'Qtr 4 Jul-Sep'!$A$42</f>
        <v>0</v>
      </c>
      <c r="G227" s="36">
        <f>'Qtr 4 Jul-Sep'!$H$42</f>
        <v>0</v>
      </c>
      <c r="H227" s="22">
        <v>9</v>
      </c>
      <c r="K227" s="22">
        <v>1</v>
      </c>
      <c r="M227" s="22">
        <v>205</v>
      </c>
      <c r="N227" s="22">
        <v>206</v>
      </c>
    </row>
    <row r="228" spans="1:20" x14ac:dyDescent="0.2">
      <c r="A228" s="22">
        <f t="shared" si="0"/>
        <v>0</v>
      </c>
      <c r="B228" s="22">
        <f t="shared" si="1"/>
        <v>2026</v>
      </c>
      <c r="C228" s="22" t="str">
        <f>'Qtr 4 Jul-Sep'!$K$4</f>
        <v>Qtr 4: Jul - Sep</v>
      </c>
      <c r="D228" s="22" t="str">
        <f>'Qtr 4 Jul-Sep'!$A$37</f>
        <v>EXPENDITURES - s. 318.18(14)(a)2, F.S.</v>
      </c>
      <c r="E228" s="22" t="str">
        <f>RIGHT('Qtr 4 Jul-Sep'!$A$38,17)</f>
        <v>Interest on Bonds</v>
      </c>
      <c r="F228" s="35">
        <f>'Qtr 4 Jul-Sep'!$A$43</f>
        <v>0</v>
      </c>
      <c r="G228" s="36">
        <f>'Qtr 4 Jul-Sep'!$H$43</f>
        <v>0</v>
      </c>
      <c r="H228" s="22">
        <v>9</v>
      </c>
      <c r="K228" s="22">
        <v>1</v>
      </c>
      <c r="M228" s="22">
        <v>206</v>
      </c>
      <c r="N228" s="22">
        <v>207</v>
      </c>
    </row>
    <row r="229" spans="1:20" x14ac:dyDescent="0.2">
      <c r="A229" s="22">
        <f t="shared" si="0"/>
        <v>0</v>
      </c>
      <c r="B229" s="22">
        <f t="shared" si="1"/>
        <v>2026</v>
      </c>
      <c r="C229" s="22" t="str">
        <f>'Qtr 4 Jul-Sep'!$K$4</f>
        <v>Qtr 4: Jul - Sep</v>
      </c>
      <c r="D229" s="22" t="str">
        <f>'Qtr 4 Jul-Sep'!$A$37</f>
        <v>EXPENDITURES - s. 318.18(14)(a)2, F.S.</v>
      </c>
      <c r="E229" s="22" t="str">
        <f>RIGHT('Qtr 4 Jul-Sep'!$A$38,17)</f>
        <v>Interest on Bonds</v>
      </c>
      <c r="F229" s="35">
        <f>'Qtr 4 Jul-Sep'!$A$44</f>
        <v>0</v>
      </c>
      <c r="G229" s="36">
        <f>'Qtr 4 Jul-Sep'!$H$44</f>
        <v>0</v>
      </c>
      <c r="H229" s="22">
        <v>9</v>
      </c>
      <c r="K229" s="22">
        <v>1</v>
      </c>
      <c r="M229" s="22">
        <v>207</v>
      </c>
      <c r="N229" s="22">
        <v>208</v>
      </c>
    </row>
    <row r="230" spans="1:20" x14ac:dyDescent="0.2">
      <c r="A230" s="22">
        <f t="shared" si="0"/>
        <v>0</v>
      </c>
      <c r="B230" s="22">
        <f t="shared" si="1"/>
        <v>2026</v>
      </c>
      <c r="C230" s="22" t="str">
        <f>'Qtr 4 Jul-Sep'!$K$4</f>
        <v>Qtr 4: Jul - Sep</v>
      </c>
      <c r="D230" s="22" t="str">
        <f>'Qtr 4 Jul-Sep'!$A$37</f>
        <v>EXPENDITURES - s. 318.18(14)(a)2, F.S.</v>
      </c>
      <c r="E230" s="22" t="str">
        <f>RIGHT('Qtr 4 Jul-Sep'!$A$38,17)</f>
        <v>Interest on Bonds</v>
      </c>
      <c r="F230" s="22" t="str">
        <f>'Qtr 4 Jul-Sep'!$D$45</f>
        <v>TOTAL</v>
      </c>
      <c r="G230" s="36">
        <f>'Qtr 4 Jul-Sep'!$H$45</f>
        <v>0</v>
      </c>
      <c r="H230" s="22">
        <v>9</v>
      </c>
      <c r="K230" s="22">
        <v>1</v>
      </c>
      <c r="M230" s="22">
        <v>208</v>
      </c>
      <c r="N230" s="22">
        <v>209</v>
      </c>
    </row>
    <row r="231" spans="1:20" x14ac:dyDescent="0.2">
      <c r="A231" s="22">
        <f t="shared" si="0"/>
        <v>0</v>
      </c>
      <c r="B231" s="22">
        <f t="shared" si="1"/>
        <v>2026</v>
      </c>
      <c r="C231" s="22" t="str">
        <f>'Qtr 4 Jul-Sep'!$K$4</f>
        <v>Qtr 4: Jul - Sep</v>
      </c>
      <c r="D231" s="22" t="str">
        <f>'Qtr 4 Jul-Sep'!$K$37</f>
        <v>EXPENDITURES - s. 318.18(14)(a)2, F.S.</v>
      </c>
      <c r="E231" s="22" t="str">
        <f>'Qtr 4 Jul-Sep'!$K$38</f>
        <v>Surplus Revenues</v>
      </c>
      <c r="F231" s="35">
        <f>'Qtr 4 Jul-Sep'!$K$40</f>
        <v>0</v>
      </c>
      <c r="G231" s="6">
        <f>'Qtr 4 Jul-Sep'!$Q$40</f>
        <v>0</v>
      </c>
      <c r="H231" s="22">
        <v>9</v>
      </c>
      <c r="K231" s="22">
        <v>1</v>
      </c>
      <c r="M231" s="22">
        <v>209</v>
      </c>
      <c r="N231" s="22">
        <v>210</v>
      </c>
    </row>
    <row r="232" spans="1:20" x14ac:dyDescent="0.2">
      <c r="A232" s="22">
        <f t="shared" si="0"/>
        <v>0</v>
      </c>
      <c r="B232" s="22">
        <f t="shared" si="1"/>
        <v>2026</v>
      </c>
      <c r="C232" s="22" t="str">
        <f>'Qtr 4 Jul-Sep'!$K$4</f>
        <v>Qtr 4: Jul - Sep</v>
      </c>
      <c r="D232" s="22" t="str">
        <f>'Qtr 4 Jul-Sep'!$K$37</f>
        <v>EXPENDITURES - s. 318.18(14)(a)2, F.S.</v>
      </c>
      <c r="E232" s="22" t="str">
        <f>'Qtr 4 Jul-Sep'!$K$38</f>
        <v>Surplus Revenues</v>
      </c>
      <c r="F232" s="35">
        <f>'Qtr 4 Jul-Sep'!$K$41</f>
        <v>0</v>
      </c>
      <c r="G232" s="6">
        <f>'Qtr 4 Jul-Sep'!$Q$41</f>
        <v>0</v>
      </c>
      <c r="H232" s="22">
        <v>9</v>
      </c>
      <c r="K232" s="22">
        <v>1</v>
      </c>
      <c r="M232" s="22">
        <v>210</v>
      </c>
      <c r="N232" s="22">
        <v>211</v>
      </c>
    </row>
    <row r="233" spans="1:20" x14ac:dyDescent="0.2">
      <c r="A233" s="22">
        <f t="shared" si="0"/>
        <v>0</v>
      </c>
      <c r="B233" s="22">
        <f t="shared" si="1"/>
        <v>2026</v>
      </c>
      <c r="C233" s="22" t="str">
        <f>'Qtr 4 Jul-Sep'!$K$4</f>
        <v>Qtr 4: Jul - Sep</v>
      </c>
      <c r="D233" s="22" t="str">
        <f>'Qtr 4 Jul-Sep'!$K$37</f>
        <v>EXPENDITURES - s. 318.18(14)(a)2, F.S.</v>
      </c>
      <c r="E233" s="22" t="str">
        <f>'Qtr 4 Jul-Sep'!$K$38</f>
        <v>Surplus Revenues</v>
      </c>
      <c r="F233" s="35">
        <f>'Qtr 4 Jul-Sep'!$K$42</f>
        <v>0</v>
      </c>
      <c r="G233" s="6">
        <f>'Qtr 4 Jul-Sep'!$Q$42</f>
        <v>0</v>
      </c>
      <c r="H233" s="22">
        <v>9</v>
      </c>
      <c r="K233" s="22">
        <v>1</v>
      </c>
      <c r="M233" s="22">
        <v>211</v>
      </c>
      <c r="N233" s="22">
        <v>212</v>
      </c>
    </row>
    <row r="234" spans="1:20" x14ac:dyDescent="0.2">
      <c r="A234" s="22">
        <f t="shared" si="0"/>
        <v>0</v>
      </c>
      <c r="B234" s="22">
        <f t="shared" si="1"/>
        <v>2026</v>
      </c>
      <c r="C234" s="22" t="str">
        <f>'Qtr 4 Jul-Sep'!$K$4</f>
        <v>Qtr 4: Jul - Sep</v>
      </c>
      <c r="D234" s="22" t="str">
        <f>'Qtr 4 Jul-Sep'!$K$37</f>
        <v>EXPENDITURES - s. 318.18(14)(a)2, F.S.</v>
      </c>
      <c r="E234" s="22" t="str">
        <f>'Qtr 4 Jul-Sep'!$K$38</f>
        <v>Surplus Revenues</v>
      </c>
      <c r="F234" s="35">
        <f>'Qtr 4 Jul-Sep'!$K$43</f>
        <v>0</v>
      </c>
      <c r="G234" s="6">
        <f>'Qtr 4 Jul-Sep'!$Q$43</f>
        <v>0</v>
      </c>
      <c r="H234" s="22">
        <v>9</v>
      </c>
      <c r="K234" s="22">
        <v>1</v>
      </c>
      <c r="M234" s="22">
        <v>212</v>
      </c>
      <c r="N234" s="22">
        <v>213</v>
      </c>
    </row>
    <row r="235" spans="1:20" x14ac:dyDescent="0.2">
      <c r="A235" s="22">
        <f t="shared" si="0"/>
        <v>0</v>
      </c>
      <c r="B235" s="22">
        <f t="shared" si="1"/>
        <v>2026</v>
      </c>
      <c r="C235" s="22" t="str">
        <f>'Qtr 4 Jul-Sep'!$K$4</f>
        <v>Qtr 4: Jul - Sep</v>
      </c>
      <c r="D235" s="22" t="str">
        <f>'Qtr 4 Jul-Sep'!$K$37</f>
        <v>EXPENDITURES - s. 318.18(14)(a)2, F.S.</v>
      </c>
      <c r="E235" s="22" t="str">
        <f>'Qtr 4 Jul-Sep'!$K$38</f>
        <v>Surplus Revenues</v>
      </c>
      <c r="F235" s="35">
        <f>'Qtr 4 Jul-Sep'!$K$44</f>
        <v>0</v>
      </c>
      <c r="G235" s="6">
        <f>'Qtr 4 Jul-Sep'!$Q$44</f>
        <v>0</v>
      </c>
      <c r="H235" s="22">
        <v>9</v>
      </c>
      <c r="K235" s="22">
        <v>1</v>
      </c>
      <c r="M235" s="22">
        <v>213</v>
      </c>
      <c r="N235" s="22">
        <v>214</v>
      </c>
    </row>
    <row r="236" spans="1:20" x14ac:dyDescent="0.2">
      <c r="A236" s="22">
        <f t="shared" si="0"/>
        <v>0</v>
      </c>
      <c r="B236" s="22">
        <f t="shared" si="1"/>
        <v>2026</v>
      </c>
      <c r="C236" s="22" t="str">
        <f>'Qtr 4 Jul-Sep'!$K$4</f>
        <v>Qtr 4: Jul - Sep</v>
      </c>
      <c r="D236" s="22" t="str">
        <f>'Qtr 4 Jul-Sep'!$K$37</f>
        <v>EXPENDITURES - s. 318.18(14)(a)2, F.S.</v>
      </c>
      <c r="E236" s="22" t="str">
        <f>'Qtr 4 Jul-Sep'!$K$38</f>
        <v>Surplus Revenues</v>
      </c>
      <c r="F236" s="22" t="str">
        <f>'Qtr 4 Jul-Sep'!$N$45</f>
        <v>TOTAL</v>
      </c>
      <c r="G236" s="36">
        <f>'Qtr 4 Jul-Sep'!$Q$45</f>
        <v>0</v>
      </c>
      <c r="H236" s="22">
        <v>9</v>
      </c>
      <c r="K236" s="22">
        <v>1</v>
      </c>
      <c r="M236" s="22">
        <v>214</v>
      </c>
      <c r="N236" s="22">
        <v>215</v>
      </c>
    </row>
    <row r="237" spans="1:20" x14ac:dyDescent="0.2">
      <c r="A237" s="22">
        <f t="shared" si="0"/>
        <v>0</v>
      </c>
      <c r="B237" s="22">
        <f t="shared" si="1"/>
        <v>2026</v>
      </c>
      <c r="C237" s="22" t="str">
        <f>'Qtr 4 Jul-Sep'!$K$4</f>
        <v>Qtr 4: Jul - Sep</v>
      </c>
      <c r="D237" s="22" t="str">
        <f>'Qtr 4 Jul-Sep'!$K$37</f>
        <v>EXPENDITURES - s. 318.18(14)(a)2, F.S.</v>
      </c>
      <c r="E237" s="22" t="str">
        <f>RIGHT('Qtr 4 Jul-Sep'!$A$47,24)</f>
        <v xml:space="preserve"> s. 318.18(14)(a)2, F.S.</v>
      </c>
      <c r="F237" s="22" t="s">
        <v>125</v>
      </c>
      <c r="G237" s="36">
        <f>'Qtr 4 Jul-Sep'!$G$47</f>
        <v>0</v>
      </c>
      <c r="H237" s="22">
        <v>9</v>
      </c>
      <c r="K237" s="22">
        <v>1</v>
      </c>
      <c r="M237" s="22">
        <v>215</v>
      </c>
      <c r="N237" s="22">
        <v>216</v>
      </c>
    </row>
    <row r="238" spans="1:20" ht="26.25" x14ac:dyDescent="0.25">
      <c r="A238" s="21" t="str">
        <f>$A$20</f>
        <v>OrganizationID</v>
      </c>
      <c r="B238" s="21" t="str">
        <f>$B$20</f>
        <v>FiscalYearID</v>
      </c>
      <c r="C238" s="21" t="str">
        <f>$C$20</f>
        <v>QuarterlyPeriod</v>
      </c>
      <c r="D238" s="21" t="str">
        <f>$D$20</f>
        <v>Rev/Exp</v>
      </c>
      <c r="E238" s="21" t="str">
        <f>$E$20</f>
        <v>Category</v>
      </c>
      <c r="F238" s="21" t="str">
        <f>$F$20</f>
        <v>Description</v>
      </c>
      <c r="G238" s="21" t="str">
        <f>$G$20</f>
        <v>Period-Amount</v>
      </c>
      <c r="H238" s="21" t="str">
        <f>$H$20</f>
        <v>Report
Number</v>
      </c>
      <c r="I238" s="21">
        <f>$I$20</f>
        <v>0</v>
      </c>
      <c r="J238" s="21">
        <f>$J$20</f>
        <v>0</v>
      </c>
      <c r="K238" s="21">
        <f>$K$20</f>
        <v>0</v>
      </c>
      <c r="L238" s="21">
        <f>$L$20</f>
        <v>0</v>
      </c>
      <c r="M238"/>
      <c r="N238"/>
      <c r="O238"/>
      <c r="P238"/>
      <c r="Q238"/>
      <c r="R238"/>
      <c r="S238"/>
      <c r="T238"/>
    </row>
    <row r="239" spans="1:20" x14ac:dyDescent="0.2">
      <c r="A239" s="22">
        <f t="shared" si="0"/>
        <v>0</v>
      </c>
      <c r="B239" s="22">
        <f t="shared" si="1"/>
        <v>2026</v>
      </c>
      <c r="C239" s="22" t="str">
        <f>'Qtr 1 Oct-Dec'!$K$4</f>
        <v>Qtr 1: Oct - Dec</v>
      </c>
      <c r="D239" s="22" t="str">
        <f>'Qtr 1 Oct-Dec'!$A$49</f>
        <v>REVENUE - s. 318.18(14)(a)3, F.S.</v>
      </c>
      <c r="E239" s="22" t="str">
        <f>'Qtr 1 Oct-Dec'!$A$50</f>
        <v>Total Revenue Collected</v>
      </c>
      <c r="F239" s="22" t="s">
        <v>125</v>
      </c>
      <c r="G239" s="36">
        <f>'Qtr 1 Oct-Dec'!$D$50</f>
        <v>0</v>
      </c>
      <c r="H239" s="22">
        <v>9</v>
      </c>
      <c r="K239" s="22">
        <v>1</v>
      </c>
      <c r="M239" s="22">
        <v>216</v>
      </c>
      <c r="N239" s="22">
        <v>217</v>
      </c>
    </row>
    <row r="240" spans="1:20" x14ac:dyDescent="0.2">
      <c r="A240" s="22">
        <f t="shared" si="0"/>
        <v>0</v>
      </c>
      <c r="B240" s="22">
        <f t="shared" si="1"/>
        <v>2026</v>
      </c>
      <c r="C240" s="22" t="str">
        <f>'Qtr 1 Oct-Dec'!$K$4</f>
        <v>Qtr 1: Oct - Dec</v>
      </c>
      <c r="D240" s="22" t="str">
        <f>'Qtr 1 Oct-Dec'!$A$52</f>
        <v>EXPENDITURES - s. 318.18(14)(a)3, F.S.</v>
      </c>
      <c r="E240" s="22" t="str">
        <f>LEFT('Qtr 1 Oct-Dec'!$F$54,9)&amp;""&amp;RIGHT('Qtr 1 Oct-Dec'!$A$53,9)</f>
        <v>Principal on Bonds</v>
      </c>
      <c r="F240" s="35">
        <f>'Qtr 1 Oct-Dec'!$A$55</f>
        <v>0</v>
      </c>
      <c r="G240" s="36">
        <f>'Qtr 1 Oct-Dec'!$F$55</f>
        <v>0</v>
      </c>
      <c r="H240" s="22">
        <v>9</v>
      </c>
      <c r="K240" s="22">
        <v>1</v>
      </c>
      <c r="M240" s="22">
        <v>217</v>
      </c>
      <c r="N240" s="22">
        <v>218</v>
      </c>
    </row>
    <row r="241" spans="1:14" x14ac:dyDescent="0.2">
      <c r="A241" s="22">
        <f t="shared" si="0"/>
        <v>0</v>
      </c>
      <c r="B241" s="22">
        <f t="shared" si="1"/>
        <v>2026</v>
      </c>
      <c r="C241" s="22" t="str">
        <f>'Qtr 1 Oct-Dec'!$K$4</f>
        <v>Qtr 1: Oct - Dec</v>
      </c>
      <c r="D241" s="22" t="str">
        <f>'Qtr 1 Oct-Dec'!$A$52</f>
        <v>EXPENDITURES - s. 318.18(14)(a)3, F.S.</v>
      </c>
      <c r="E241" s="22" t="str">
        <f>LEFT('Qtr 1 Oct-Dec'!$F$54,9)&amp;""&amp;RIGHT('Qtr 1 Oct-Dec'!$A$53,9)</f>
        <v>Principal on Bonds</v>
      </c>
      <c r="F241" s="35">
        <f>'Qtr 1 Oct-Dec'!$A$56</f>
        <v>0</v>
      </c>
      <c r="G241" s="36">
        <f>'Qtr 1 Oct-Dec'!$F$56</f>
        <v>0</v>
      </c>
      <c r="H241" s="22">
        <v>9</v>
      </c>
      <c r="K241" s="22">
        <v>1</v>
      </c>
      <c r="M241" s="22">
        <v>218</v>
      </c>
      <c r="N241" s="22">
        <v>219</v>
      </c>
    </row>
    <row r="242" spans="1:14" x14ac:dyDescent="0.2">
      <c r="A242" s="22">
        <f t="shared" si="0"/>
        <v>0</v>
      </c>
      <c r="B242" s="22">
        <f t="shared" si="1"/>
        <v>2026</v>
      </c>
      <c r="C242" s="22" t="str">
        <f>'Qtr 1 Oct-Dec'!$K$4</f>
        <v>Qtr 1: Oct - Dec</v>
      </c>
      <c r="D242" s="22" t="str">
        <f>'Qtr 1 Oct-Dec'!$A$52</f>
        <v>EXPENDITURES - s. 318.18(14)(a)3, F.S.</v>
      </c>
      <c r="E242" s="22" t="str">
        <f>LEFT('Qtr 1 Oct-Dec'!$F$54,9)&amp;""&amp;RIGHT('Qtr 1 Oct-Dec'!$A$53,9)</f>
        <v>Principal on Bonds</v>
      </c>
      <c r="F242" s="35">
        <f>'Qtr 1 Oct-Dec'!$A$57</f>
        <v>0</v>
      </c>
      <c r="G242" s="36">
        <f>'Qtr 1 Oct-Dec'!$F$57</f>
        <v>0</v>
      </c>
      <c r="H242" s="22">
        <v>9</v>
      </c>
      <c r="K242" s="22">
        <v>1</v>
      </c>
      <c r="M242" s="22">
        <v>219</v>
      </c>
      <c r="N242" s="22">
        <v>220</v>
      </c>
    </row>
    <row r="243" spans="1:14" x14ac:dyDescent="0.2">
      <c r="A243" s="22">
        <f t="shared" si="0"/>
        <v>0</v>
      </c>
      <c r="B243" s="22">
        <f t="shared" si="1"/>
        <v>2026</v>
      </c>
      <c r="C243" s="22" t="str">
        <f>'Qtr 1 Oct-Dec'!$K$4</f>
        <v>Qtr 1: Oct - Dec</v>
      </c>
      <c r="D243" s="22" t="str">
        <f>'Qtr 1 Oct-Dec'!$A$52</f>
        <v>EXPENDITURES - s. 318.18(14)(a)3, F.S.</v>
      </c>
      <c r="E243" s="22" t="str">
        <f>LEFT('Qtr 1 Oct-Dec'!$F$54,9)&amp;""&amp;RIGHT('Qtr 1 Oct-Dec'!$A$53,9)</f>
        <v>Principal on Bonds</v>
      </c>
      <c r="F243" s="35">
        <f>'Qtr 1 Oct-Dec'!$A$58</f>
        <v>0</v>
      </c>
      <c r="G243" s="36">
        <f>'Qtr 1 Oct-Dec'!$F$58</f>
        <v>0</v>
      </c>
      <c r="H243" s="22">
        <v>9</v>
      </c>
      <c r="K243" s="22">
        <v>1</v>
      </c>
      <c r="M243" s="22">
        <v>220</v>
      </c>
      <c r="N243" s="22">
        <v>221</v>
      </c>
    </row>
    <row r="244" spans="1:14" x14ac:dyDescent="0.2">
      <c r="A244" s="22">
        <f t="shared" si="0"/>
        <v>0</v>
      </c>
      <c r="B244" s="22">
        <f t="shared" si="1"/>
        <v>2026</v>
      </c>
      <c r="C244" s="22" t="str">
        <f>'Qtr 1 Oct-Dec'!$K$4</f>
        <v>Qtr 1: Oct - Dec</v>
      </c>
      <c r="D244" s="22" t="str">
        <f>'Qtr 1 Oct-Dec'!$A$52</f>
        <v>EXPENDITURES - s. 318.18(14)(a)3, F.S.</v>
      </c>
      <c r="E244" s="22" t="str">
        <f>LEFT('Qtr 1 Oct-Dec'!$F$54,9)&amp;""&amp;RIGHT('Qtr 1 Oct-Dec'!$A$53,9)</f>
        <v>Principal on Bonds</v>
      </c>
      <c r="F244" s="35">
        <f>'Qtr 1 Oct-Dec'!$A$59</f>
        <v>0</v>
      </c>
      <c r="G244" s="36">
        <f>'Qtr 1 Oct-Dec'!$F$59</f>
        <v>0</v>
      </c>
      <c r="H244" s="22">
        <v>9</v>
      </c>
      <c r="K244" s="22">
        <v>1</v>
      </c>
      <c r="M244" s="22">
        <v>221</v>
      </c>
      <c r="N244" s="22">
        <v>222</v>
      </c>
    </row>
    <row r="245" spans="1:14" x14ac:dyDescent="0.2">
      <c r="A245" s="22">
        <f t="shared" si="0"/>
        <v>0</v>
      </c>
      <c r="B245" s="22">
        <f t="shared" si="1"/>
        <v>2026</v>
      </c>
      <c r="C245" s="22" t="str">
        <f>'Qtr 1 Oct-Dec'!$K$4</f>
        <v>Qtr 1: Oct - Dec</v>
      </c>
      <c r="D245" s="22" t="str">
        <f>'Qtr 1 Oct-Dec'!$A$52</f>
        <v>EXPENDITURES - s. 318.18(14)(a)3, F.S.</v>
      </c>
      <c r="E245" s="22" t="str">
        <f>LEFT('Qtr 1 Oct-Dec'!$F$54,9)&amp;""&amp;RIGHT('Qtr 1 Oct-Dec'!$A$53,9)</f>
        <v>Principal on Bonds</v>
      </c>
      <c r="F245" s="22" t="str">
        <f>'Qtr 1 Oct-Dec'!$D$60</f>
        <v>TOTAL</v>
      </c>
      <c r="G245" s="36">
        <f>'Qtr 1 Oct-Dec'!$F$60</f>
        <v>0</v>
      </c>
      <c r="H245" s="22">
        <v>9</v>
      </c>
      <c r="K245" s="22">
        <v>1</v>
      </c>
      <c r="M245" s="22">
        <v>222</v>
      </c>
      <c r="N245" s="22">
        <v>223</v>
      </c>
    </row>
    <row r="246" spans="1:14" x14ac:dyDescent="0.2">
      <c r="A246" s="22">
        <f t="shared" si="0"/>
        <v>0</v>
      </c>
      <c r="B246" s="22">
        <f t="shared" si="1"/>
        <v>2026</v>
      </c>
      <c r="C246" s="22" t="str">
        <f>'Qtr 1 Oct-Dec'!$K$4</f>
        <v>Qtr 1: Oct - Dec</v>
      </c>
      <c r="D246" s="22" t="str">
        <f>'Qtr 1 Oct-Dec'!$A$52</f>
        <v>EXPENDITURES - s. 318.18(14)(a)3, F.S.</v>
      </c>
      <c r="E246" s="22" t="str">
        <f>RIGHT('Qtr 1 Oct-Dec'!$A$53,17)</f>
        <v>Interest on Bonds</v>
      </c>
      <c r="F246" s="35">
        <f>'Qtr 1 Oct-Dec'!$A$55</f>
        <v>0</v>
      </c>
      <c r="G246" s="6">
        <f>'Qtr 1 Oct-Dec'!$H$55</f>
        <v>0</v>
      </c>
      <c r="H246" s="22">
        <v>9</v>
      </c>
      <c r="K246" s="22">
        <v>1</v>
      </c>
      <c r="M246" s="22">
        <v>223</v>
      </c>
      <c r="N246" s="22">
        <v>224</v>
      </c>
    </row>
    <row r="247" spans="1:14" x14ac:dyDescent="0.2">
      <c r="A247" s="22">
        <f t="shared" si="0"/>
        <v>0</v>
      </c>
      <c r="B247" s="22">
        <f t="shared" si="1"/>
        <v>2026</v>
      </c>
      <c r="C247" s="22" t="str">
        <f>'Qtr 1 Oct-Dec'!$K$4</f>
        <v>Qtr 1: Oct - Dec</v>
      </c>
      <c r="D247" s="22" t="str">
        <f>'Qtr 1 Oct-Dec'!$A$52</f>
        <v>EXPENDITURES - s. 318.18(14)(a)3, F.S.</v>
      </c>
      <c r="E247" s="22" t="str">
        <f>RIGHT('Qtr 1 Oct-Dec'!$A$53,17)</f>
        <v>Interest on Bonds</v>
      </c>
      <c r="F247" s="35">
        <f>'Qtr 1 Oct-Dec'!$A$56</f>
        <v>0</v>
      </c>
      <c r="G247" s="6">
        <f>'Qtr 1 Oct-Dec'!$H$56</f>
        <v>0</v>
      </c>
      <c r="H247" s="22">
        <v>9</v>
      </c>
      <c r="K247" s="22">
        <v>1</v>
      </c>
      <c r="M247" s="22">
        <v>224</v>
      </c>
      <c r="N247" s="22">
        <v>225</v>
      </c>
    </row>
    <row r="248" spans="1:14" x14ac:dyDescent="0.2">
      <c r="A248" s="22">
        <f t="shared" si="0"/>
        <v>0</v>
      </c>
      <c r="B248" s="22">
        <f t="shared" si="1"/>
        <v>2026</v>
      </c>
      <c r="C248" s="22" t="str">
        <f>'Qtr 1 Oct-Dec'!$K$4</f>
        <v>Qtr 1: Oct - Dec</v>
      </c>
      <c r="D248" s="22" t="str">
        <f>'Qtr 1 Oct-Dec'!$A$52</f>
        <v>EXPENDITURES - s. 318.18(14)(a)3, F.S.</v>
      </c>
      <c r="E248" s="22" t="str">
        <f>RIGHT('Qtr 1 Oct-Dec'!$A$53,17)</f>
        <v>Interest on Bonds</v>
      </c>
      <c r="F248" s="35">
        <f>'Qtr 1 Oct-Dec'!$A$57</f>
        <v>0</v>
      </c>
      <c r="G248" s="6">
        <f>'Qtr 1 Oct-Dec'!$H$57</f>
        <v>0</v>
      </c>
      <c r="H248" s="22">
        <v>9</v>
      </c>
      <c r="K248" s="22">
        <v>1</v>
      </c>
      <c r="M248" s="22">
        <v>225</v>
      </c>
      <c r="N248" s="22">
        <v>226</v>
      </c>
    </row>
    <row r="249" spans="1:14" x14ac:dyDescent="0.2">
      <c r="A249" s="22">
        <f t="shared" si="0"/>
        <v>0</v>
      </c>
      <c r="B249" s="22">
        <f t="shared" si="1"/>
        <v>2026</v>
      </c>
      <c r="C249" s="22" t="str">
        <f>'Qtr 1 Oct-Dec'!$K$4</f>
        <v>Qtr 1: Oct - Dec</v>
      </c>
      <c r="D249" s="22" t="str">
        <f>'Qtr 1 Oct-Dec'!$A$52</f>
        <v>EXPENDITURES - s. 318.18(14)(a)3, F.S.</v>
      </c>
      <c r="E249" s="22" t="str">
        <f>RIGHT('Qtr 1 Oct-Dec'!$A$53,17)</f>
        <v>Interest on Bonds</v>
      </c>
      <c r="F249" s="35">
        <f>'Qtr 1 Oct-Dec'!$A$58</f>
        <v>0</v>
      </c>
      <c r="G249" s="6">
        <f>'Qtr 1 Oct-Dec'!$H$58</f>
        <v>0</v>
      </c>
      <c r="H249" s="22">
        <v>9</v>
      </c>
      <c r="K249" s="22">
        <v>1</v>
      </c>
      <c r="M249" s="22">
        <v>226</v>
      </c>
      <c r="N249" s="22">
        <v>227</v>
      </c>
    </row>
    <row r="250" spans="1:14" x14ac:dyDescent="0.2">
      <c r="A250" s="22">
        <f t="shared" si="0"/>
        <v>0</v>
      </c>
      <c r="B250" s="22">
        <f t="shared" si="1"/>
        <v>2026</v>
      </c>
      <c r="C250" s="22" t="str">
        <f>'Qtr 1 Oct-Dec'!$K$4</f>
        <v>Qtr 1: Oct - Dec</v>
      </c>
      <c r="D250" s="22" t="str">
        <f>'Qtr 1 Oct-Dec'!$A$52</f>
        <v>EXPENDITURES - s. 318.18(14)(a)3, F.S.</v>
      </c>
      <c r="E250" s="22" t="str">
        <f>RIGHT('Qtr 1 Oct-Dec'!$A$53,17)</f>
        <v>Interest on Bonds</v>
      </c>
      <c r="F250" s="35">
        <f>'Qtr 1 Oct-Dec'!$A$59</f>
        <v>0</v>
      </c>
      <c r="G250" s="6">
        <f>'Qtr 1 Oct-Dec'!$H$59</f>
        <v>0</v>
      </c>
      <c r="H250" s="22">
        <v>9</v>
      </c>
      <c r="K250" s="22">
        <v>1</v>
      </c>
      <c r="M250" s="22">
        <v>227</v>
      </c>
      <c r="N250" s="22">
        <v>228</v>
      </c>
    </row>
    <row r="251" spans="1:14" x14ac:dyDescent="0.2">
      <c r="A251" s="22">
        <f t="shared" si="0"/>
        <v>0</v>
      </c>
      <c r="B251" s="22">
        <f t="shared" si="1"/>
        <v>2026</v>
      </c>
      <c r="C251" s="22" t="str">
        <f>'Qtr 1 Oct-Dec'!$K$4</f>
        <v>Qtr 1: Oct - Dec</v>
      </c>
      <c r="D251" s="22" t="str">
        <f>'Qtr 1 Oct-Dec'!$A$52</f>
        <v>EXPENDITURES - s. 318.18(14)(a)3, F.S.</v>
      </c>
      <c r="E251" s="22" t="str">
        <f>RIGHT('Qtr 1 Oct-Dec'!$A$53,17)</f>
        <v>Interest on Bonds</v>
      </c>
      <c r="F251" s="22" t="str">
        <f>'Qtr 1 Oct-Dec'!$D$60</f>
        <v>TOTAL</v>
      </c>
      <c r="G251" s="6">
        <f>'Qtr 1 Oct-Dec'!$H$60</f>
        <v>0</v>
      </c>
      <c r="H251" s="22">
        <v>9</v>
      </c>
      <c r="K251" s="22">
        <v>1</v>
      </c>
      <c r="M251" s="22">
        <v>228</v>
      </c>
      <c r="N251" s="22">
        <v>229</v>
      </c>
    </row>
    <row r="252" spans="1:14" x14ac:dyDescent="0.2">
      <c r="A252" s="22">
        <f t="shared" si="0"/>
        <v>0</v>
      </c>
      <c r="B252" s="22">
        <f t="shared" si="1"/>
        <v>2026</v>
      </c>
      <c r="C252" s="22" t="str">
        <f>'Qtr 1 Oct-Dec'!$K$4</f>
        <v>Qtr 1: Oct - Dec</v>
      </c>
      <c r="D252" s="22" t="str">
        <f>'Qtr 1 Oct-Dec'!$K$52</f>
        <v>EXPENDITURES - s. 318.18(14)(a)3, F.S.</v>
      </c>
      <c r="E252" s="22" t="str">
        <f>'Qtr 1 Oct-Dec'!$K$53</f>
        <v>Surplus Revenues</v>
      </c>
      <c r="F252" s="35">
        <f>'Qtr 1 Oct-Dec'!$K$55</f>
        <v>0</v>
      </c>
      <c r="G252" s="6">
        <f>'Qtr 1 Oct-Dec'!$Q$55</f>
        <v>0</v>
      </c>
      <c r="H252" s="22">
        <v>9</v>
      </c>
      <c r="K252" s="22">
        <v>1</v>
      </c>
      <c r="M252" s="22">
        <v>229</v>
      </c>
      <c r="N252" s="22">
        <v>230</v>
      </c>
    </row>
    <row r="253" spans="1:14" x14ac:dyDescent="0.2">
      <c r="A253" s="22">
        <f t="shared" si="0"/>
        <v>0</v>
      </c>
      <c r="B253" s="22">
        <f t="shared" ref="B253:B327" si="2">$B$21</f>
        <v>2026</v>
      </c>
      <c r="C253" s="22" t="str">
        <f>'Qtr 1 Oct-Dec'!$K$4</f>
        <v>Qtr 1: Oct - Dec</v>
      </c>
      <c r="D253" s="22" t="str">
        <f>'Qtr 1 Oct-Dec'!$K$52</f>
        <v>EXPENDITURES - s. 318.18(14)(a)3, F.S.</v>
      </c>
      <c r="E253" s="22" t="str">
        <f>'Qtr 1 Oct-Dec'!$K$53</f>
        <v>Surplus Revenues</v>
      </c>
      <c r="F253" s="35">
        <f>'Qtr 1 Oct-Dec'!$K$56</f>
        <v>0</v>
      </c>
      <c r="G253" s="6">
        <f>'Qtr 1 Oct-Dec'!$Q$56</f>
        <v>0</v>
      </c>
      <c r="H253" s="22">
        <v>9</v>
      </c>
      <c r="K253" s="22">
        <v>1</v>
      </c>
      <c r="M253" s="22">
        <v>230</v>
      </c>
      <c r="N253" s="22">
        <v>231</v>
      </c>
    </row>
    <row r="254" spans="1:14" x14ac:dyDescent="0.2">
      <c r="A254" s="22">
        <f t="shared" si="0"/>
        <v>0</v>
      </c>
      <c r="B254" s="22">
        <f t="shared" si="2"/>
        <v>2026</v>
      </c>
      <c r="C254" s="22" t="str">
        <f>'Qtr 1 Oct-Dec'!$K$4</f>
        <v>Qtr 1: Oct - Dec</v>
      </c>
      <c r="D254" s="22" t="str">
        <f>'Qtr 1 Oct-Dec'!$K$52</f>
        <v>EXPENDITURES - s. 318.18(14)(a)3, F.S.</v>
      </c>
      <c r="E254" s="22" t="str">
        <f>'Qtr 1 Oct-Dec'!$K$53</f>
        <v>Surplus Revenues</v>
      </c>
      <c r="F254" s="35">
        <f>'Qtr 1 Oct-Dec'!$K$57</f>
        <v>0</v>
      </c>
      <c r="G254" s="6">
        <f>'Qtr 1 Oct-Dec'!$Q$57</f>
        <v>0</v>
      </c>
      <c r="H254" s="22">
        <v>9</v>
      </c>
      <c r="K254" s="22">
        <v>1</v>
      </c>
      <c r="M254" s="22">
        <v>231</v>
      </c>
      <c r="N254" s="22">
        <v>232</v>
      </c>
    </row>
    <row r="255" spans="1:14" x14ac:dyDescent="0.2">
      <c r="A255" s="22">
        <f t="shared" si="0"/>
        <v>0</v>
      </c>
      <c r="B255" s="22">
        <f t="shared" si="2"/>
        <v>2026</v>
      </c>
      <c r="C255" s="22" t="str">
        <f>'Qtr 1 Oct-Dec'!$K$4</f>
        <v>Qtr 1: Oct - Dec</v>
      </c>
      <c r="D255" s="22" t="str">
        <f>'Qtr 1 Oct-Dec'!$K$52</f>
        <v>EXPENDITURES - s. 318.18(14)(a)3, F.S.</v>
      </c>
      <c r="E255" s="22" t="str">
        <f>'Qtr 1 Oct-Dec'!$K$53</f>
        <v>Surplus Revenues</v>
      </c>
      <c r="F255" s="35">
        <f>'Qtr 1 Oct-Dec'!$K$58</f>
        <v>0</v>
      </c>
      <c r="G255" s="6">
        <f>'Qtr 1 Oct-Dec'!$Q$58</f>
        <v>0</v>
      </c>
      <c r="H255" s="22">
        <v>9</v>
      </c>
      <c r="K255" s="22">
        <v>1</v>
      </c>
      <c r="M255" s="22">
        <v>232</v>
      </c>
      <c r="N255" s="22">
        <v>233</v>
      </c>
    </row>
    <row r="256" spans="1:14" x14ac:dyDescent="0.2">
      <c r="A256" s="22">
        <f t="shared" ref="A256:A327" si="3">$A$21</f>
        <v>0</v>
      </c>
      <c r="B256" s="22">
        <f t="shared" si="2"/>
        <v>2026</v>
      </c>
      <c r="C256" s="22" t="str">
        <f>'Qtr 1 Oct-Dec'!$K$4</f>
        <v>Qtr 1: Oct - Dec</v>
      </c>
      <c r="D256" s="22" t="str">
        <f>'Qtr 1 Oct-Dec'!$K$52</f>
        <v>EXPENDITURES - s. 318.18(14)(a)3, F.S.</v>
      </c>
      <c r="E256" s="22" t="str">
        <f>'Qtr 1 Oct-Dec'!$K$53</f>
        <v>Surplus Revenues</v>
      </c>
      <c r="F256" s="35">
        <f>'Qtr 1 Oct-Dec'!$K$59</f>
        <v>0</v>
      </c>
      <c r="G256" s="6">
        <f>'Qtr 1 Oct-Dec'!$Q$59</f>
        <v>0</v>
      </c>
      <c r="H256" s="22">
        <v>9</v>
      </c>
      <c r="K256" s="22">
        <v>1</v>
      </c>
      <c r="M256" s="22">
        <v>233</v>
      </c>
      <c r="N256" s="22">
        <v>234</v>
      </c>
    </row>
    <row r="257" spans="1:14" x14ac:dyDescent="0.2">
      <c r="A257" s="22">
        <f t="shared" si="3"/>
        <v>0</v>
      </c>
      <c r="B257" s="22">
        <f t="shared" si="2"/>
        <v>2026</v>
      </c>
      <c r="C257" s="22" t="str">
        <f>'Qtr 1 Oct-Dec'!$K$4</f>
        <v>Qtr 1: Oct - Dec</v>
      </c>
      <c r="D257" s="22" t="str">
        <f>'Qtr 1 Oct-Dec'!$K$52</f>
        <v>EXPENDITURES - s. 318.18(14)(a)3, F.S.</v>
      </c>
      <c r="E257" s="22" t="str">
        <f>'Qtr 1 Oct-Dec'!$K$53</f>
        <v>Surplus Revenues</v>
      </c>
      <c r="F257" s="22" t="str">
        <f>'Qtr 1 Oct-Dec'!$N$60</f>
        <v>TOTAL</v>
      </c>
      <c r="G257" s="6">
        <f>'Qtr 1 Oct-Dec'!$Q$60</f>
        <v>0</v>
      </c>
      <c r="H257" s="22">
        <v>9</v>
      </c>
      <c r="K257" s="22">
        <v>1</v>
      </c>
      <c r="M257" s="22">
        <v>234</v>
      </c>
      <c r="N257" s="22">
        <v>235</v>
      </c>
    </row>
    <row r="258" spans="1:14" x14ac:dyDescent="0.2">
      <c r="A258" s="22">
        <f t="shared" si="3"/>
        <v>0</v>
      </c>
      <c r="B258" s="22">
        <f t="shared" si="2"/>
        <v>2026</v>
      </c>
      <c r="C258" s="22" t="str">
        <f>'Qtr 1 Oct-Dec'!$K$4</f>
        <v>Qtr 1: Oct - Dec</v>
      </c>
      <c r="D258" s="22" t="str">
        <f>'Qtr 1 Oct-Dec'!$K$52</f>
        <v>EXPENDITURES - s. 318.18(14)(a)3, F.S.</v>
      </c>
      <c r="E258" s="22" t="str">
        <f>RIGHT('Qtr 1 Oct-Dec'!$A$62,24)</f>
        <v xml:space="preserve"> s. 318.18(14)(a)3, F.S.</v>
      </c>
      <c r="F258" s="22" t="s">
        <v>125</v>
      </c>
      <c r="G258" s="6">
        <f>'Qtr 1 Oct-Dec'!$G$62</f>
        <v>0</v>
      </c>
      <c r="H258" s="22">
        <v>9</v>
      </c>
      <c r="K258" s="22">
        <v>1</v>
      </c>
      <c r="M258" s="22">
        <v>235</v>
      </c>
      <c r="N258" s="22">
        <v>236</v>
      </c>
    </row>
    <row r="259" spans="1:14" x14ac:dyDescent="0.2">
      <c r="A259" s="22">
        <f t="shared" si="3"/>
        <v>0</v>
      </c>
      <c r="B259" s="22">
        <f t="shared" si="2"/>
        <v>2026</v>
      </c>
      <c r="C259" s="22" t="str">
        <f>'Qtr 2 Jan-Mar'!$K$4</f>
        <v>Qtr 2: Jan - Mar</v>
      </c>
      <c r="D259" s="22" t="str">
        <f>'Qtr 2 Jan-Mar'!$A$49</f>
        <v>REVENUE - s. 318.18(14)(a)3, F.S.</v>
      </c>
      <c r="E259" s="22" t="str">
        <f>'Qtr 2 Jan-Mar'!$A$50</f>
        <v>Total Revenue Collected</v>
      </c>
      <c r="F259" s="22" t="s">
        <v>125</v>
      </c>
      <c r="G259" s="36">
        <f>'Qtr 2 Jan-Mar'!$D$50</f>
        <v>0</v>
      </c>
      <c r="H259" s="22">
        <v>9</v>
      </c>
      <c r="K259" s="22">
        <v>1</v>
      </c>
      <c r="M259" s="22">
        <v>236</v>
      </c>
      <c r="N259" s="22">
        <v>237</v>
      </c>
    </row>
    <row r="260" spans="1:14" x14ac:dyDescent="0.2">
      <c r="A260" s="22">
        <f t="shared" si="3"/>
        <v>0</v>
      </c>
      <c r="B260" s="22">
        <f t="shared" si="2"/>
        <v>2026</v>
      </c>
      <c r="C260" s="22" t="str">
        <f>'Qtr 2 Jan-Mar'!$K$4</f>
        <v>Qtr 2: Jan - Mar</v>
      </c>
      <c r="D260" s="22" t="str">
        <f>'Qtr 2 Jan-Mar'!$A$52</f>
        <v>EXPENDITURES - s. 318.18(14)(a)3, F.S.</v>
      </c>
      <c r="E260" s="22" t="str">
        <f>LEFT('Qtr 2 Jan-Mar'!$F$54,9)&amp;""&amp;RIGHT('Qtr 2 Jan-Mar'!$A$53,9)</f>
        <v>Principal on Bonds</v>
      </c>
      <c r="F260" s="35">
        <f>'Qtr 2 Jan-Mar'!$A$55</f>
        <v>0</v>
      </c>
      <c r="G260" s="36">
        <f>'Qtr 2 Jan-Mar'!$F$55</f>
        <v>0</v>
      </c>
      <c r="H260" s="22">
        <v>9</v>
      </c>
      <c r="K260" s="22">
        <v>1</v>
      </c>
      <c r="M260" s="22">
        <v>237</v>
      </c>
      <c r="N260" s="22">
        <v>238</v>
      </c>
    </row>
    <row r="261" spans="1:14" x14ac:dyDescent="0.2">
      <c r="A261" s="22">
        <f t="shared" si="3"/>
        <v>0</v>
      </c>
      <c r="B261" s="22">
        <f t="shared" si="2"/>
        <v>2026</v>
      </c>
      <c r="C261" s="22" t="str">
        <f>'Qtr 2 Jan-Mar'!$K$4</f>
        <v>Qtr 2: Jan - Mar</v>
      </c>
      <c r="D261" s="22" t="str">
        <f>'Qtr 2 Jan-Mar'!$A$52</f>
        <v>EXPENDITURES - s. 318.18(14)(a)3, F.S.</v>
      </c>
      <c r="E261" s="22" t="str">
        <f>LEFT('Qtr 2 Jan-Mar'!$F$54,9)&amp;""&amp;RIGHT('Qtr 2 Jan-Mar'!$A$53,9)</f>
        <v>Principal on Bonds</v>
      </c>
      <c r="F261" s="35">
        <f>'Qtr 2 Jan-Mar'!$A$56</f>
        <v>0</v>
      </c>
      <c r="G261" s="36">
        <f>'Qtr 2 Jan-Mar'!$F$56</f>
        <v>0</v>
      </c>
      <c r="H261" s="22">
        <v>9</v>
      </c>
      <c r="K261" s="22">
        <v>1</v>
      </c>
      <c r="M261" s="22">
        <v>238</v>
      </c>
      <c r="N261" s="22">
        <v>239</v>
      </c>
    </row>
    <row r="262" spans="1:14" x14ac:dyDescent="0.2">
      <c r="A262" s="22">
        <f t="shared" si="3"/>
        <v>0</v>
      </c>
      <c r="B262" s="22">
        <f t="shared" si="2"/>
        <v>2026</v>
      </c>
      <c r="C262" s="22" t="str">
        <f>'Qtr 2 Jan-Mar'!$K$4</f>
        <v>Qtr 2: Jan - Mar</v>
      </c>
      <c r="D262" s="22" t="str">
        <f>'Qtr 2 Jan-Mar'!$A$52</f>
        <v>EXPENDITURES - s. 318.18(14)(a)3, F.S.</v>
      </c>
      <c r="E262" s="22" t="str">
        <f>LEFT('Qtr 2 Jan-Mar'!$F$54,9)&amp;""&amp;RIGHT('Qtr 2 Jan-Mar'!$A$53,9)</f>
        <v>Principal on Bonds</v>
      </c>
      <c r="F262" s="35">
        <f>'Qtr 2 Jan-Mar'!$A$57</f>
        <v>0</v>
      </c>
      <c r="G262" s="36">
        <f>'Qtr 2 Jan-Mar'!$F$57</f>
        <v>0</v>
      </c>
      <c r="H262" s="22">
        <v>9</v>
      </c>
      <c r="K262" s="22">
        <v>1</v>
      </c>
      <c r="M262" s="22">
        <v>239</v>
      </c>
      <c r="N262" s="22">
        <v>240</v>
      </c>
    </row>
    <row r="263" spans="1:14" x14ac:dyDescent="0.2">
      <c r="A263" s="22">
        <f t="shared" si="3"/>
        <v>0</v>
      </c>
      <c r="B263" s="22">
        <f t="shared" si="2"/>
        <v>2026</v>
      </c>
      <c r="C263" s="22" t="str">
        <f>'Qtr 2 Jan-Mar'!$K$4</f>
        <v>Qtr 2: Jan - Mar</v>
      </c>
      <c r="D263" s="22" t="str">
        <f>'Qtr 2 Jan-Mar'!$A$52</f>
        <v>EXPENDITURES - s. 318.18(14)(a)3, F.S.</v>
      </c>
      <c r="E263" s="22" t="str">
        <f>LEFT('Qtr 2 Jan-Mar'!$F$54,9)&amp;""&amp;RIGHT('Qtr 2 Jan-Mar'!$A$53,9)</f>
        <v>Principal on Bonds</v>
      </c>
      <c r="F263" s="35">
        <f>'Qtr 2 Jan-Mar'!$A$58</f>
        <v>0</v>
      </c>
      <c r="G263" s="36">
        <f>'Qtr 2 Jan-Mar'!$F$58</f>
        <v>0</v>
      </c>
      <c r="H263" s="22">
        <v>9</v>
      </c>
      <c r="K263" s="22">
        <v>1</v>
      </c>
      <c r="M263" s="22">
        <v>240</v>
      </c>
      <c r="N263" s="22">
        <v>241</v>
      </c>
    </row>
    <row r="264" spans="1:14" x14ac:dyDescent="0.2">
      <c r="A264" s="22">
        <f t="shared" si="3"/>
        <v>0</v>
      </c>
      <c r="B264" s="22">
        <f t="shared" si="2"/>
        <v>2026</v>
      </c>
      <c r="C264" s="22" t="str">
        <f>'Qtr 2 Jan-Mar'!$K$4</f>
        <v>Qtr 2: Jan - Mar</v>
      </c>
      <c r="D264" s="22" t="str">
        <f>'Qtr 2 Jan-Mar'!$A$52</f>
        <v>EXPENDITURES - s. 318.18(14)(a)3, F.S.</v>
      </c>
      <c r="E264" s="22" t="str">
        <f>LEFT('Qtr 2 Jan-Mar'!$F$54,9)&amp;""&amp;RIGHT('Qtr 2 Jan-Mar'!$A$53,9)</f>
        <v>Principal on Bonds</v>
      </c>
      <c r="F264" s="35">
        <f>'Qtr 2 Jan-Mar'!$A$59</f>
        <v>0</v>
      </c>
      <c r="G264" s="36">
        <f>'Qtr 2 Jan-Mar'!$F$59</f>
        <v>0</v>
      </c>
      <c r="H264" s="22">
        <v>9</v>
      </c>
      <c r="K264" s="22">
        <v>1</v>
      </c>
      <c r="M264" s="22">
        <v>241</v>
      </c>
      <c r="N264" s="22">
        <v>242</v>
      </c>
    </row>
    <row r="265" spans="1:14" x14ac:dyDescent="0.2">
      <c r="A265" s="22">
        <f t="shared" si="3"/>
        <v>0</v>
      </c>
      <c r="B265" s="22">
        <f t="shared" si="2"/>
        <v>2026</v>
      </c>
      <c r="C265" s="22" t="str">
        <f>'Qtr 2 Jan-Mar'!$K$4</f>
        <v>Qtr 2: Jan - Mar</v>
      </c>
      <c r="D265" s="22" t="str">
        <f>'Qtr 2 Jan-Mar'!$A$52</f>
        <v>EXPENDITURES - s. 318.18(14)(a)3, F.S.</v>
      </c>
      <c r="E265" s="22" t="str">
        <f>LEFT('Qtr 2 Jan-Mar'!$F$54,9)&amp;""&amp;RIGHT('Qtr 2 Jan-Mar'!$A$53,9)</f>
        <v>Principal on Bonds</v>
      </c>
      <c r="F265" s="7" t="str">
        <f>'Qtr 2 Jan-Mar'!$D$60</f>
        <v>TOTAL</v>
      </c>
      <c r="G265" s="36">
        <f>'Qtr 2 Jan-Mar'!$F$60</f>
        <v>0</v>
      </c>
      <c r="H265" s="22">
        <v>9</v>
      </c>
      <c r="J265" s="37"/>
      <c r="K265" s="22">
        <v>1</v>
      </c>
      <c r="M265" s="22">
        <v>242</v>
      </c>
      <c r="N265" s="22">
        <v>243</v>
      </c>
    </row>
    <row r="266" spans="1:14" x14ac:dyDescent="0.2">
      <c r="A266" s="22">
        <f t="shared" si="3"/>
        <v>0</v>
      </c>
      <c r="B266" s="22">
        <f t="shared" si="2"/>
        <v>2026</v>
      </c>
      <c r="C266" s="22" t="str">
        <f>'Qtr 2 Jan-Mar'!$K$4</f>
        <v>Qtr 2: Jan - Mar</v>
      </c>
      <c r="D266" s="22" t="str">
        <f>'Qtr 2 Jan-Mar'!$A$52</f>
        <v>EXPENDITURES - s. 318.18(14)(a)3, F.S.</v>
      </c>
      <c r="E266" s="22" t="str">
        <f>RIGHT('Qtr 2 Jan-Mar'!$A$53,17)</f>
        <v>Interest on Bonds</v>
      </c>
      <c r="F266" s="18">
        <f>'Qtr 2 Jan-Mar'!$A$55</f>
        <v>0</v>
      </c>
      <c r="G266" s="6">
        <f>'Qtr 2 Jan-Mar'!$H$55</f>
        <v>0</v>
      </c>
      <c r="H266" s="22">
        <v>9</v>
      </c>
      <c r="J266" s="37"/>
      <c r="K266" s="22">
        <v>1</v>
      </c>
      <c r="M266" s="22">
        <v>243</v>
      </c>
      <c r="N266" s="22">
        <v>244</v>
      </c>
    </row>
    <row r="267" spans="1:14" x14ac:dyDescent="0.2">
      <c r="A267" s="22">
        <f t="shared" si="3"/>
        <v>0</v>
      </c>
      <c r="B267" s="22">
        <f t="shared" si="2"/>
        <v>2026</v>
      </c>
      <c r="C267" s="22" t="str">
        <f>'Qtr 2 Jan-Mar'!$K$4</f>
        <v>Qtr 2: Jan - Mar</v>
      </c>
      <c r="D267" s="22" t="str">
        <f>'Qtr 2 Jan-Mar'!$A$52</f>
        <v>EXPENDITURES - s. 318.18(14)(a)3, F.S.</v>
      </c>
      <c r="E267" s="22" t="str">
        <f>RIGHT('Qtr 2 Jan-Mar'!$A$53,17)</f>
        <v>Interest on Bonds</v>
      </c>
      <c r="F267" s="35">
        <f>'Qtr 2 Jan-Mar'!$A$56</f>
        <v>0</v>
      </c>
      <c r="G267" s="6">
        <f>'Qtr 2 Jan-Mar'!$H$56</f>
        <v>0</v>
      </c>
      <c r="H267" s="22">
        <v>9</v>
      </c>
      <c r="K267" s="22">
        <v>1</v>
      </c>
      <c r="M267" s="22">
        <v>244</v>
      </c>
      <c r="N267" s="22">
        <v>245</v>
      </c>
    </row>
    <row r="268" spans="1:14" x14ac:dyDescent="0.2">
      <c r="A268" s="22">
        <f t="shared" si="3"/>
        <v>0</v>
      </c>
      <c r="B268" s="22">
        <f t="shared" si="2"/>
        <v>2026</v>
      </c>
      <c r="C268" s="22" t="str">
        <f>'Qtr 2 Jan-Mar'!$K$4</f>
        <v>Qtr 2: Jan - Mar</v>
      </c>
      <c r="D268" s="22" t="str">
        <f>'Qtr 2 Jan-Mar'!$A$52</f>
        <v>EXPENDITURES - s. 318.18(14)(a)3, F.S.</v>
      </c>
      <c r="E268" s="22" t="str">
        <f>RIGHT('Qtr 2 Jan-Mar'!$A$53,17)</f>
        <v>Interest on Bonds</v>
      </c>
      <c r="F268" s="35">
        <f>'Qtr 2 Jan-Mar'!$A$57</f>
        <v>0</v>
      </c>
      <c r="G268" s="6">
        <f>'Qtr 2 Jan-Mar'!$H$57</f>
        <v>0</v>
      </c>
      <c r="H268" s="22">
        <v>9</v>
      </c>
      <c r="K268" s="22">
        <v>1</v>
      </c>
      <c r="M268" s="22">
        <v>245</v>
      </c>
      <c r="N268" s="22">
        <v>246</v>
      </c>
    </row>
    <row r="269" spans="1:14" x14ac:dyDescent="0.2">
      <c r="A269" s="22">
        <f t="shared" si="3"/>
        <v>0</v>
      </c>
      <c r="B269" s="22">
        <f t="shared" si="2"/>
        <v>2026</v>
      </c>
      <c r="C269" s="22" t="str">
        <f>'Qtr 2 Jan-Mar'!$K$4</f>
        <v>Qtr 2: Jan - Mar</v>
      </c>
      <c r="D269" s="22" t="str">
        <f>'Qtr 2 Jan-Mar'!$A$52</f>
        <v>EXPENDITURES - s. 318.18(14)(a)3, F.S.</v>
      </c>
      <c r="E269" s="22" t="str">
        <f>RIGHT('Qtr 2 Jan-Mar'!$A$53,17)</f>
        <v>Interest on Bonds</v>
      </c>
      <c r="F269" s="35">
        <f>'Qtr 2 Jan-Mar'!$A$58</f>
        <v>0</v>
      </c>
      <c r="G269" s="6">
        <f>'Qtr 2 Jan-Mar'!$H$58</f>
        <v>0</v>
      </c>
      <c r="H269" s="22">
        <v>9</v>
      </c>
      <c r="K269" s="22">
        <v>1</v>
      </c>
      <c r="M269" s="22">
        <v>246</v>
      </c>
      <c r="N269" s="22">
        <v>247</v>
      </c>
    </row>
    <row r="270" spans="1:14" x14ac:dyDescent="0.2">
      <c r="A270" s="22">
        <f t="shared" si="3"/>
        <v>0</v>
      </c>
      <c r="B270" s="22">
        <f t="shared" si="2"/>
        <v>2026</v>
      </c>
      <c r="C270" s="22" t="str">
        <f>'Qtr 2 Jan-Mar'!$K$4</f>
        <v>Qtr 2: Jan - Mar</v>
      </c>
      <c r="D270" s="22" t="str">
        <f>'Qtr 2 Jan-Mar'!$A$52</f>
        <v>EXPENDITURES - s. 318.18(14)(a)3, F.S.</v>
      </c>
      <c r="E270" s="22" t="str">
        <f>RIGHT('Qtr 2 Jan-Mar'!$A$53,17)</f>
        <v>Interest on Bonds</v>
      </c>
      <c r="F270" s="35">
        <f>'Qtr 2 Jan-Mar'!$A$59</f>
        <v>0</v>
      </c>
      <c r="G270" s="6">
        <f>'Qtr 2 Jan-Mar'!$H$59</f>
        <v>0</v>
      </c>
      <c r="H270" s="22">
        <v>9</v>
      </c>
      <c r="K270" s="22">
        <v>1</v>
      </c>
      <c r="M270" s="22">
        <v>247</v>
      </c>
      <c r="N270" s="22">
        <v>248</v>
      </c>
    </row>
    <row r="271" spans="1:14" x14ac:dyDescent="0.2">
      <c r="A271" s="22">
        <f t="shared" si="3"/>
        <v>0</v>
      </c>
      <c r="B271" s="22">
        <f t="shared" si="2"/>
        <v>2026</v>
      </c>
      <c r="C271" s="22" t="str">
        <f>'Qtr 2 Jan-Mar'!$K$4</f>
        <v>Qtr 2: Jan - Mar</v>
      </c>
      <c r="D271" s="22" t="str">
        <f>'Qtr 2 Jan-Mar'!$A$52</f>
        <v>EXPENDITURES - s. 318.18(14)(a)3, F.S.</v>
      </c>
      <c r="E271" s="22" t="str">
        <f>RIGHT('Qtr 2 Jan-Mar'!$A$53,17)</f>
        <v>Interest on Bonds</v>
      </c>
      <c r="F271" s="22" t="str">
        <f>'Qtr 2 Jan-Mar'!$D$60</f>
        <v>TOTAL</v>
      </c>
      <c r="G271" s="6">
        <f>'Qtr 2 Jan-Mar'!$H$60</f>
        <v>0</v>
      </c>
      <c r="H271" s="22">
        <v>9</v>
      </c>
      <c r="K271" s="22">
        <v>1</v>
      </c>
      <c r="M271" s="22">
        <v>248</v>
      </c>
      <c r="N271" s="22">
        <v>249</v>
      </c>
    </row>
    <row r="272" spans="1:14" x14ac:dyDescent="0.2">
      <c r="A272" s="22">
        <f t="shared" si="3"/>
        <v>0</v>
      </c>
      <c r="B272" s="22">
        <f t="shared" si="2"/>
        <v>2026</v>
      </c>
      <c r="C272" s="22" t="str">
        <f>'Qtr 2 Jan-Mar'!$K$4</f>
        <v>Qtr 2: Jan - Mar</v>
      </c>
      <c r="D272" s="22" t="str">
        <f>'Qtr 2 Jan-Mar'!$K$52</f>
        <v>EXPENDITURES - s. 318.18(14)(a)3, F.S.</v>
      </c>
      <c r="E272" s="22" t="str">
        <f>'Qtr 2 Jan-Mar'!$K$53</f>
        <v>Surplus Revenues</v>
      </c>
      <c r="F272" s="35">
        <f>'Qtr 2 Jan-Mar'!$K$55</f>
        <v>0</v>
      </c>
      <c r="G272" s="6">
        <f>'Qtr 2 Jan-Mar'!$Q$55</f>
        <v>0</v>
      </c>
      <c r="H272" s="22">
        <v>9</v>
      </c>
      <c r="K272" s="22">
        <v>1</v>
      </c>
      <c r="M272" s="22">
        <v>249</v>
      </c>
      <c r="N272" s="22">
        <v>250</v>
      </c>
    </row>
    <row r="273" spans="1:14" x14ac:dyDescent="0.2">
      <c r="A273" s="22">
        <f t="shared" si="3"/>
        <v>0</v>
      </c>
      <c r="B273" s="22">
        <f t="shared" si="2"/>
        <v>2026</v>
      </c>
      <c r="C273" s="22" t="str">
        <f>'Qtr 2 Jan-Mar'!$K$4</f>
        <v>Qtr 2: Jan - Mar</v>
      </c>
      <c r="D273" s="22" t="str">
        <f>'Qtr 2 Jan-Mar'!$K$52</f>
        <v>EXPENDITURES - s. 318.18(14)(a)3, F.S.</v>
      </c>
      <c r="E273" s="22" t="str">
        <f>'Qtr 2 Jan-Mar'!$K$53</f>
        <v>Surplus Revenues</v>
      </c>
      <c r="F273" s="35">
        <f>'Qtr 2 Jan-Mar'!$K$56</f>
        <v>0</v>
      </c>
      <c r="G273" s="6">
        <f>'Qtr 2 Jan-Mar'!$Q$56</f>
        <v>0</v>
      </c>
      <c r="H273" s="22">
        <v>9</v>
      </c>
      <c r="K273" s="22">
        <v>1</v>
      </c>
      <c r="M273" s="22">
        <v>250</v>
      </c>
      <c r="N273" s="22">
        <v>251</v>
      </c>
    </row>
    <row r="274" spans="1:14" x14ac:dyDescent="0.2">
      <c r="A274" s="22">
        <f t="shared" si="3"/>
        <v>0</v>
      </c>
      <c r="B274" s="22">
        <f t="shared" si="2"/>
        <v>2026</v>
      </c>
      <c r="C274" s="22" t="str">
        <f>'Qtr 2 Jan-Mar'!$K$4</f>
        <v>Qtr 2: Jan - Mar</v>
      </c>
      <c r="D274" s="22" t="str">
        <f>'Qtr 2 Jan-Mar'!$K$52</f>
        <v>EXPENDITURES - s. 318.18(14)(a)3, F.S.</v>
      </c>
      <c r="E274" s="22" t="str">
        <f>'Qtr 2 Jan-Mar'!$K$53</f>
        <v>Surplus Revenues</v>
      </c>
      <c r="F274" s="35">
        <f>'Qtr 2 Jan-Mar'!$K$57</f>
        <v>0</v>
      </c>
      <c r="G274" s="6">
        <f>'Qtr 2 Jan-Mar'!$Q$57</f>
        <v>0</v>
      </c>
      <c r="H274" s="22">
        <v>9</v>
      </c>
      <c r="K274" s="22">
        <v>1</v>
      </c>
      <c r="M274" s="22">
        <v>251</v>
      </c>
      <c r="N274" s="22">
        <v>252</v>
      </c>
    </row>
    <row r="275" spans="1:14" x14ac:dyDescent="0.2">
      <c r="A275" s="22">
        <f t="shared" si="3"/>
        <v>0</v>
      </c>
      <c r="B275" s="22">
        <f t="shared" si="2"/>
        <v>2026</v>
      </c>
      <c r="C275" s="22" t="str">
        <f>'Qtr 2 Jan-Mar'!$K$4</f>
        <v>Qtr 2: Jan - Mar</v>
      </c>
      <c r="D275" s="22" t="str">
        <f>'Qtr 2 Jan-Mar'!$K$52</f>
        <v>EXPENDITURES - s. 318.18(14)(a)3, F.S.</v>
      </c>
      <c r="E275" s="22" t="str">
        <f>'Qtr 2 Jan-Mar'!$K$53</f>
        <v>Surplus Revenues</v>
      </c>
      <c r="F275" s="35">
        <f>'Qtr 2 Jan-Mar'!$K$58</f>
        <v>0</v>
      </c>
      <c r="G275" s="6">
        <f>'Qtr 2 Jan-Mar'!$Q$58</f>
        <v>0</v>
      </c>
      <c r="H275" s="22">
        <v>9</v>
      </c>
      <c r="K275" s="22">
        <v>1</v>
      </c>
      <c r="M275" s="22">
        <v>252</v>
      </c>
      <c r="N275" s="22">
        <v>253</v>
      </c>
    </row>
    <row r="276" spans="1:14" x14ac:dyDescent="0.2">
      <c r="A276" s="22">
        <f t="shared" si="3"/>
        <v>0</v>
      </c>
      <c r="B276" s="22">
        <f t="shared" si="2"/>
        <v>2026</v>
      </c>
      <c r="C276" s="22" t="str">
        <f>'Qtr 2 Jan-Mar'!$K$4</f>
        <v>Qtr 2: Jan - Mar</v>
      </c>
      <c r="D276" s="22" t="str">
        <f>'Qtr 2 Jan-Mar'!$K$52</f>
        <v>EXPENDITURES - s. 318.18(14)(a)3, F.S.</v>
      </c>
      <c r="E276" s="22" t="str">
        <f>'Qtr 2 Jan-Mar'!$K$53</f>
        <v>Surplus Revenues</v>
      </c>
      <c r="F276" s="35">
        <f>'Qtr 2 Jan-Mar'!$K$59</f>
        <v>0</v>
      </c>
      <c r="G276" s="6">
        <f>'Qtr 2 Jan-Mar'!$Q$59</f>
        <v>0</v>
      </c>
      <c r="H276" s="22">
        <v>9</v>
      </c>
      <c r="K276" s="22">
        <v>1</v>
      </c>
      <c r="M276" s="22">
        <v>253</v>
      </c>
      <c r="N276" s="22">
        <v>254</v>
      </c>
    </row>
    <row r="277" spans="1:14" x14ac:dyDescent="0.2">
      <c r="A277" s="22">
        <f t="shared" si="3"/>
        <v>0</v>
      </c>
      <c r="B277" s="22">
        <f t="shared" si="2"/>
        <v>2026</v>
      </c>
      <c r="C277" s="22" t="str">
        <f>'Qtr 2 Jan-Mar'!$K$4</f>
        <v>Qtr 2: Jan - Mar</v>
      </c>
      <c r="D277" s="22" t="str">
        <f>'Qtr 2 Jan-Mar'!$K$52</f>
        <v>EXPENDITURES - s. 318.18(14)(a)3, F.S.</v>
      </c>
      <c r="E277" s="22" t="str">
        <f>'Qtr 2 Jan-Mar'!$K$53</f>
        <v>Surplus Revenues</v>
      </c>
      <c r="F277" s="22" t="str">
        <f>'Qtr 2 Jan-Mar'!$N$60</f>
        <v>TOTAL</v>
      </c>
      <c r="G277" s="6">
        <f>'Qtr 2 Jan-Mar'!$Q$60</f>
        <v>0</v>
      </c>
      <c r="H277" s="22">
        <v>9</v>
      </c>
      <c r="K277" s="22">
        <v>1</v>
      </c>
      <c r="M277" s="22">
        <v>254</v>
      </c>
      <c r="N277" s="22">
        <v>255</v>
      </c>
    </row>
    <row r="278" spans="1:14" x14ac:dyDescent="0.2">
      <c r="A278" s="22">
        <f t="shared" si="3"/>
        <v>0</v>
      </c>
      <c r="B278" s="22">
        <f t="shared" si="2"/>
        <v>2026</v>
      </c>
      <c r="C278" s="22" t="str">
        <f>'Qtr 2 Jan-Mar'!$K$4</f>
        <v>Qtr 2: Jan - Mar</v>
      </c>
      <c r="D278" s="22" t="str">
        <f>'Qtr 2 Jan-Mar'!$K$52</f>
        <v>EXPENDITURES - s. 318.18(14)(a)3, F.S.</v>
      </c>
      <c r="E278" s="22" t="str">
        <f>RIGHT('Qtr 2 Jan-Mar'!$A$62,24)</f>
        <v xml:space="preserve"> s. 318.18(14)(a)3, F.S.</v>
      </c>
      <c r="F278" s="22" t="s">
        <v>125</v>
      </c>
      <c r="G278" s="6">
        <f>'Qtr 2 Jan-Mar'!$G$62</f>
        <v>0</v>
      </c>
      <c r="H278" s="22">
        <v>9</v>
      </c>
      <c r="K278" s="22">
        <v>1</v>
      </c>
      <c r="M278" s="22">
        <v>255</v>
      </c>
      <c r="N278" s="22">
        <v>256</v>
      </c>
    </row>
    <row r="279" spans="1:14" x14ac:dyDescent="0.2">
      <c r="A279" s="22">
        <f t="shared" si="3"/>
        <v>0</v>
      </c>
      <c r="B279" s="22">
        <f t="shared" si="2"/>
        <v>2026</v>
      </c>
      <c r="C279" s="22" t="str">
        <f>'Qtr 3 Apr-Jun'!$K$4</f>
        <v>Qtr 3: Apr - Jun</v>
      </c>
      <c r="D279" s="22" t="str">
        <f>'Qtr 3 Apr-Jun'!$A$49</f>
        <v>REVENUE - s. 318.18(14)(a)3, F.S.</v>
      </c>
      <c r="E279" s="22" t="str">
        <f>'Qtr 3 Apr-Jun'!$A$50</f>
        <v>Total Revenue Collected</v>
      </c>
      <c r="F279" s="22" t="s">
        <v>125</v>
      </c>
      <c r="G279" s="36">
        <f>'Qtr 3 Apr-Jun'!$D$50</f>
        <v>0</v>
      </c>
      <c r="H279" s="22">
        <v>9</v>
      </c>
      <c r="K279" s="22">
        <v>1</v>
      </c>
      <c r="M279" s="22">
        <v>256</v>
      </c>
      <c r="N279" s="22">
        <v>257</v>
      </c>
    </row>
    <row r="280" spans="1:14" x14ac:dyDescent="0.2">
      <c r="A280" s="22">
        <f t="shared" si="3"/>
        <v>0</v>
      </c>
      <c r="B280" s="22">
        <f t="shared" si="2"/>
        <v>2026</v>
      </c>
      <c r="C280" s="22" t="str">
        <f>'Qtr 3 Apr-Jun'!$K$4</f>
        <v>Qtr 3: Apr - Jun</v>
      </c>
      <c r="D280" s="22" t="str">
        <f>'Qtr 3 Apr-Jun'!$A$52</f>
        <v>EXPENDITURES - s. 318.18(14)(a)3, F.S.</v>
      </c>
      <c r="E280" s="22" t="str">
        <f>LEFT('Qtr 3 Apr-Jun'!$F$54,9)&amp;""&amp;RIGHT('Qtr 3 Apr-Jun'!$A$53,9)</f>
        <v>Principal on Bonds</v>
      </c>
      <c r="F280" s="35">
        <f>'Qtr 3 Apr-Jun'!$A$55</f>
        <v>0</v>
      </c>
      <c r="G280" s="36">
        <f>'Qtr 3 Apr-Jun'!$F$55</f>
        <v>0</v>
      </c>
      <c r="H280" s="22">
        <v>9</v>
      </c>
      <c r="K280" s="22">
        <v>1</v>
      </c>
      <c r="M280" s="22">
        <v>257</v>
      </c>
      <c r="N280" s="22">
        <v>258</v>
      </c>
    </row>
    <row r="281" spans="1:14" x14ac:dyDescent="0.2">
      <c r="A281" s="22">
        <f t="shared" si="3"/>
        <v>0</v>
      </c>
      <c r="B281" s="22">
        <f t="shared" si="2"/>
        <v>2026</v>
      </c>
      <c r="C281" s="22" t="str">
        <f>'Qtr 3 Apr-Jun'!$K$4</f>
        <v>Qtr 3: Apr - Jun</v>
      </c>
      <c r="D281" s="22" t="str">
        <f>'Qtr 3 Apr-Jun'!$A$52</f>
        <v>EXPENDITURES - s. 318.18(14)(a)3, F.S.</v>
      </c>
      <c r="E281" s="22" t="str">
        <f>LEFT('Qtr 3 Apr-Jun'!$F$54,9)&amp;""&amp;RIGHT('Qtr 3 Apr-Jun'!$A$53,9)</f>
        <v>Principal on Bonds</v>
      </c>
      <c r="F281" s="35">
        <f>'Qtr 3 Apr-Jun'!$A$56</f>
        <v>0</v>
      </c>
      <c r="G281" s="36">
        <f>'Qtr 3 Apr-Jun'!$F$56</f>
        <v>0</v>
      </c>
      <c r="H281" s="22">
        <v>9</v>
      </c>
      <c r="K281" s="22">
        <v>1</v>
      </c>
      <c r="M281" s="22">
        <v>258</v>
      </c>
      <c r="N281" s="22">
        <v>259</v>
      </c>
    </row>
    <row r="282" spans="1:14" x14ac:dyDescent="0.2">
      <c r="A282" s="22">
        <f t="shared" si="3"/>
        <v>0</v>
      </c>
      <c r="B282" s="22">
        <f t="shared" si="2"/>
        <v>2026</v>
      </c>
      <c r="C282" s="22" t="str">
        <f>'Qtr 3 Apr-Jun'!$K$4</f>
        <v>Qtr 3: Apr - Jun</v>
      </c>
      <c r="D282" s="22" t="str">
        <f>'Qtr 3 Apr-Jun'!$A$52</f>
        <v>EXPENDITURES - s. 318.18(14)(a)3, F.S.</v>
      </c>
      <c r="E282" s="22" t="str">
        <f>LEFT('Qtr 3 Apr-Jun'!$F$54,9)&amp;""&amp;RIGHT('Qtr 3 Apr-Jun'!$A$53,9)</f>
        <v>Principal on Bonds</v>
      </c>
      <c r="F282" s="35">
        <f>'Qtr 3 Apr-Jun'!$A$57</f>
        <v>0</v>
      </c>
      <c r="G282" s="36">
        <f>'Qtr 3 Apr-Jun'!$F$57</f>
        <v>0</v>
      </c>
      <c r="H282" s="22">
        <v>9</v>
      </c>
      <c r="K282" s="22">
        <v>1</v>
      </c>
      <c r="M282" s="22">
        <v>259</v>
      </c>
      <c r="N282" s="22">
        <v>260</v>
      </c>
    </row>
    <row r="283" spans="1:14" x14ac:dyDescent="0.2">
      <c r="A283" s="22">
        <f t="shared" si="3"/>
        <v>0</v>
      </c>
      <c r="B283" s="22">
        <f t="shared" si="2"/>
        <v>2026</v>
      </c>
      <c r="C283" s="22" t="str">
        <f>'Qtr 3 Apr-Jun'!$K$4</f>
        <v>Qtr 3: Apr - Jun</v>
      </c>
      <c r="D283" s="22" t="str">
        <f>'Qtr 3 Apr-Jun'!$A$52</f>
        <v>EXPENDITURES - s. 318.18(14)(a)3, F.S.</v>
      </c>
      <c r="E283" s="22" t="str">
        <f>LEFT('Qtr 3 Apr-Jun'!$F$54,9)&amp;""&amp;RIGHT('Qtr 3 Apr-Jun'!$A$53,9)</f>
        <v>Principal on Bonds</v>
      </c>
      <c r="F283" s="35">
        <f>'Qtr 3 Apr-Jun'!$A$58</f>
        <v>0</v>
      </c>
      <c r="G283" s="36">
        <f>'Qtr 3 Apr-Jun'!$F$58</f>
        <v>0</v>
      </c>
      <c r="H283" s="22">
        <v>9</v>
      </c>
      <c r="K283" s="22">
        <v>1</v>
      </c>
      <c r="M283" s="22">
        <v>260</v>
      </c>
      <c r="N283" s="22">
        <v>261</v>
      </c>
    </row>
    <row r="284" spans="1:14" x14ac:dyDescent="0.2">
      <c r="A284" s="22">
        <f t="shared" si="3"/>
        <v>0</v>
      </c>
      <c r="B284" s="22">
        <f t="shared" si="2"/>
        <v>2026</v>
      </c>
      <c r="C284" s="22" t="str">
        <f>'Qtr 3 Apr-Jun'!$K$4</f>
        <v>Qtr 3: Apr - Jun</v>
      </c>
      <c r="D284" s="22" t="str">
        <f>'Qtr 3 Apr-Jun'!$A$52</f>
        <v>EXPENDITURES - s. 318.18(14)(a)3, F.S.</v>
      </c>
      <c r="E284" s="22" t="str">
        <f>LEFT('Qtr 3 Apr-Jun'!$F$54,9)&amp;""&amp;RIGHT('Qtr 3 Apr-Jun'!$A$53,9)</f>
        <v>Principal on Bonds</v>
      </c>
      <c r="F284" s="35">
        <f>'Qtr 3 Apr-Jun'!$A$59</f>
        <v>0</v>
      </c>
      <c r="G284" s="36">
        <f>'Qtr 3 Apr-Jun'!$F$59</f>
        <v>0</v>
      </c>
      <c r="H284" s="22">
        <v>9</v>
      </c>
      <c r="K284" s="22">
        <v>1</v>
      </c>
      <c r="M284" s="22">
        <v>261</v>
      </c>
      <c r="N284" s="22">
        <v>262</v>
      </c>
    </row>
    <row r="285" spans="1:14" x14ac:dyDescent="0.2">
      <c r="A285" s="22">
        <f t="shared" si="3"/>
        <v>0</v>
      </c>
      <c r="B285" s="22">
        <f t="shared" si="2"/>
        <v>2026</v>
      </c>
      <c r="C285" s="22" t="str">
        <f>'Qtr 3 Apr-Jun'!$K$4</f>
        <v>Qtr 3: Apr - Jun</v>
      </c>
      <c r="D285" s="22" t="str">
        <f>'Qtr 3 Apr-Jun'!$A$52</f>
        <v>EXPENDITURES - s. 318.18(14)(a)3, F.S.</v>
      </c>
      <c r="E285" s="22" t="str">
        <f>LEFT('Qtr 3 Apr-Jun'!$F$54,9)&amp;""&amp;RIGHT('Qtr 3 Apr-Jun'!$A$53,9)</f>
        <v>Principal on Bonds</v>
      </c>
      <c r="F285" s="22" t="str">
        <f>'Qtr 3 Apr-Jun'!$D$60</f>
        <v>TOTAL</v>
      </c>
      <c r="G285" s="36">
        <f>'Qtr 3 Apr-Jun'!$F$60</f>
        <v>0</v>
      </c>
      <c r="H285" s="22">
        <v>9</v>
      </c>
      <c r="K285" s="22">
        <v>1</v>
      </c>
      <c r="M285" s="22">
        <v>262</v>
      </c>
      <c r="N285" s="22">
        <v>263</v>
      </c>
    </row>
    <row r="286" spans="1:14" x14ac:dyDescent="0.2">
      <c r="A286" s="22">
        <f t="shared" si="3"/>
        <v>0</v>
      </c>
      <c r="B286" s="22">
        <f t="shared" si="2"/>
        <v>2026</v>
      </c>
      <c r="C286" s="22" t="str">
        <f>'Qtr 3 Apr-Jun'!$K$4</f>
        <v>Qtr 3: Apr - Jun</v>
      </c>
      <c r="D286" s="22" t="str">
        <f>'Qtr 3 Apr-Jun'!$A$52</f>
        <v>EXPENDITURES - s. 318.18(14)(a)3, F.S.</v>
      </c>
      <c r="E286" s="22" t="str">
        <f>RIGHT('Qtr 3 Apr-Jun'!$A$53,17)</f>
        <v>Interest on Bonds</v>
      </c>
      <c r="F286" s="35">
        <f>'Qtr 3 Apr-Jun'!$A$55</f>
        <v>0</v>
      </c>
      <c r="G286" s="6">
        <f>'Qtr 3 Apr-Jun'!$H$55</f>
        <v>0</v>
      </c>
      <c r="H286" s="22">
        <v>9</v>
      </c>
      <c r="K286" s="22">
        <v>1</v>
      </c>
      <c r="M286" s="22">
        <v>263</v>
      </c>
      <c r="N286" s="22">
        <v>264</v>
      </c>
    </row>
    <row r="287" spans="1:14" x14ac:dyDescent="0.2">
      <c r="A287" s="22">
        <f t="shared" si="3"/>
        <v>0</v>
      </c>
      <c r="B287" s="22">
        <f t="shared" si="2"/>
        <v>2026</v>
      </c>
      <c r="C287" s="22" t="str">
        <f>'Qtr 3 Apr-Jun'!$K$4</f>
        <v>Qtr 3: Apr - Jun</v>
      </c>
      <c r="D287" s="22" t="str">
        <f>'Qtr 3 Apr-Jun'!$A$52</f>
        <v>EXPENDITURES - s. 318.18(14)(a)3, F.S.</v>
      </c>
      <c r="E287" s="22" t="str">
        <f>RIGHT('Qtr 3 Apr-Jun'!$A$53,17)</f>
        <v>Interest on Bonds</v>
      </c>
      <c r="F287" s="35">
        <f>'Qtr 3 Apr-Jun'!$A$56</f>
        <v>0</v>
      </c>
      <c r="G287" s="6">
        <f>'Qtr 3 Apr-Jun'!$H$56</f>
        <v>0</v>
      </c>
      <c r="H287" s="22">
        <v>9</v>
      </c>
      <c r="K287" s="22">
        <v>1</v>
      </c>
      <c r="M287" s="22">
        <v>264</v>
      </c>
      <c r="N287" s="22">
        <v>265</v>
      </c>
    </row>
    <row r="288" spans="1:14" x14ac:dyDescent="0.2">
      <c r="A288" s="22">
        <f t="shared" si="3"/>
        <v>0</v>
      </c>
      <c r="B288" s="22">
        <f t="shared" si="2"/>
        <v>2026</v>
      </c>
      <c r="C288" s="22" t="str">
        <f>'Qtr 3 Apr-Jun'!$K$4</f>
        <v>Qtr 3: Apr - Jun</v>
      </c>
      <c r="D288" s="22" t="str">
        <f>'Qtr 3 Apr-Jun'!$A$52</f>
        <v>EXPENDITURES - s. 318.18(14)(a)3, F.S.</v>
      </c>
      <c r="E288" s="22" t="str">
        <f>RIGHT('Qtr 3 Apr-Jun'!$A$53,17)</f>
        <v>Interest on Bonds</v>
      </c>
      <c r="F288" s="35">
        <f>'Qtr 3 Apr-Jun'!$A$57</f>
        <v>0</v>
      </c>
      <c r="G288" s="6">
        <f>'Qtr 3 Apr-Jun'!$H$57</f>
        <v>0</v>
      </c>
      <c r="H288" s="22">
        <v>9</v>
      </c>
      <c r="K288" s="22">
        <v>1</v>
      </c>
      <c r="M288" s="22">
        <v>265</v>
      </c>
      <c r="N288" s="22">
        <v>266</v>
      </c>
    </row>
    <row r="289" spans="1:14" x14ac:dyDescent="0.2">
      <c r="A289" s="22">
        <f t="shared" si="3"/>
        <v>0</v>
      </c>
      <c r="B289" s="22">
        <f t="shared" si="2"/>
        <v>2026</v>
      </c>
      <c r="C289" s="22" t="str">
        <f>'Qtr 3 Apr-Jun'!$K$4</f>
        <v>Qtr 3: Apr - Jun</v>
      </c>
      <c r="D289" s="22" t="str">
        <f>'Qtr 3 Apr-Jun'!$A$52</f>
        <v>EXPENDITURES - s. 318.18(14)(a)3, F.S.</v>
      </c>
      <c r="E289" s="22" t="str">
        <f>RIGHT('Qtr 3 Apr-Jun'!$A$53,17)</f>
        <v>Interest on Bonds</v>
      </c>
      <c r="F289" s="35">
        <f>'Qtr 3 Apr-Jun'!$A$58</f>
        <v>0</v>
      </c>
      <c r="G289" s="6">
        <f>'Qtr 3 Apr-Jun'!$H$58</f>
        <v>0</v>
      </c>
      <c r="H289" s="22">
        <v>9</v>
      </c>
      <c r="K289" s="22">
        <v>1</v>
      </c>
      <c r="M289" s="22">
        <v>266</v>
      </c>
      <c r="N289" s="22">
        <v>267</v>
      </c>
    </row>
    <row r="290" spans="1:14" x14ac:dyDescent="0.2">
      <c r="A290" s="22">
        <f t="shared" si="3"/>
        <v>0</v>
      </c>
      <c r="B290" s="22">
        <f t="shared" si="2"/>
        <v>2026</v>
      </c>
      <c r="C290" s="22" t="str">
        <f>'Qtr 3 Apr-Jun'!$K$4</f>
        <v>Qtr 3: Apr - Jun</v>
      </c>
      <c r="D290" s="22" t="str">
        <f>'Qtr 3 Apr-Jun'!$A$52</f>
        <v>EXPENDITURES - s. 318.18(14)(a)3, F.S.</v>
      </c>
      <c r="E290" s="22" t="str">
        <f>RIGHT('Qtr 3 Apr-Jun'!$A$53,17)</f>
        <v>Interest on Bonds</v>
      </c>
      <c r="F290" s="35">
        <f>'Qtr 3 Apr-Jun'!$A$59</f>
        <v>0</v>
      </c>
      <c r="G290" s="6">
        <f>'Qtr 3 Apr-Jun'!$H$59</f>
        <v>0</v>
      </c>
      <c r="H290" s="22">
        <v>9</v>
      </c>
      <c r="K290" s="22">
        <v>1</v>
      </c>
      <c r="M290" s="22">
        <v>267</v>
      </c>
      <c r="N290" s="22">
        <v>268</v>
      </c>
    </row>
    <row r="291" spans="1:14" x14ac:dyDescent="0.2">
      <c r="A291" s="22">
        <f t="shared" si="3"/>
        <v>0</v>
      </c>
      <c r="B291" s="22">
        <f t="shared" si="2"/>
        <v>2026</v>
      </c>
      <c r="C291" s="22" t="str">
        <f>'Qtr 3 Apr-Jun'!$K$4</f>
        <v>Qtr 3: Apr - Jun</v>
      </c>
      <c r="D291" s="22" t="str">
        <f>'Qtr 3 Apr-Jun'!$A$52</f>
        <v>EXPENDITURES - s. 318.18(14)(a)3, F.S.</v>
      </c>
      <c r="E291" s="22" t="str">
        <f>RIGHT('Qtr 3 Apr-Jun'!$A$53,17)</f>
        <v>Interest on Bonds</v>
      </c>
      <c r="F291" s="22" t="str">
        <f>'Qtr 3 Apr-Jun'!$D$60</f>
        <v>TOTAL</v>
      </c>
      <c r="G291" s="6">
        <f>'Qtr 3 Apr-Jun'!$H$60</f>
        <v>0</v>
      </c>
      <c r="H291" s="22">
        <v>9</v>
      </c>
      <c r="K291" s="22">
        <v>1</v>
      </c>
      <c r="M291" s="22">
        <v>268</v>
      </c>
      <c r="N291" s="22">
        <v>269</v>
      </c>
    </row>
    <row r="292" spans="1:14" x14ac:dyDescent="0.2">
      <c r="A292" s="22">
        <f t="shared" si="3"/>
        <v>0</v>
      </c>
      <c r="B292" s="22">
        <f t="shared" si="2"/>
        <v>2026</v>
      </c>
      <c r="C292" s="22" t="str">
        <f>'Qtr 3 Apr-Jun'!$K$4</f>
        <v>Qtr 3: Apr - Jun</v>
      </c>
      <c r="D292" s="22" t="str">
        <f>'Qtr 3 Apr-Jun'!$K$52</f>
        <v>EXPENDITURES - s. 318.18(14)(a)3, F.S.</v>
      </c>
      <c r="E292" s="22" t="str">
        <f>'Qtr 3 Apr-Jun'!$K$53</f>
        <v>Surplus Revenues</v>
      </c>
      <c r="F292" s="35">
        <f>'Qtr 3 Apr-Jun'!$K$55</f>
        <v>0</v>
      </c>
      <c r="G292" s="6">
        <f>'Qtr 3 Apr-Jun'!$Q$55</f>
        <v>0</v>
      </c>
      <c r="H292" s="22">
        <v>9</v>
      </c>
      <c r="K292" s="22">
        <v>1</v>
      </c>
      <c r="M292" s="22">
        <v>269</v>
      </c>
      <c r="N292" s="22">
        <v>270</v>
      </c>
    </row>
    <row r="293" spans="1:14" x14ac:dyDescent="0.2">
      <c r="A293" s="22">
        <f t="shared" si="3"/>
        <v>0</v>
      </c>
      <c r="B293" s="22">
        <f t="shared" si="2"/>
        <v>2026</v>
      </c>
      <c r="C293" s="22" t="str">
        <f>'Qtr 3 Apr-Jun'!$K$4</f>
        <v>Qtr 3: Apr - Jun</v>
      </c>
      <c r="D293" s="22" t="str">
        <f>'Qtr 3 Apr-Jun'!$K$52</f>
        <v>EXPENDITURES - s. 318.18(14)(a)3, F.S.</v>
      </c>
      <c r="E293" s="22" t="str">
        <f>'Qtr 3 Apr-Jun'!$K$53</f>
        <v>Surplus Revenues</v>
      </c>
      <c r="F293" s="35">
        <f>'Qtr 3 Apr-Jun'!$K$56</f>
        <v>0</v>
      </c>
      <c r="G293" s="6">
        <f>'Qtr 3 Apr-Jun'!$Q$56</f>
        <v>0</v>
      </c>
      <c r="H293" s="22">
        <v>9</v>
      </c>
      <c r="K293" s="22">
        <v>1</v>
      </c>
      <c r="M293" s="22">
        <v>270</v>
      </c>
      <c r="N293" s="22">
        <v>271</v>
      </c>
    </row>
    <row r="294" spans="1:14" x14ac:dyDescent="0.2">
      <c r="A294" s="22">
        <f t="shared" si="3"/>
        <v>0</v>
      </c>
      <c r="B294" s="22">
        <f t="shared" si="2"/>
        <v>2026</v>
      </c>
      <c r="C294" s="22" t="str">
        <f>'Qtr 3 Apr-Jun'!$K$4</f>
        <v>Qtr 3: Apr - Jun</v>
      </c>
      <c r="D294" s="22" t="str">
        <f>'Qtr 3 Apr-Jun'!$K$52</f>
        <v>EXPENDITURES - s. 318.18(14)(a)3, F.S.</v>
      </c>
      <c r="E294" s="22" t="str">
        <f>'Qtr 3 Apr-Jun'!$K$53</f>
        <v>Surplus Revenues</v>
      </c>
      <c r="F294" s="35">
        <f>'Qtr 3 Apr-Jun'!$K$57</f>
        <v>0</v>
      </c>
      <c r="G294" s="6">
        <f>'Qtr 3 Apr-Jun'!$Q$57</f>
        <v>0</v>
      </c>
      <c r="H294" s="22">
        <v>9</v>
      </c>
      <c r="K294" s="22">
        <v>1</v>
      </c>
      <c r="M294" s="22">
        <v>271</v>
      </c>
      <c r="N294" s="22">
        <v>272</v>
      </c>
    </row>
    <row r="295" spans="1:14" x14ac:dyDescent="0.2">
      <c r="A295" s="22">
        <f t="shared" si="3"/>
        <v>0</v>
      </c>
      <c r="B295" s="22">
        <f t="shared" si="2"/>
        <v>2026</v>
      </c>
      <c r="C295" s="22" t="str">
        <f>'Qtr 3 Apr-Jun'!$K$4</f>
        <v>Qtr 3: Apr - Jun</v>
      </c>
      <c r="D295" s="22" t="str">
        <f>'Qtr 3 Apr-Jun'!$K$52</f>
        <v>EXPENDITURES - s. 318.18(14)(a)3, F.S.</v>
      </c>
      <c r="E295" s="22" t="str">
        <f>'Qtr 3 Apr-Jun'!$K$53</f>
        <v>Surplus Revenues</v>
      </c>
      <c r="F295" s="35">
        <f>'Qtr 3 Apr-Jun'!$K$58</f>
        <v>0</v>
      </c>
      <c r="G295" s="6">
        <f>'Qtr 3 Apr-Jun'!$Q$58</f>
        <v>0</v>
      </c>
      <c r="H295" s="22">
        <v>9</v>
      </c>
      <c r="K295" s="22">
        <v>1</v>
      </c>
      <c r="M295" s="22">
        <v>272</v>
      </c>
      <c r="N295" s="22">
        <v>273</v>
      </c>
    </row>
    <row r="296" spans="1:14" x14ac:dyDescent="0.2">
      <c r="A296" s="22">
        <f t="shared" si="3"/>
        <v>0</v>
      </c>
      <c r="B296" s="22">
        <f t="shared" si="2"/>
        <v>2026</v>
      </c>
      <c r="C296" s="22" t="str">
        <f>'Qtr 3 Apr-Jun'!$K$4</f>
        <v>Qtr 3: Apr - Jun</v>
      </c>
      <c r="D296" s="22" t="str">
        <f>'Qtr 3 Apr-Jun'!$K$52</f>
        <v>EXPENDITURES - s. 318.18(14)(a)3, F.S.</v>
      </c>
      <c r="E296" s="22" t="str">
        <f>'Qtr 3 Apr-Jun'!$K$53</f>
        <v>Surplus Revenues</v>
      </c>
      <c r="F296" s="35">
        <f>'Qtr 3 Apr-Jun'!$K$59</f>
        <v>0</v>
      </c>
      <c r="G296" s="6">
        <f>'Qtr 3 Apr-Jun'!$Q$59</f>
        <v>0</v>
      </c>
      <c r="H296" s="22">
        <v>9</v>
      </c>
      <c r="K296" s="22">
        <v>1</v>
      </c>
      <c r="M296" s="22">
        <v>273</v>
      </c>
      <c r="N296" s="22">
        <v>274</v>
      </c>
    </row>
    <row r="297" spans="1:14" x14ac:dyDescent="0.2">
      <c r="A297" s="22">
        <f t="shared" si="3"/>
        <v>0</v>
      </c>
      <c r="B297" s="22">
        <f t="shared" si="2"/>
        <v>2026</v>
      </c>
      <c r="C297" s="22" t="str">
        <f>'Qtr 3 Apr-Jun'!$K$4</f>
        <v>Qtr 3: Apr - Jun</v>
      </c>
      <c r="D297" s="22" t="str">
        <f>'Qtr 3 Apr-Jun'!$K$52</f>
        <v>EXPENDITURES - s. 318.18(14)(a)3, F.S.</v>
      </c>
      <c r="E297" s="22" t="str">
        <f>'Qtr 3 Apr-Jun'!$K$53</f>
        <v>Surplus Revenues</v>
      </c>
      <c r="F297" s="22" t="str">
        <f>'Qtr 3 Apr-Jun'!$N$60</f>
        <v>TOTAL</v>
      </c>
      <c r="G297" s="6">
        <f>'Qtr 3 Apr-Jun'!$Q$60</f>
        <v>0</v>
      </c>
      <c r="H297" s="22">
        <v>9</v>
      </c>
      <c r="K297" s="22">
        <v>1</v>
      </c>
      <c r="M297" s="22">
        <v>274</v>
      </c>
      <c r="N297" s="22">
        <v>275</v>
      </c>
    </row>
    <row r="298" spans="1:14" x14ac:dyDescent="0.2">
      <c r="A298" s="22">
        <f t="shared" si="3"/>
        <v>0</v>
      </c>
      <c r="B298" s="22">
        <f t="shared" si="2"/>
        <v>2026</v>
      </c>
      <c r="C298" s="22" t="str">
        <f>'Qtr 3 Apr-Jun'!$K$4</f>
        <v>Qtr 3: Apr - Jun</v>
      </c>
      <c r="D298" s="22" t="str">
        <f>'Qtr 3 Apr-Jun'!$K$52</f>
        <v>EXPENDITURES - s. 318.18(14)(a)3, F.S.</v>
      </c>
      <c r="E298" s="22" t="str">
        <f>RIGHT('Qtr 3 Apr-Jun'!$A$62,24)</f>
        <v xml:space="preserve"> s. 318.18(14)(a)3, F.S.</v>
      </c>
      <c r="F298" s="22" t="s">
        <v>125</v>
      </c>
      <c r="G298" s="6">
        <f>'Qtr 3 Apr-Jun'!$G$62</f>
        <v>0</v>
      </c>
      <c r="H298" s="22">
        <v>9</v>
      </c>
      <c r="K298" s="22">
        <v>1</v>
      </c>
      <c r="M298" s="22">
        <v>275</v>
      </c>
      <c r="N298" s="22">
        <v>276</v>
      </c>
    </row>
    <row r="299" spans="1:14" x14ac:dyDescent="0.2">
      <c r="A299" s="22">
        <f t="shared" si="3"/>
        <v>0</v>
      </c>
      <c r="B299" s="22">
        <f t="shared" si="2"/>
        <v>2026</v>
      </c>
      <c r="C299" s="22" t="str">
        <f>'Qtr 4 Jul-Sep'!$K$4</f>
        <v>Qtr 4: Jul - Sep</v>
      </c>
      <c r="D299" s="22" t="str">
        <f>'Qtr 4 Jul-Sep'!$A$49</f>
        <v>REVENUE - s. 318.18(14)(a)3, F.S.</v>
      </c>
      <c r="E299" s="22" t="str">
        <f>'Qtr 4 Jul-Sep'!$A$50</f>
        <v>Total Revenue Collected</v>
      </c>
      <c r="F299" s="22" t="s">
        <v>125</v>
      </c>
      <c r="G299" s="36">
        <f>'Qtr 4 Jul-Sep'!$D$50</f>
        <v>0</v>
      </c>
      <c r="H299" s="22">
        <v>9</v>
      </c>
      <c r="K299" s="22">
        <v>1</v>
      </c>
      <c r="M299" s="22">
        <v>276</v>
      </c>
      <c r="N299" s="22">
        <v>277</v>
      </c>
    </row>
    <row r="300" spans="1:14" x14ac:dyDescent="0.2">
      <c r="A300" s="22">
        <f t="shared" si="3"/>
        <v>0</v>
      </c>
      <c r="B300" s="22">
        <f t="shared" si="2"/>
        <v>2026</v>
      </c>
      <c r="C300" s="22" t="str">
        <f>'Qtr 4 Jul-Sep'!$K$4</f>
        <v>Qtr 4: Jul - Sep</v>
      </c>
      <c r="D300" s="22" t="str">
        <f>'Qtr 4 Jul-Sep'!$A$52</f>
        <v>EXPENDITURES - s. 318.18(14)(a)3, F.S.</v>
      </c>
      <c r="E300" s="22" t="str">
        <f>LEFT('Qtr 4 Jul-Sep'!$F$54,9)&amp;""&amp;RIGHT('Qtr 4 Jul-Sep'!$A$53,9)</f>
        <v>Principal on Bonds</v>
      </c>
      <c r="F300" s="35">
        <f>'Qtr 4 Jul-Sep'!$A$55</f>
        <v>0</v>
      </c>
      <c r="G300" s="36">
        <f>'Qtr 4 Jul-Sep'!$F$55</f>
        <v>0</v>
      </c>
      <c r="H300" s="22">
        <v>9</v>
      </c>
      <c r="K300" s="22">
        <v>1</v>
      </c>
      <c r="M300" s="22">
        <v>277</v>
      </c>
      <c r="N300" s="22">
        <v>278</v>
      </c>
    </row>
    <row r="301" spans="1:14" x14ac:dyDescent="0.2">
      <c r="A301" s="22">
        <f t="shared" si="3"/>
        <v>0</v>
      </c>
      <c r="B301" s="22">
        <f t="shared" si="2"/>
        <v>2026</v>
      </c>
      <c r="C301" s="22" t="str">
        <f>'Qtr 4 Jul-Sep'!$K$4</f>
        <v>Qtr 4: Jul - Sep</v>
      </c>
      <c r="D301" s="22" t="str">
        <f>'Qtr 4 Jul-Sep'!$A$52</f>
        <v>EXPENDITURES - s. 318.18(14)(a)3, F.S.</v>
      </c>
      <c r="E301" s="22" t="str">
        <f>LEFT('Qtr 4 Jul-Sep'!$F$54,9)&amp;""&amp;RIGHT('Qtr 4 Jul-Sep'!$A$53,9)</f>
        <v>Principal on Bonds</v>
      </c>
      <c r="F301" s="35">
        <f>'Qtr 4 Jul-Sep'!$A$56</f>
        <v>0</v>
      </c>
      <c r="G301" s="36">
        <f>'Qtr 4 Jul-Sep'!$F$56</f>
        <v>0</v>
      </c>
      <c r="H301" s="22">
        <v>9</v>
      </c>
      <c r="K301" s="22">
        <v>1</v>
      </c>
      <c r="M301" s="22">
        <v>278</v>
      </c>
      <c r="N301" s="22">
        <v>279</v>
      </c>
    </row>
    <row r="302" spans="1:14" x14ac:dyDescent="0.2">
      <c r="A302" s="22">
        <f t="shared" si="3"/>
        <v>0</v>
      </c>
      <c r="B302" s="22">
        <f t="shared" si="2"/>
        <v>2026</v>
      </c>
      <c r="C302" s="22" t="str">
        <f>'Qtr 4 Jul-Sep'!$K$4</f>
        <v>Qtr 4: Jul - Sep</v>
      </c>
      <c r="D302" s="22" t="str">
        <f>'Qtr 4 Jul-Sep'!$A$52</f>
        <v>EXPENDITURES - s. 318.18(14)(a)3, F.S.</v>
      </c>
      <c r="E302" s="22" t="str">
        <f>LEFT('Qtr 4 Jul-Sep'!$F$54,9)&amp;""&amp;RIGHT('Qtr 4 Jul-Sep'!$A$53,9)</f>
        <v>Principal on Bonds</v>
      </c>
      <c r="F302" s="35">
        <f>'Qtr 4 Jul-Sep'!$A$57</f>
        <v>0</v>
      </c>
      <c r="G302" s="36">
        <f>'Qtr 4 Jul-Sep'!$F$57</f>
        <v>0</v>
      </c>
      <c r="H302" s="22">
        <v>9</v>
      </c>
      <c r="K302" s="22">
        <v>1</v>
      </c>
      <c r="M302" s="22">
        <v>279</v>
      </c>
      <c r="N302" s="22">
        <v>280</v>
      </c>
    </row>
    <row r="303" spans="1:14" x14ac:dyDescent="0.2">
      <c r="A303" s="22">
        <f t="shared" si="3"/>
        <v>0</v>
      </c>
      <c r="B303" s="22">
        <f t="shared" si="2"/>
        <v>2026</v>
      </c>
      <c r="C303" s="22" t="str">
        <f>'Qtr 4 Jul-Sep'!$K$4</f>
        <v>Qtr 4: Jul - Sep</v>
      </c>
      <c r="D303" s="22" t="str">
        <f>'Qtr 4 Jul-Sep'!$A$52</f>
        <v>EXPENDITURES - s. 318.18(14)(a)3, F.S.</v>
      </c>
      <c r="E303" s="22" t="str">
        <f>LEFT('Qtr 4 Jul-Sep'!$F$54,9)&amp;""&amp;RIGHT('Qtr 4 Jul-Sep'!$A$53,9)</f>
        <v>Principal on Bonds</v>
      </c>
      <c r="F303" s="35">
        <f>'Qtr 4 Jul-Sep'!$A$58</f>
        <v>0</v>
      </c>
      <c r="G303" s="36">
        <f>'Qtr 4 Jul-Sep'!$F$58</f>
        <v>0</v>
      </c>
      <c r="H303" s="22">
        <v>9</v>
      </c>
      <c r="K303" s="22">
        <v>1</v>
      </c>
      <c r="M303" s="22">
        <v>280</v>
      </c>
      <c r="N303" s="22">
        <v>281</v>
      </c>
    </row>
    <row r="304" spans="1:14" x14ac:dyDescent="0.2">
      <c r="A304" s="22">
        <f t="shared" si="3"/>
        <v>0</v>
      </c>
      <c r="B304" s="22">
        <f t="shared" si="2"/>
        <v>2026</v>
      </c>
      <c r="C304" s="22" t="str">
        <f>'Qtr 4 Jul-Sep'!$K$4</f>
        <v>Qtr 4: Jul - Sep</v>
      </c>
      <c r="D304" s="22" t="str">
        <f>'Qtr 4 Jul-Sep'!$A$52</f>
        <v>EXPENDITURES - s. 318.18(14)(a)3, F.S.</v>
      </c>
      <c r="E304" s="22" t="str">
        <f>LEFT('Qtr 4 Jul-Sep'!$F$54,9)&amp;""&amp;RIGHT('Qtr 4 Jul-Sep'!$A$53,9)</f>
        <v>Principal on Bonds</v>
      </c>
      <c r="F304" s="35">
        <f>'Qtr 4 Jul-Sep'!$A$59</f>
        <v>0</v>
      </c>
      <c r="G304" s="36">
        <f>'Qtr 4 Jul-Sep'!$F$59</f>
        <v>0</v>
      </c>
      <c r="H304" s="22">
        <v>9</v>
      </c>
      <c r="K304" s="22">
        <v>1</v>
      </c>
      <c r="M304" s="22">
        <v>281</v>
      </c>
      <c r="N304" s="22">
        <v>282</v>
      </c>
    </row>
    <row r="305" spans="1:20" x14ac:dyDescent="0.2">
      <c r="A305" s="22">
        <f t="shared" si="3"/>
        <v>0</v>
      </c>
      <c r="B305" s="22">
        <f t="shared" si="2"/>
        <v>2026</v>
      </c>
      <c r="C305" s="22" t="str">
        <f>'Qtr 4 Jul-Sep'!$K$4</f>
        <v>Qtr 4: Jul - Sep</v>
      </c>
      <c r="D305" s="22" t="str">
        <f>'Qtr 4 Jul-Sep'!$A$52</f>
        <v>EXPENDITURES - s. 318.18(14)(a)3, F.S.</v>
      </c>
      <c r="E305" s="22" t="str">
        <f>LEFT('Qtr 4 Jul-Sep'!$F$54,9)&amp;""&amp;RIGHT('Qtr 4 Jul-Sep'!$A$53,9)</f>
        <v>Principal on Bonds</v>
      </c>
      <c r="F305" s="22" t="str">
        <f>'Qtr 4 Jul-Sep'!$D$60</f>
        <v>TOTAL</v>
      </c>
      <c r="G305" s="36">
        <f>'Qtr 4 Jul-Sep'!$F$60</f>
        <v>0</v>
      </c>
      <c r="H305" s="22">
        <v>9</v>
      </c>
      <c r="K305" s="22">
        <v>1</v>
      </c>
      <c r="M305" s="22">
        <v>282</v>
      </c>
      <c r="N305" s="22">
        <v>283</v>
      </c>
    </row>
    <row r="306" spans="1:20" x14ac:dyDescent="0.2">
      <c r="A306" s="22">
        <f t="shared" si="3"/>
        <v>0</v>
      </c>
      <c r="B306" s="22">
        <f t="shared" si="2"/>
        <v>2026</v>
      </c>
      <c r="C306" s="22" t="str">
        <f>'Qtr 4 Jul-Sep'!$K$4</f>
        <v>Qtr 4: Jul - Sep</v>
      </c>
      <c r="D306" s="22" t="str">
        <f>'Qtr 4 Jul-Sep'!$A$52</f>
        <v>EXPENDITURES - s. 318.18(14)(a)3, F.S.</v>
      </c>
      <c r="E306" s="22" t="str">
        <f>RIGHT('Qtr 4 Jul-Sep'!$A$53,17)</f>
        <v>Interest on Bonds</v>
      </c>
      <c r="F306" s="35">
        <f>'Qtr 4 Jul-Sep'!$A$55</f>
        <v>0</v>
      </c>
      <c r="G306" s="6">
        <f>'Qtr 4 Jul-Sep'!$H$55</f>
        <v>0</v>
      </c>
      <c r="H306" s="22">
        <v>9</v>
      </c>
      <c r="K306" s="22">
        <v>1</v>
      </c>
      <c r="M306" s="22">
        <v>283</v>
      </c>
      <c r="N306" s="22">
        <v>284</v>
      </c>
    </row>
    <row r="307" spans="1:20" x14ac:dyDescent="0.2">
      <c r="A307" s="22">
        <f t="shared" si="3"/>
        <v>0</v>
      </c>
      <c r="B307" s="22">
        <f t="shared" si="2"/>
        <v>2026</v>
      </c>
      <c r="C307" s="22" t="str">
        <f>'Qtr 4 Jul-Sep'!$K$4</f>
        <v>Qtr 4: Jul - Sep</v>
      </c>
      <c r="D307" s="22" t="str">
        <f>'Qtr 4 Jul-Sep'!$A$52</f>
        <v>EXPENDITURES - s. 318.18(14)(a)3, F.S.</v>
      </c>
      <c r="E307" s="22" t="str">
        <f>RIGHT('Qtr 4 Jul-Sep'!$A$53,17)</f>
        <v>Interest on Bonds</v>
      </c>
      <c r="F307" s="35">
        <f>'Qtr 4 Jul-Sep'!$A$56</f>
        <v>0</v>
      </c>
      <c r="G307" s="6">
        <f>'Qtr 4 Jul-Sep'!$H$56</f>
        <v>0</v>
      </c>
      <c r="H307" s="22">
        <v>9</v>
      </c>
      <c r="K307" s="22">
        <v>1</v>
      </c>
      <c r="M307" s="22">
        <v>284</v>
      </c>
      <c r="N307" s="22">
        <v>285</v>
      </c>
    </row>
    <row r="308" spans="1:20" x14ac:dyDescent="0.2">
      <c r="A308" s="22">
        <f t="shared" si="3"/>
        <v>0</v>
      </c>
      <c r="B308" s="22">
        <f t="shared" si="2"/>
        <v>2026</v>
      </c>
      <c r="C308" s="22" t="str">
        <f>'Qtr 4 Jul-Sep'!$K$4</f>
        <v>Qtr 4: Jul - Sep</v>
      </c>
      <c r="D308" s="22" t="str">
        <f>'Qtr 4 Jul-Sep'!$A$52</f>
        <v>EXPENDITURES - s. 318.18(14)(a)3, F.S.</v>
      </c>
      <c r="E308" s="22" t="str">
        <f>RIGHT('Qtr 4 Jul-Sep'!$A$53,17)</f>
        <v>Interest on Bonds</v>
      </c>
      <c r="F308" s="35">
        <f>'Qtr 4 Jul-Sep'!$A$57</f>
        <v>0</v>
      </c>
      <c r="G308" s="6">
        <f>'Qtr 4 Jul-Sep'!$H$57</f>
        <v>0</v>
      </c>
      <c r="H308" s="22">
        <v>9</v>
      </c>
      <c r="K308" s="22">
        <v>1</v>
      </c>
      <c r="M308" s="22">
        <v>285</v>
      </c>
      <c r="N308" s="22">
        <v>286</v>
      </c>
    </row>
    <row r="309" spans="1:20" x14ac:dyDescent="0.2">
      <c r="A309" s="22">
        <f t="shared" si="3"/>
        <v>0</v>
      </c>
      <c r="B309" s="22">
        <f t="shared" si="2"/>
        <v>2026</v>
      </c>
      <c r="C309" s="22" t="str">
        <f>'Qtr 4 Jul-Sep'!$K$4</f>
        <v>Qtr 4: Jul - Sep</v>
      </c>
      <c r="D309" s="22" t="str">
        <f>'Qtr 4 Jul-Sep'!$A$52</f>
        <v>EXPENDITURES - s. 318.18(14)(a)3, F.S.</v>
      </c>
      <c r="E309" s="22" t="str">
        <f>RIGHT('Qtr 4 Jul-Sep'!$A$53,17)</f>
        <v>Interest on Bonds</v>
      </c>
      <c r="F309" s="35">
        <f>'Qtr 4 Jul-Sep'!$A$58</f>
        <v>0</v>
      </c>
      <c r="G309" s="6">
        <f>'Qtr 4 Jul-Sep'!$H$58</f>
        <v>0</v>
      </c>
      <c r="H309" s="22">
        <v>9</v>
      </c>
      <c r="K309" s="22">
        <v>1</v>
      </c>
      <c r="M309" s="22">
        <v>286</v>
      </c>
      <c r="N309" s="22">
        <v>287</v>
      </c>
    </row>
    <row r="310" spans="1:20" x14ac:dyDescent="0.2">
      <c r="A310" s="22">
        <f t="shared" si="3"/>
        <v>0</v>
      </c>
      <c r="B310" s="22">
        <f t="shared" si="2"/>
        <v>2026</v>
      </c>
      <c r="C310" s="22" t="str">
        <f>'Qtr 4 Jul-Sep'!$K$4</f>
        <v>Qtr 4: Jul - Sep</v>
      </c>
      <c r="D310" s="22" t="str">
        <f>'Qtr 4 Jul-Sep'!$A$52</f>
        <v>EXPENDITURES - s. 318.18(14)(a)3, F.S.</v>
      </c>
      <c r="E310" s="22" t="str">
        <f>RIGHT('Qtr 4 Jul-Sep'!$A$53,17)</f>
        <v>Interest on Bonds</v>
      </c>
      <c r="F310" s="35">
        <f>'Qtr 4 Jul-Sep'!$A$59</f>
        <v>0</v>
      </c>
      <c r="G310" s="6">
        <f>'Qtr 4 Jul-Sep'!$H$59</f>
        <v>0</v>
      </c>
      <c r="H310" s="22">
        <v>9</v>
      </c>
      <c r="K310" s="22">
        <v>1</v>
      </c>
      <c r="M310" s="22">
        <v>287</v>
      </c>
      <c r="N310" s="22">
        <v>288</v>
      </c>
    </row>
    <row r="311" spans="1:20" x14ac:dyDescent="0.2">
      <c r="A311" s="22">
        <f t="shared" si="3"/>
        <v>0</v>
      </c>
      <c r="B311" s="22">
        <f t="shared" si="2"/>
        <v>2026</v>
      </c>
      <c r="C311" s="22" t="str">
        <f>'Qtr 4 Jul-Sep'!$K$4</f>
        <v>Qtr 4: Jul - Sep</v>
      </c>
      <c r="D311" s="22" t="str">
        <f>'Qtr 4 Jul-Sep'!$A$52</f>
        <v>EXPENDITURES - s. 318.18(14)(a)3, F.S.</v>
      </c>
      <c r="E311" s="22" t="str">
        <f>RIGHT('Qtr 4 Jul-Sep'!$A$53,17)</f>
        <v>Interest on Bonds</v>
      </c>
      <c r="F311" s="22" t="str">
        <f>'Qtr 4 Jul-Sep'!$D$60</f>
        <v>TOTAL</v>
      </c>
      <c r="G311" s="6">
        <f>'Qtr 4 Jul-Sep'!$H$60</f>
        <v>0</v>
      </c>
      <c r="H311" s="22">
        <v>9</v>
      </c>
      <c r="K311" s="22">
        <v>1</v>
      </c>
      <c r="M311" s="22">
        <v>288</v>
      </c>
      <c r="N311" s="22">
        <v>289</v>
      </c>
    </row>
    <row r="312" spans="1:20" x14ac:dyDescent="0.2">
      <c r="A312" s="22">
        <f t="shared" si="3"/>
        <v>0</v>
      </c>
      <c r="B312" s="22">
        <f t="shared" si="2"/>
        <v>2026</v>
      </c>
      <c r="C312" s="22" t="str">
        <f>'Qtr 4 Jul-Sep'!$K$4</f>
        <v>Qtr 4: Jul - Sep</v>
      </c>
      <c r="D312" s="22" t="str">
        <f>'Qtr 4 Jul-Sep'!$K$52</f>
        <v>EXPENDITURES - s. 318.18(14)(a)3, F.S.</v>
      </c>
      <c r="E312" s="22" t="str">
        <f>'Qtr 4 Jul-Sep'!$K$53</f>
        <v>Surplus Revenues</v>
      </c>
      <c r="F312" s="35">
        <f>'Qtr 4 Jul-Sep'!$K$55</f>
        <v>0</v>
      </c>
      <c r="G312" s="6">
        <f>'Qtr 4 Jul-Sep'!$Q$55</f>
        <v>0</v>
      </c>
      <c r="H312" s="22">
        <v>9</v>
      </c>
      <c r="K312" s="22">
        <v>1</v>
      </c>
      <c r="M312" s="22">
        <v>289</v>
      </c>
      <c r="N312" s="22">
        <v>290</v>
      </c>
    </row>
    <row r="313" spans="1:20" x14ac:dyDescent="0.2">
      <c r="A313" s="22">
        <f t="shared" si="3"/>
        <v>0</v>
      </c>
      <c r="B313" s="22">
        <f t="shared" si="2"/>
        <v>2026</v>
      </c>
      <c r="C313" s="22" t="str">
        <f>'Qtr 4 Jul-Sep'!$K$4</f>
        <v>Qtr 4: Jul - Sep</v>
      </c>
      <c r="D313" s="22" t="str">
        <f>'Qtr 4 Jul-Sep'!$K$52</f>
        <v>EXPENDITURES - s. 318.18(14)(a)3, F.S.</v>
      </c>
      <c r="E313" s="22" t="str">
        <f>'Qtr 4 Jul-Sep'!$K$53</f>
        <v>Surplus Revenues</v>
      </c>
      <c r="F313" s="35">
        <f>'Qtr 4 Jul-Sep'!$K$56</f>
        <v>0</v>
      </c>
      <c r="G313" s="6">
        <f>'Qtr 4 Jul-Sep'!$Q$56</f>
        <v>0</v>
      </c>
      <c r="H313" s="22">
        <v>9</v>
      </c>
      <c r="K313" s="22">
        <v>1</v>
      </c>
      <c r="M313" s="22">
        <v>290</v>
      </c>
      <c r="N313" s="22">
        <v>291</v>
      </c>
    </row>
    <row r="314" spans="1:20" x14ac:dyDescent="0.2">
      <c r="A314" s="22">
        <f t="shared" si="3"/>
        <v>0</v>
      </c>
      <c r="B314" s="22">
        <f t="shared" si="2"/>
        <v>2026</v>
      </c>
      <c r="C314" s="22" t="str">
        <f>'Qtr 4 Jul-Sep'!$K$4</f>
        <v>Qtr 4: Jul - Sep</v>
      </c>
      <c r="D314" s="22" t="str">
        <f>'Qtr 4 Jul-Sep'!$K$52</f>
        <v>EXPENDITURES - s. 318.18(14)(a)3, F.S.</v>
      </c>
      <c r="E314" s="22" t="str">
        <f>'Qtr 4 Jul-Sep'!$K$53</f>
        <v>Surplus Revenues</v>
      </c>
      <c r="F314" s="35">
        <f>'Qtr 4 Jul-Sep'!$K$57</f>
        <v>0</v>
      </c>
      <c r="G314" s="6">
        <f>'Qtr 4 Jul-Sep'!$Q$57</f>
        <v>0</v>
      </c>
      <c r="H314" s="22">
        <v>9</v>
      </c>
      <c r="K314" s="22">
        <v>1</v>
      </c>
      <c r="M314" s="22">
        <v>291</v>
      </c>
      <c r="N314" s="22">
        <v>292</v>
      </c>
    </row>
    <row r="315" spans="1:20" x14ac:dyDescent="0.2">
      <c r="A315" s="22">
        <f t="shared" si="3"/>
        <v>0</v>
      </c>
      <c r="B315" s="22">
        <f t="shared" si="2"/>
        <v>2026</v>
      </c>
      <c r="C315" s="22" t="str">
        <f>'Qtr 4 Jul-Sep'!$K$4</f>
        <v>Qtr 4: Jul - Sep</v>
      </c>
      <c r="D315" s="22" t="str">
        <f>'Qtr 4 Jul-Sep'!$K$52</f>
        <v>EXPENDITURES - s. 318.18(14)(a)3, F.S.</v>
      </c>
      <c r="E315" s="22" t="str">
        <f>'Qtr 4 Jul-Sep'!$K$53</f>
        <v>Surplus Revenues</v>
      </c>
      <c r="F315" s="35">
        <f>'Qtr 4 Jul-Sep'!$K$58</f>
        <v>0</v>
      </c>
      <c r="G315" s="6">
        <f>'Qtr 4 Jul-Sep'!$Q$58</f>
        <v>0</v>
      </c>
      <c r="H315" s="22">
        <v>9</v>
      </c>
      <c r="K315" s="22">
        <v>1</v>
      </c>
      <c r="M315" s="22">
        <v>292</v>
      </c>
      <c r="N315" s="22">
        <v>293</v>
      </c>
    </row>
    <row r="316" spans="1:20" x14ac:dyDescent="0.2">
      <c r="A316" s="22">
        <f t="shared" si="3"/>
        <v>0</v>
      </c>
      <c r="B316" s="22">
        <f t="shared" si="2"/>
        <v>2026</v>
      </c>
      <c r="C316" s="22" t="str">
        <f>'Qtr 4 Jul-Sep'!$K$4</f>
        <v>Qtr 4: Jul - Sep</v>
      </c>
      <c r="D316" s="22" t="str">
        <f>'Qtr 4 Jul-Sep'!$K$52</f>
        <v>EXPENDITURES - s. 318.18(14)(a)3, F.S.</v>
      </c>
      <c r="E316" s="22" t="str">
        <f>'Qtr 4 Jul-Sep'!$K$53</f>
        <v>Surplus Revenues</v>
      </c>
      <c r="F316" s="35">
        <f>'Qtr 4 Jul-Sep'!$K$59</f>
        <v>0</v>
      </c>
      <c r="G316" s="6">
        <f>'Qtr 4 Jul-Sep'!$Q$59</f>
        <v>0</v>
      </c>
      <c r="H316" s="22">
        <v>9</v>
      </c>
      <c r="K316" s="22">
        <v>1</v>
      </c>
      <c r="M316" s="22">
        <v>293</v>
      </c>
      <c r="N316" s="22">
        <v>294</v>
      </c>
    </row>
    <row r="317" spans="1:20" x14ac:dyDescent="0.2">
      <c r="A317" s="22">
        <f t="shared" si="3"/>
        <v>0</v>
      </c>
      <c r="B317" s="22">
        <f t="shared" si="2"/>
        <v>2026</v>
      </c>
      <c r="C317" s="22" t="str">
        <f>'Qtr 4 Jul-Sep'!$K$4</f>
        <v>Qtr 4: Jul - Sep</v>
      </c>
      <c r="D317" s="22" t="str">
        <f>'Qtr 4 Jul-Sep'!$K$52</f>
        <v>EXPENDITURES - s. 318.18(14)(a)3, F.S.</v>
      </c>
      <c r="E317" s="22" t="str">
        <f>'Qtr 4 Jul-Sep'!$K$53</f>
        <v>Surplus Revenues</v>
      </c>
      <c r="F317" s="22" t="str">
        <f>'Qtr 4 Jul-Sep'!$N$60</f>
        <v>TOTAL</v>
      </c>
      <c r="G317" s="6">
        <f>'Qtr 4 Jul-Sep'!$Q$60</f>
        <v>0</v>
      </c>
      <c r="H317" s="22">
        <v>9</v>
      </c>
      <c r="K317" s="22">
        <v>1</v>
      </c>
      <c r="M317" s="22">
        <v>294</v>
      </c>
      <c r="N317" s="22">
        <v>295</v>
      </c>
    </row>
    <row r="318" spans="1:20" x14ac:dyDescent="0.2">
      <c r="A318" s="22">
        <f t="shared" si="3"/>
        <v>0</v>
      </c>
      <c r="B318" s="22">
        <f t="shared" si="2"/>
        <v>2026</v>
      </c>
      <c r="C318" s="22" t="str">
        <f>'Qtr 4 Jul-Sep'!$K$4</f>
        <v>Qtr 4: Jul - Sep</v>
      </c>
      <c r="D318" s="22" t="str">
        <f>'Qtr 4 Jul-Sep'!$K$52</f>
        <v>EXPENDITURES - s. 318.18(14)(a)3, F.S.</v>
      </c>
      <c r="E318" s="22" t="str">
        <f>RIGHT('Qtr 4 Jul-Sep'!$A$62,24)</f>
        <v xml:space="preserve"> s. 318.18(14)(a)3, F.S.</v>
      </c>
      <c r="F318" s="22" t="s">
        <v>125</v>
      </c>
      <c r="G318" s="6">
        <f>'Qtr 4 Jul-Sep'!$G$62</f>
        <v>0</v>
      </c>
      <c r="H318" s="22">
        <v>9</v>
      </c>
      <c r="K318" s="22">
        <v>1</v>
      </c>
      <c r="M318" s="22">
        <v>295</v>
      </c>
      <c r="N318" s="22">
        <v>296</v>
      </c>
    </row>
    <row r="319" spans="1:20" ht="26.25" x14ac:dyDescent="0.25">
      <c r="A319" s="21" t="str">
        <f>$A$20</f>
        <v>OrganizationID</v>
      </c>
      <c r="B319" s="21" t="str">
        <f>$B$20</f>
        <v>FiscalYearID</v>
      </c>
      <c r="C319" s="21" t="str">
        <f>$C$20</f>
        <v>QuarterlyPeriod</v>
      </c>
      <c r="D319" s="21" t="str">
        <f>$D$20</f>
        <v>Rev/Exp</v>
      </c>
      <c r="E319" s="21" t="str">
        <f>$E$20</f>
        <v>Category</v>
      </c>
      <c r="F319" s="21" t="str">
        <f>$F$20</f>
        <v>Description</v>
      </c>
      <c r="G319" s="21" t="str">
        <f>$G$20</f>
        <v>Period-Amount</v>
      </c>
      <c r="H319" s="21" t="str">
        <f>$H$20</f>
        <v>Report
Number</v>
      </c>
      <c r="I319" s="21">
        <f>$I$20</f>
        <v>0</v>
      </c>
      <c r="J319" s="21">
        <f>$J$20</f>
        <v>0</v>
      </c>
      <c r="K319" s="21">
        <f>$K$20</f>
        <v>0</v>
      </c>
      <c r="L319" s="21">
        <f>$L$20</f>
        <v>0</v>
      </c>
      <c r="M319"/>
      <c r="N319"/>
      <c r="O319"/>
      <c r="P319"/>
      <c r="Q319"/>
      <c r="R319"/>
      <c r="S319"/>
      <c r="T319"/>
    </row>
    <row r="320" spans="1:20" x14ac:dyDescent="0.2">
      <c r="A320" s="22">
        <f t="shared" si="3"/>
        <v>0</v>
      </c>
      <c r="B320" s="22">
        <f t="shared" si="2"/>
        <v>2026</v>
      </c>
      <c r="C320" s="22" t="str">
        <f>'Annual Summary'!$I$9</f>
        <v>CFY 2025-2026</v>
      </c>
      <c r="D320" s="22" t="str">
        <f>'Annual Summary'!$A$10</f>
        <v>TOTAL REVENUE - s. 318.18(14)(a)1, F.S.</v>
      </c>
      <c r="E320" s="22" t="s">
        <v>139</v>
      </c>
      <c r="F320" s="9" t="s">
        <v>130</v>
      </c>
      <c r="G320" s="38">
        <f>'Annual Summary'!$I$10</f>
        <v>0</v>
      </c>
      <c r="H320" s="22">
        <v>9</v>
      </c>
      <c r="I320" s="37"/>
      <c r="J320" s="37"/>
      <c r="K320" s="22">
        <v>1</v>
      </c>
      <c r="M320" s="22">
        <v>296</v>
      </c>
      <c r="N320" s="22">
        <v>297</v>
      </c>
    </row>
    <row r="321" spans="1:14" x14ac:dyDescent="0.2">
      <c r="A321" s="22">
        <f t="shared" si="3"/>
        <v>0</v>
      </c>
      <c r="B321" s="22">
        <f t="shared" si="2"/>
        <v>2026</v>
      </c>
      <c r="C321" s="22" t="str">
        <f>'Annual Summary'!$I$9</f>
        <v>CFY 2025-2026</v>
      </c>
      <c r="D321" s="22" t="str">
        <f>'Annual Summary'!$A$12</f>
        <v>TOTAL REVENUE - s. 318.18(14)(a)2, F.S.</v>
      </c>
      <c r="E321" s="22" t="s">
        <v>139</v>
      </c>
      <c r="F321" s="9" t="s">
        <v>130</v>
      </c>
      <c r="G321" s="38">
        <f>'Annual Summary'!$I$12</f>
        <v>0</v>
      </c>
      <c r="H321" s="22">
        <v>9</v>
      </c>
      <c r="I321" s="37"/>
      <c r="J321" s="37"/>
      <c r="K321" s="22">
        <v>1</v>
      </c>
      <c r="M321" s="22">
        <v>297</v>
      </c>
      <c r="N321" s="22">
        <v>298</v>
      </c>
    </row>
    <row r="322" spans="1:14" x14ac:dyDescent="0.2">
      <c r="A322" s="22">
        <f t="shared" si="3"/>
        <v>0</v>
      </c>
      <c r="B322" s="22">
        <f t="shared" si="2"/>
        <v>2026</v>
      </c>
      <c r="C322" s="22" t="str">
        <f>'Annual Summary'!$I$9</f>
        <v>CFY 2025-2026</v>
      </c>
      <c r="D322" s="22" t="str">
        <f>'Annual Summary'!$A$14</f>
        <v>TOTAL REVENUE - s. 318.18(14)(a)3, F.S.</v>
      </c>
      <c r="E322" s="22" t="s">
        <v>139</v>
      </c>
      <c r="F322" s="9" t="s">
        <v>130</v>
      </c>
      <c r="G322" s="38">
        <f>'Annual Summary'!$I$14</f>
        <v>0</v>
      </c>
      <c r="H322" s="22">
        <v>9</v>
      </c>
      <c r="I322" s="37"/>
      <c r="J322" s="37"/>
      <c r="K322" s="22">
        <v>1</v>
      </c>
      <c r="M322" s="22">
        <v>298</v>
      </c>
      <c r="N322" s="22">
        <v>299</v>
      </c>
    </row>
    <row r="323" spans="1:14" x14ac:dyDescent="0.2">
      <c r="A323" s="22">
        <f t="shared" si="3"/>
        <v>0</v>
      </c>
      <c r="B323" s="22">
        <f t="shared" si="2"/>
        <v>2026</v>
      </c>
      <c r="C323" s="22" t="str">
        <f>'Annual Summary'!$I$9</f>
        <v>CFY 2025-2026</v>
      </c>
      <c r="D323" s="22" t="str">
        <f>'Annual Summary'!$G$15</f>
        <v>GRAND TOTAL - REVENUE</v>
      </c>
      <c r="E323" s="22" t="s">
        <v>139</v>
      </c>
      <c r="F323" s="9" t="s">
        <v>130</v>
      </c>
      <c r="G323" s="38">
        <f>'Annual Summary'!$I$15</f>
        <v>0</v>
      </c>
      <c r="H323" s="22">
        <v>9</v>
      </c>
      <c r="I323" s="37"/>
      <c r="J323" s="37"/>
      <c r="K323" s="22">
        <v>1</v>
      </c>
      <c r="M323" s="22">
        <v>299</v>
      </c>
      <c r="N323" s="22">
        <v>300</v>
      </c>
    </row>
    <row r="324" spans="1:14" x14ac:dyDescent="0.2">
      <c r="A324" s="22">
        <f t="shared" si="3"/>
        <v>0</v>
      </c>
      <c r="B324" s="22">
        <f t="shared" si="2"/>
        <v>2026</v>
      </c>
      <c r="C324" s="22" t="str">
        <f>'Annual Summary'!$I$9</f>
        <v>CFY 2025-2026</v>
      </c>
      <c r="D324" s="22" t="str">
        <f>'Annual Summary'!$A$17</f>
        <v>TOTAL EXPENDITURE - s. 318.18(14)(a)1, F.S.</v>
      </c>
      <c r="E324" s="22" t="s">
        <v>139</v>
      </c>
      <c r="F324" s="9" t="s">
        <v>130</v>
      </c>
      <c r="G324" s="38">
        <f>'Annual Summary'!$I$17</f>
        <v>0</v>
      </c>
      <c r="H324" s="22">
        <v>9</v>
      </c>
      <c r="I324" s="37"/>
      <c r="J324" s="37"/>
      <c r="K324" s="22">
        <v>1</v>
      </c>
      <c r="M324" s="22">
        <v>300</v>
      </c>
      <c r="N324" s="22">
        <v>301</v>
      </c>
    </row>
    <row r="325" spans="1:14" x14ac:dyDescent="0.2">
      <c r="A325" s="22">
        <f t="shared" si="3"/>
        <v>0</v>
      </c>
      <c r="B325" s="22">
        <f t="shared" si="2"/>
        <v>2026</v>
      </c>
      <c r="C325" s="22" t="str">
        <f>'Annual Summary'!$I$9</f>
        <v>CFY 2025-2026</v>
      </c>
      <c r="D325" s="22" t="str">
        <f>'Annual Summary'!$A$19</f>
        <v>TOTAL EXPENDITURE - s. 318.18(14)(a)2, F.S.</v>
      </c>
      <c r="E325" s="22" t="s">
        <v>139</v>
      </c>
      <c r="F325" s="9" t="s">
        <v>130</v>
      </c>
      <c r="G325" s="38">
        <f>'Annual Summary'!$I$19</f>
        <v>0</v>
      </c>
      <c r="H325" s="22">
        <v>9</v>
      </c>
      <c r="K325" s="22">
        <v>1</v>
      </c>
      <c r="M325" s="22">
        <v>301</v>
      </c>
      <c r="N325" s="22">
        <v>302</v>
      </c>
    </row>
    <row r="326" spans="1:14" x14ac:dyDescent="0.2">
      <c r="A326" s="22">
        <f t="shared" si="3"/>
        <v>0</v>
      </c>
      <c r="B326" s="22">
        <f t="shared" si="2"/>
        <v>2026</v>
      </c>
      <c r="C326" s="22" t="str">
        <f>'Annual Summary'!$I$9</f>
        <v>CFY 2025-2026</v>
      </c>
      <c r="D326" s="22" t="str">
        <f>'Annual Summary'!$A$21</f>
        <v>TOTAL EXPENDITURE - s. 318.18(14)(a)3, F.S.</v>
      </c>
      <c r="E326" s="22" t="s">
        <v>139</v>
      </c>
      <c r="F326" s="9" t="s">
        <v>130</v>
      </c>
      <c r="G326" s="38">
        <f>'Annual Summary'!$I$21</f>
        <v>0</v>
      </c>
      <c r="H326" s="22">
        <v>9</v>
      </c>
      <c r="K326" s="22">
        <v>1</v>
      </c>
      <c r="M326" s="22">
        <v>302</v>
      </c>
      <c r="N326" s="22">
        <v>303</v>
      </c>
    </row>
    <row r="327" spans="1:14" x14ac:dyDescent="0.2">
      <c r="A327" s="22">
        <f t="shared" si="3"/>
        <v>0</v>
      </c>
      <c r="B327" s="22">
        <f t="shared" si="2"/>
        <v>2026</v>
      </c>
      <c r="C327" s="22" t="str">
        <f>'Annual Summary'!$I$9</f>
        <v>CFY 2025-2026</v>
      </c>
      <c r="D327" s="22" t="str">
        <f>'Annual Summary'!$G$22</f>
        <v>GRAND TOTAL - EXPENDITURE</v>
      </c>
      <c r="E327" s="22" t="s">
        <v>139</v>
      </c>
      <c r="F327" s="9" t="s">
        <v>130</v>
      </c>
      <c r="G327" s="38">
        <f>'Annual Summary'!$I$22</f>
        <v>0</v>
      </c>
      <c r="H327" s="22">
        <v>9</v>
      </c>
      <c r="K327" s="22">
        <v>1</v>
      </c>
      <c r="M327" s="22">
        <v>303</v>
      </c>
      <c r="N327" s="22">
        <v>304</v>
      </c>
    </row>
  </sheetData>
  <sheetProtection algorithmName="SHA-512" hashValue="kVUdcEAH92bW2F+Q6uzLX4e3nH5fyW4C+e7d3CChLNDCkeGfDTDG5w8WQmZLxnnZ2WRGHDYrNRFHjzXIWQTYcg==" saltValue="BJhwV0fCNXC1fH7ngBgdsg==" spinCount="100000" sheet="1" scenarios="1"/>
  <mergeCells count="1">
    <mergeCell ref="O1:R1"/>
  </mergeCells>
  <phoneticPr fontId="13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Qtr 1 Oct-Dec</vt:lpstr>
      <vt:lpstr>Qtr 2 Jan-Mar</vt:lpstr>
      <vt:lpstr>Qtr 3 Apr-Jun</vt:lpstr>
      <vt:lpstr>Qtr 4 Jul-Sep</vt:lpstr>
      <vt:lpstr>Annual Summary</vt:lpstr>
      <vt:lpstr>LookupData</vt:lpstr>
      <vt:lpstr>ReportInfo</vt:lpstr>
      <vt:lpstr>'Annual Summary'!Print_Area</vt:lpstr>
      <vt:lpstr>'Qtr 1 Oct-Dec'!Print_Area</vt:lpstr>
      <vt:lpstr>'Qtr 2 Jan-Mar'!Print_Area</vt:lpstr>
      <vt:lpstr>'Qtr 3 Apr-Jun'!Print_Area</vt:lpstr>
      <vt:lpstr>'Qtr 4 Jul-Sep'!Print_Area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 Carper</dc:creator>
  <cp:lastModifiedBy>Leonard Carper</cp:lastModifiedBy>
  <cp:lastPrinted>2024-01-04T15:35:47Z</cp:lastPrinted>
  <dcterms:created xsi:type="dcterms:W3CDTF">2022-04-29T14:14:52Z</dcterms:created>
  <dcterms:modified xsi:type="dcterms:W3CDTF">2025-12-22T20:36:30Z</dcterms:modified>
</cp:coreProperties>
</file>