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R:\!CFY2526\Forms &amp; Instructions\6 Standard\Monthly\"/>
    </mc:Choice>
  </mc:AlternateContent>
  <xr:revisionPtr revIDLastSave="0" documentId="13_ncr:1_{38AE0348-AD58-434C-9B0E-EDF67F832D38}" xr6:coauthVersionLast="47" xr6:coauthVersionMax="47" xr10:uidLastSave="{00000000-0000-0000-0000-000000000000}"/>
  <workbookProtection workbookAlgorithmName="SHA-512" workbookHashValue="rE3HNtjEnmY+IJGto36MfMiTP07jIwAqK5mAl5NmMECkuXvJ55nG35RtucnVMMpvGvYsBselNhEpcNnMSkIelQ==" workbookSaltValue="8OyIbbAADzU/cyWWWabBmQ==" workbookSpinCount="100000" lockStructure="1"/>
  <bookViews>
    <workbookView xWindow="-120" yWindow="-120" windowWidth="29040" windowHeight="15840" tabRatio="602" xr2:uid="{00000000-000D-0000-FFFF-FFFF00000000}"/>
  </bookViews>
  <sheets>
    <sheet name="Payment Plans" sheetId="44" r:id="rId1"/>
    <sheet name="ReportInfo" sheetId="52" state="hidden" r:id="rId2"/>
    <sheet name="LookupData" sheetId="46" state="hidden" r:id="rId3"/>
  </sheets>
  <definedNames>
    <definedName name="_xlnm.Print_Area" localSheetId="0">'Payment Plans'!$A$1:$R$38</definedName>
    <definedName name="_xlnm.Print_Titles" localSheetId="0">'Payment Plans'!$1:$10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41" i="52" l="1"/>
  <c r="E240" i="52"/>
  <c r="E239" i="52"/>
  <c r="E238" i="52"/>
  <c r="E237" i="52"/>
  <c r="E236" i="52"/>
  <c r="E235" i="52"/>
  <c r="E234" i="52"/>
  <c r="E233" i="52"/>
  <c r="E232" i="52"/>
  <c r="E231" i="52"/>
  <c r="E230" i="52"/>
  <c r="E229" i="52"/>
  <c r="E228" i="52"/>
  <c r="E227" i="52"/>
  <c r="E226" i="52"/>
  <c r="E225" i="52"/>
  <c r="E224" i="52"/>
  <c r="E223" i="52"/>
  <c r="E222" i="52"/>
  <c r="E221" i="52"/>
  <c r="E220" i="52"/>
  <c r="E219" i="52"/>
  <c r="E218" i="52"/>
  <c r="E217" i="52"/>
  <c r="E216" i="52"/>
  <c r="E215" i="52"/>
  <c r="E214" i="52"/>
  <c r="E213" i="52"/>
  <c r="E212" i="52"/>
  <c r="E211" i="52"/>
  <c r="E210" i="52"/>
  <c r="E209" i="52"/>
  <c r="E208" i="52"/>
  <c r="E207" i="52"/>
  <c r="E206" i="52"/>
  <c r="E205" i="52"/>
  <c r="E204" i="52"/>
  <c r="E203" i="52"/>
  <c r="E202" i="52"/>
  <c r="E201" i="52"/>
  <c r="E200" i="52"/>
  <c r="E199" i="52"/>
  <c r="E198" i="52"/>
  <c r="E197" i="52"/>
  <c r="E196" i="52"/>
  <c r="E195" i="52"/>
  <c r="E194" i="52"/>
  <c r="E193" i="52"/>
  <c r="E192" i="52"/>
  <c r="E191" i="52"/>
  <c r="E190" i="52"/>
  <c r="E189" i="52"/>
  <c r="E188" i="52"/>
  <c r="E187" i="52"/>
  <c r="E186" i="52"/>
  <c r="E185" i="52"/>
  <c r="E184" i="52"/>
  <c r="E183" i="52"/>
  <c r="E182" i="52"/>
  <c r="E181" i="52"/>
  <c r="E180" i="52"/>
  <c r="E179" i="52"/>
  <c r="E178" i="52"/>
  <c r="E177" i="52"/>
  <c r="E176" i="52"/>
  <c r="E175" i="52"/>
  <c r="E174" i="52"/>
  <c r="E173" i="52"/>
  <c r="E172" i="52"/>
  <c r="E171" i="52"/>
  <c r="E170" i="52"/>
  <c r="E169" i="52"/>
  <c r="E168" i="52"/>
  <c r="E167" i="52"/>
  <c r="E166" i="52"/>
  <c r="E165" i="52"/>
  <c r="E164" i="52"/>
  <c r="E163" i="52"/>
  <c r="E162" i="52"/>
  <c r="E161" i="52"/>
  <c r="E160" i="52"/>
  <c r="E159" i="52"/>
  <c r="E158" i="52"/>
  <c r="E157" i="52"/>
  <c r="E156" i="52"/>
  <c r="E155" i="52"/>
  <c r="E154" i="52"/>
  <c r="E153" i="52"/>
  <c r="E152" i="52"/>
  <c r="E151" i="52"/>
  <c r="E150" i="52"/>
  <c r="E149" i="52"/>
  <c r="E148" i="52"/>
  <c r="E147" i="52"/>
  <c r="E146" i="52"/>
  <c r="E145" i="52"/>
  <c r="E144" i="52"/>
  <c r="E143" i="52"/>
  <c r="E142" i="52"/>
  <c r="E141" i="52"/>
  <c r="E140" i="52"/>
  <c r="E139" i="52"/>
  <c r="E138" i="52"/>
  <c r="E137" i="52"/>
  <c r="E136" i="52"/>
  <c r="E135" i="52"/>
  <c r="E134" i="52"/>
  <c r="E133" i="52"/>
  <c r="E132" i="52"/>
  <c r="E131" i="52"/>
  <c r="E130" i="52"/>
  <c r="E129" i="52"/>
  <c r="E128" i="52"/>
  <c r="E127" i="52"/>
  <c r="E126" i="52"/>
  <c r="E125" i="52"/>
  <c r="E124" i="52"/>
  <c r="E123" i="52"/>
  <c r="E122" i="52"/>
  <c r="E121" i="52"/>
  <c r="E120" i="52"/>
  <c r="E119" i="52"/>
  <c r="E118" i="52"/>
  <c r="E117" i="52"/>
  <c r="E116" i="52"/>
  <c r="E115" i="52"/>
  <c r="E114" i="52"/>
  <c r="E113" i="52"/>
  <c r="E112" i="52"/>
  <c r="E111" i="52"/>
  <c r="E110" i="52"/>
  <c r="E109" i="52"/>
  <c r="E108" i="52"/>
  <c r="E107" i="52"/>
  <c r="E106" i="52"/>
  <c r="E105" i="52"/>
  <c r="E104" i="52"/>
  <c r="E103" i="52"/>
  <c r="E102" i="52"/>
  <c r="E101" i="52"/>
  <c r="E100" i="52"/>
  <c r="E99" i="52"/>
  <c r="E98" i="52"/>
  <c r="E97" i="52"/>
  <c r="E96" i="52"/>
  <c r="E95" i="52"/>
  <c r="E94" i="52"/>
  <c r="E93" i="52"/>
  <c r="E92" i="52"/>
  <c r="E91" i="52"/>
  <c r="E90" i="52"/>
  <c r="E89" i="52"/>
  <c r="E88" i="52"/>
  <c r="E87" i="52"/>
  <c r="E86" i="52"/>
  <c r="E85" i="52"/>
  <c r="E84" i="52"/>
  <c r="E83" i="52"/>
  <c r="E82" i="52"/>
  <c r="E81" i="52"/>
  <c r="E80" i="52"/>
  <c r="E79" i="52"/>
  <c r="E78" i="52"/>
  <c r="E77" i="52"/>
  <c r="E76" i="52"/>
  <c r="E75" i="52"/>
  <c r="E74" i="52"/>
  <c r="E73" i="52"/>
  <c r="E72" i="52"/>
  <c r="E71" i="52"/>
  <c r="E70" i="52"/>
  <c r="E69" i="52"/>
  <c r="E68" i="52"/>
  <c r="E67" i="52"/>
  <c r="E66" i="52"/>
  <c r="E65" i="52"/>
  <c r="E64" i="52"/>
  <c r="E63" i="52"/>
  <c r="E62" i="52"/>
  <c r="E61" i="52"/>
  <c r="E60" i="52"/>
  <c r="E59" i="52"/>
  <c r="E58" i="52"/>
  <c r="E57" i="52"/>
  <c r="E56" i="52"/>
  <c r="E55" i="52"/>
  <c r="E54" i="52"/>
  <c r="E53" i="52"/>
  <c r="E52" i="52"/>
  <c r="E51" i="52"/>
  <c r="E50" i="52"/>
  <c r="E49" i="52"/>
  <c r="E48" i="52"/>
  <c r="E47" i="52"/>
  <c r="E46" i="52"/>
  <c r="E45" i="52"/>
  <c r="E44" i="52"/>
  <c r="E43" i="52"/>
  <c r="E42" i="52"/>
  <c r="E41" i="52"/>
  <c r="E40" i="52"/>
  <c r="E39" i="52"/>
  <c r="E38" i="52"/>
  <c r="E37" i="52"/>
  <c r="E36" i="52"/>
  <c r="E35" i="52"/>
  <c r="E34" i="52"/>
  <c r="E33" i="52"/>
  <c r="E32" i="52"/>
  <c r="E31" i="52"/>
  <c r="E30" i="52"/>
  <c r="E29" i="52"/>
  <c r="E28" i="52"/>
  <c r="E27" i="52"/>
  <c r="E26" i="52"/>
  <c r="E25" i="52"/>
  <c r="E24" i="52"/>
  <c r="E23" i="52"/>
  <c r="E22" i="52"/>
  <c r="E21" i="52"/>
  <c r="B10" i="52" l="1" a="1"/>
  <c r="B10" i="52" s="1"/>
  <c r="B12" i="52"/>
  <c r="G105" i="52"/>
  <c r="G104" i="52"/>
  <c r="G103" i="52"/>
  <c r="G102" i="52"/>
  <c r="G101" i="52"/>
  <c r="G100" i="52"/>
  <c r="G99" i="52"/>
  <c r="G98" i="52"/>
  <c r="G97" i="52"/>
  <c r="G96" i="52"/>
  <c r="G95" i="52"/>
  <c r="G94" i="52"/>
  <c r="G93" i="52"/>
  <c r="G92" i="52"/>
  <c r="G91" i="52"/>
  <c r="G90" i="52"/>
  <c r="G89" i="52"/>
  <c r="B208" i="52"/>
  <c r="B209" i="52"/>
  <c r="B210" i="52"/>
  <c r="B211" i="52"/>
  <c r="B212" i="52"/>
  <c r="B213" i="52"/>
  <c r="B214" i="52"/>
  <c r="B215" i="52"/>
  <c r="B216" i="52"/>
  <c r="B217" i="52"/>
  <c r="B218" i="52"/>
  <c r="B219" i="52"/>
  <c r="B220" i="52"/>
  <c r="B221" i="52"/>
  <c r="B222" i="52"/>
  <c r="B223" i="52"/>
  <c r="B224" i="52"/>
  <c r="B225" i="52"/>
  <c r="B226" i="52"/>
  <c r="B227" i="52"/>
  <c r="B228" i="52"/>
  <c r="B229" i="52"/>
  <c r="B230" i="52"/>
  <c r="B231" i="52"/>
  <c r="B232" i="52"/>
  <c r="B233" i="52"/>
  <c r="B234" i="52"/>
  <c r="B235" i="52"/>
  <c r="B236" i="52"/>
  <c r="B237" i="52"/>
  <c r="B238" i="52"/>
  <c r="B239" i="52"/>
  <c r="B240" i="52"/>
  <c r="B241" i="52"/>
  <c r="B189" i="52"/>
  <c r="B172" i="52"/>
  <c r="B173" i="52"/>
  <c r="B174" i="52"/>
  <c r="B155" i="52"/>
  <c r="B156" i="52"/>
  <c r="B157" i="52"/>
  <c r="B138" i="52"/>
  <c r="B139" i="52"/>
  <c r="B140" i="52"/>
  <c r="B121" i="52"/>
  <c r="B122" i="52"/>
  <c r="B123" i="52"/>
  <c r="B104" i="52"/>
  <c r="B105" i="52"/>
  <c r="B106" i="52"/>
  <c r="B87" i="52"/>
  <c r="B88" i="52"/>
  <c r="B89" i="52"/>
  <c r="B70" i="52"/>
  <c r="B71" i="52"/>
  <c r="B72" i="52"/>
  <c r="B55" i="52"/>
  <c r="B36" i="52"/>
  <c r="C24" i="44"/>
  <c r="B21" i="52"/>
  <c r="E255" i="52"/>
  <c r="E244" i="52"/>
  <c r="G241" i="52"/>
  <c r="G223" i="52"/>
  <c r="G222" i="52"/>
  <c r="G221" i="52"/>
  <c r="G220" i="52"/>
  <c r="G218" i="52"/>
  <c r="G217" i="52"/>
  <c r="G216" i="52"/>
  <c r="G215" i="52"/>
  <c r="G214" i="52"/>
  <c r="G213" i="52"/>
  <c r="G212" i="52"/>
  <c r="G211" i="52"/>
  <c r="G210" i="52"/>
  <c r="G209" i="52"/>
  <c r="G208" i="52"/>
  <c r="G206" i="52"/>
  <c r="G205" i="52"/>
  <c r="G204" i="52"/>
  <c r="G203" i="52"/>
  <c r="G201" i="52"/>
  <c r="G200" i="52"/>
  <c r="G199" i="52"/>
  <c r="G198" i="52"/>
  <c r="G197" i="52"/>
  <c r="G196" i="52"/>
  <c r="G195" i="52"/>
  <c r="G194" i="52"/>
  <c r="G193" i="52"/>
  <c r="G192" i="52"/>
  <c r="G191" i="52"/>
  <c r="G189" i="52"/>
  <c r="G188" i="52"/>
  <c r="G187" i="52"/>
  <c r="G186" i="52"/>
  <c r="G184" i="52"/>
  <c r="G183" i="52"/>
  <c r="G182" i="52"/>
  <c r="G181" i="52"/>
  <c r="G180" i="52"/>
  <c r="G179" i="52"/>
  <c r="G178" i="52"/>
  <c r="G177" i="52"/>
  <c r="G176" i="52"/>
  <c r="G175" i="52"/>
  <c r="G174" i="52"/>
  <c r="G172" i="52"/>
  <c r="G171" i="52"/>
  <c r="G170" i="52"/>
  <c r="G169" i="52"/>
  <c r="G167" i="52"/>
  <c r="G166" i="52"/>
  <c r="G165" i="52"/>
  <c r="G164" i="52"/>
  <c r="G163" i="52"/>
  <c r="G162" i="52"/>
  <c r="G161" i="52"/>
  <c r="G160" i="52"/>
  <c r="G159" i="52"/>
  <c r="G158" i="52"/>
  <c r="G157" i="52"/>
  <c r="G155" i="52"/>
  <c r="G154" i="52"/>
  <c r="G153" i="52"/>
  <c r="G152" i="52"/>
  <c r="G150" i="52"/>
  <c r="G149" i="52"/>
  <c r="G148" i="52"/>
  <c r="G147" i="52"/>
  <c r="G146" i="52"/>
  <c r="G145" i="52"/>
  <c r="G144" i="52"/>
  <c r="G143" i="52"/>
  <c r="G142" i="52"/>
  <c r="G141" i="52"/>
  <c r="G140" i="52"/>
  <c r="G138" i="52"/>
  <c r="G137" i="52"/>
  <c r="G136" i="52"/>
  <c r="G135" i="52"/>
  <c r="G133" i="52"/>
  <c r="G132" i="52"/>
  <c r="G131" i="52"/>
  <c r="G130" i="52"/>
  <c r="G129" i="52"/>
  <c r="G128" i="52"/>
  <c r="G127" i="52"/>
  <c r="G126" i="52"/>
  <c r="G125" i="52"/>
  <c r="G124" i="52"/>
  <c r="G123" i="52"/>
  <c r="G121" i="52"/>
  <c r="G120" i="52"/>
  <c r="G119" i="52"/>
  <c r="G118" i="52"/>
  <c r="G116" i="52"/>
  <c r="G115" i="52"/>
  <c r="G114" i="52"/>
  <c r="G113" i="52"/>
  <c r="G112" i="52"/>
  <c r="G111" i="52"/>
  <c r="G110" i="52"/>
  <c r="G109" i="52"/>
  <c r="G108" i="52"/>
  <c r="G107" i="52"/>
  <c r="G106" i="52"/>
  <c r="G87" i="52"/>
  <c r="G86" i="52"/>
  <c r="G85" i="52"/>
  <c r="G84" i="52"/>
  <c r="G82" i="52"/>
  <c r="G81" i="52"/>
  <c r="G80" i="52"/>
  <c r="G79" i="52"/>
  <c r="G78" i="52"/>
  <c r="G77" i="52"/>
  <c r="G76" i="52"/>
  <c r="G75" i="52"/>
  <c r="G74" i="52"/>
  <c r="G73" i="52"/>
  <c r="G72" i="52"/>
  <c r="G70" i="52"/>
  <c r="G69" i="52"/>
  <c r="G68" i="52"/>
  <c r="G67" i="52"/>
  <c r="G65" i="52"/>
  <c r="G64" i="52"/>
  <c r="G63" i="52"/>
  <c r="G62" i="52"/>
  <c r="G61" i="52"/>
  <c r="G60" i="52"/>
  <c r="G59" i="52"/>
  <c r="G58" i="52"/>
  <c r="G57" i="52"/>
  <c r="G56" i="52"/>
  <c r="G55" i="52"/>
  <c r="G53" i="52"/>
  <c r="G52" i="52"/>
  <c r="G51" i="52"/>
  <c r="G50" i="52"/>
  <c r="G48" i="52"/>
  <c r="G47" i="52"/>
  <c r="G46" i="52"/>
  <c r="G45" i="52"/>
  <c r="G44" i="52"/>
  <c r="G43" i="52"/>
  <c r="G42" i="52"/>
  <c r="G41" i="52"/>
  <c r="G40" i="52"/>
  <c r="G39" i="52"/>
  <c r="G38" i="52"/>
  <c r="G36" i="52" l="1"/>
  <c r="G35" i="52"/>
  <c r="G34" i="52"/>
  <c r="G33" i="52"/>
  <c r="G31" i="52"/>
  <c r="G30" i="52"/>
  <c r="G29" i="52"/>
  <c r="G28" i="52"/>
  <c r="G27" i="52"/>
  <c r="G26" i="52"/>
  <c r="G25" i="52"/>
  <c r="G24" i="52"/>
  <c r="G23" i="52"/>
  <c r="G22" i="52"/>
  <c r="G21" i="52"/>
  <c r="E9" i="44"/>
  <c r="E242" i="52" l="1"/>
  <c r="A2" i="44"/>
  <c r="B5" i="52"/>
  <c r="E1" i="52"/>
  <c r="D258" i="52" l="1"/>
  <c r="D257" i="52"/>
  <c r="D256" i="52"/>
  <c r="D255" i="52"/>
  <c r="D254" i="52"/>
  <c r="D253" i="52"/>
  <c r="D252" i="52"/>
  <c r="D251" i="52"/>
  <c r="D250" i="52"/>
  <c r="D249" i="52"/>
  <c r="D248" i="52"/>
  <c r="D247" i="52"/>
  <c r="D246" i="52"/>
  <c r="D245" i="52"/>
  <c r="D244" i="52"/>
  <c r="B258" i="52"/>
  <c r="B257" i="52"/>
  <c r="B256" i="52"/>
  <c r="B255" i="52"/>
  <c r="F241" i="52"/>
  <c r="F240" i="52"/>
  <c r="F239" i="52"/>
  <c r="F238" i="52"/>
  <c r="F237" i="52"/>
  <c r="F236" i="52"/>
  <c r="F235" i="52"/>
  <c r="F234" i="52"/>
  <c r="F233" i="52"/>
  <c r="F232" i="52"/>
  <c r="F231" i="52"/>
  <c r="F230" i="52"/>
  <c r="F229" i="52"/>
  <c r="F228" i="52"/>
  <c r="F227" i="52"/>
  <c r="F226" i="52"/>
  <c r="F225" i="52"/>
  <c r="D235" i="52"/>
  <c r="D234" i="52"/>
  <c r="D233" i="52"/>
  <c r="D232" i="52"/>
  <c r="D231" i="52"/>
  <c r="D230" i="52"/>
  <c r="D229" i="52"/>
  <c r="D228" i="52"/>
  <c r="D227" i="52"/>
  <c r="D226" i="52"/>
  <c r="D225" i="52"/>
  <c r="D218" i="52"/>
  <c r="D217" i="52"/>
  <c r="D216" i="52"/>
  <c r="D215" i="52"/>
  <c r="D214" i="52"/>
  <c r="D213" i="52"/>
  <c r="D212" i="52"/>
  <c r="D211" i="52"/>
  <c r="D210" i="52"/>
  <c r="D209" i="52"/>
  <c r="D208" i="52"/>
  <c r="B207" i="52"/>
  <c r="B206" i="52"/>
  <c r="A225" i="52"/>
  <c r="B205" i="52"/>
  <c r="B204" i="52"/>
  <c r="B203" i="52"/>
  <c r="B202" i="52"/>
  <c r="D201" i="52"/>
  <c r="B201" i="52"/>
  <c r="D200" i="52"/>
  <c r="B200" i="52"/>
  <c r="D199" i="52"/>
  <c r="B199" i="52"/>
  <c r="D198" i="52"/>
  <c r="B198" i="52"/>
  <c r="D197" i="52"/>
  <c r="B197" i="52"/>
  <c r="D196" i="52"/>
  <c r="B196" i="52"/>
  <c r="D195" i="52"/>
  <c r="B195" i="52"/>
  <c r="D194" i="52"/>
  <c r="B194" i="52"/>
  <c r="D193" i="52"/>
  <c r="B193" i="52"/>
  <c r="D192" i="52"/>
  <c r="B192" i="52"/>
  <c r="D191" i="52"/>
  <c r="B191" i="52"/>
  <c r="B190" i="52"/>
  <c r="A208" i="52"/>
  <c r="B188" i="52"/>
  <c r="B187" i="52"/>
  <c r="B186" i="52"/>
  <c r="B185" i="52"/>
  <c r="D184" i="52"/>
  <c r="B184" i="52"/>
  <c r="D183" i="52"/>
  <c r="B183" i="52"/>
  <c r="D182" i="52"/>
  <c r="B182" i="52"/>
  <c r="D181" i="52"/>
  <c r="B181" i="52"/>
  <c r="D180" i="52"/>
  <c r="B180" i="52"/>
  <c r="D179" i="52"/>
  <c r="B179" i="52"/>
  <c r="D178" i="52"/>
  <c r="B178" i="52"/>
  <c r="D177" i="52"/>
  <c r="B177" i="52"/>
  <c r="D176" i="52"/>
  <c r="B176" i="52"/>
  <c r="D175" i="52"/>
  <c r="B175" i="52"/>
  <c r="D174" i="52"/>
  <c r="B171" i="52"/>
  <c r="B170" i="52"/>
  <c r="B169" i="52"/>
  <c r="B168" i="52"/>
  <c r="D167" i="52"/>
  <c r="B167" i="52"/>
  <c r="D166" i="52"/>
  <c r="B166" i="52"/>
  <c r="D165" i="52"/>
  <c r="B165" i="52"/>
  <c r="D164" i="52"/>
  <c r="B164" i="52"/>
  <c r="D163" i="52"/>
  <c r="B163" i="52"/>
  <c r="D162" i="52"/>
  <c r="B162" i="52"/>
  <c r="D161" i="52"/>
  <c r="B161" i="52"/>
  <c r="D160" i="52"/>
  <c r="B160" i="52"/>
  <c r="D159" i="52"/>
  <c r="B159" i="52"/>
  <c r="D158" i="52"/>
  <c r="B158" i="52"/>
  <c r="D157" i="52"/>
  <c r="A174" i="52"/>
  <c r="B154" i="52"/>
  <c r="B153" i="52"/>
  <c r="B152" i="52"/>
  <c r="B151" i="52"/>
  <c r="D150" i="52"/>
  <c r="B150" i="52"/>
  <c r="D149" i="52"/>
  <c r="B149" i="52"/>
  <c r="D148" i="52"/>
  <c r="B148" i="52"/>
  <c r="D147" i="52"/>
  <c r="B147" i="52"/>
  <c r="D146" i="52"/>
  <c r="B146" i="52"/>
  <c r="D145" i="52"/>
  <c r="B145" i="52"/>
  <c r="D144" i="52"/>
  <c r="B144" i="52"/>
  <c r="D143" i="52"/>
  <c r="B143" i="52"/>
  <c r="D142" i="52"/>
  <c r="B142" i="52"/>
  <c r="D141" i="52"/>
  <c r="B141" i="52"/>
  <c r="D140" i="52"/>
  <c r="A157" i="52"/>
  <c r="B137" i="52"/>
  <c r="B136" i="52"/>
  <c r="B135" i="52"/>
  <c r="B134" i="52"/>
  <c r="D133" i="52"/>
  <c r="B133" i="52"/>
  <c r="D132" i="52"/>
  <c r="B132" i="52"/>
  <c r="D131" i="52"/>
  <c r="B131" i="52"/>
  <c r="D130" i="52"/>
  <c r="B130" i="52"/>
  <c r="D129" i="52"/>
  <c r="B129" i="52"/>
  <c r="D128" i="52"/>
  <c r="B128" i="52"/>
  <c r="D127" i="52"/>
  <c r="B127" i="52"/>
  <c r="D126" i="52"/>
  <c r="B126" i="52"/>
  <c r="D125" i="52"/>
  <c r="B125" i="52"/>
  <c r="D124" i="52"/>
  <c r="B124" i="52"/>
  <c r="D123" i="52"/>
  <c r="A140" i="52"/>
  <c r="B120" i="52"/>
  <c r="B119" i="52"/>
  <c r="B118" i="52"/>
  <c r="B117" i="52"/>
  <c r="D116" i="52"/>
  <c r="B116" i="52"/>
  <c r="D115" i="52"/>
  <c r="B115" i="52"/>
  <c r="D114" i="52"/>
  <c r="B114" i="52"/>
  <c r="D113" i="52"/>
  <c r="B113" i="52"/>
  <c r="D112" i="52"/>
  <c r="B112" i="52"/>
  <c r="D111" i="52"/>
  <c r="B111" i="52"/>
  <c r="D110" i="52"/>
  <c r="B110" i="52"/>
  <c r="D109" i="52"/>
  <c r="B109" i="52"/>
  <c r="D108" i="52"/>
  <c r="B108" i="52"/>
  <c r="D107" i="52"/>
  <c r="B107" i="52"/>
  <c r="D106" i="52"/>
  <c r="A123" i="52"/>
  <c r="B103" i="52"/>
  <c r="B102" i="52"/>
  <c r="B101" i="52"/>
  <c r="B100" i="52"/>
  <c r="D99" i="52"/>
  <c r="B99" i="52"/>
  <c r="D98" i="52"/>
  <c r="B98" i="52"/>
  <c r="D97" i="52"/>
  <c r="B97" i="52"/>
  <c r="D96" i="52"/>
  <c r="B96" i="52"/>
  <c r="D95" i="52"/>
  <c r="B95" i="52"/>
  <c r="D94" i="52"/>
  <c r="B94" i="52"/>
  <c r="D93" i="52"/>
  <c r="B93" i="52"/>
  <c r="D92" i="52"/>
  <c r="B92" i="52"/>
  <c r="D91" i="52"/>
  <c r="B91" i="52"/>
  <c r="D90" i="52"/>
  <c r="B90" i="52"/>
  <c r="D89" i="52"/>
  <c r="A106" i="52"/>
  <c r="B86" i="52"/>
  <c r="B85" i="52"/>
  <c r="B84" i="52"/>
  <c r="B83" i="52"/>
  <c r="D82" i="52"/>
  <c r="B82" i="52"/>
  <c r="D81" i="52"/>
  <c r="B81" i="52"/>
  <c r="D80" i="52"/>
  <c r="B80" i="52"/>
  <c r="D79" i="52"/>
  <c r="B79" i="52"/>
  <c r="D78" i="52"/>
  <c r="B78" i="52"/>
  <c r="D77" i="52"/>
  <c r="B77" i="52"/>
  <c r="D76" i="52"/>
  <c r="B76" i="52"/>
  <c r="D75" i="52"/>
  <c r="B75" i="52"/>
  <c r="D74" i="52"/>
  <c r="B74" i="52"/>
  <c r="D73" i="52"/>
  <c r="B73" i="52"/>
  <c r="D72" i="52"/>
  <c r="A89" i="52"/>
  <c r="B69" i="52"/>
  <c r="B68" i="52"/>
  <c r="B67" i="52"/>
  <c r="B66" i="52"/>
  <c r="D65" i="52"/>
  <c r="B65" i="52"/>
  <c r="D64" i="52"/>
  <c r="B64" i="52"/>
  <c r="D63" i="52"/>
  <c r="B63" i="52"/>
  <c r="D62" i="52"/>
  <c r="B62" i="52"/>
  <c r="D61" i="52"/>
  <c r="B61" i="52"/>
  <c r="D60" i="52"/>
  <c r="B60" i="52"/>
  <c r="D59" i="52"/>
  <c r="B59" i="52"/>
  <c r="D58" i="52"/>
  <c r="B58" i="52"/>
  <c r="D57" i="52"/>
  <c r="B57" i="52"/>
  <c r="D56" i="52"/>
  <c r="B56" i="52"/>
  <c r="D55" i="52"/>
  <c r="B51" i="52"/>
  <c r="B52" i="52"/>
  <c r="B53" i="52"/>
  <c r="B54" i="52"/>
  <c r="F22" i="52"/>
  <c r="F23" i="52"/>
  <c r="F24" i="52"/>
  <c r="F25" i="52"/>
  <c r="F26" i="52"/>
  <c r="F27" i="52"/>
  <c r="F28" i="52"/>
  <c r="F29" i="52"/>
  <c r="F30" i="52"/>
  <c r="F31" i="52"/>
  <c r="F32" i="52"/>
  <c r="F33" i="52"/>
  <c r="F34" i="52"/>
  <c r="F35" i="52"/>
  <c r="F36" i="52"/>
  <c r="F37" i="52"/>
  <c r="F21" i="52"/>
  <c r="A72" i="52"/>
  <c r="D48" i="52"/>
  <c r="D47" i="52"/>
  <c r="D46" i="52"/>
  <c r="D45" i="52"/>
  <c r="D44" i="52"/>
  <c r="D43" i="52"/>
  <c r="D42" i="52"/>
  <c r="D41" i="52"/>
  <c r="D40" i="52"/>
  <c r="D39" i="52"/>
  <c r="D38" i="52"/>
  <c r="D21" i="52"/>
  <c r="B50" i="52"/>
  <c r="A55" i="52"/>
  <c r="B34" i="52"/>
  <c r="B242" i="52"/>
  <c r="G242" i="52"/>
  <c r="F9" i="44"/>
  <c r="G9" i="44" s="1"/>
  <c r="H9" i="44" s="1"/>
  <c r="I9" i="44" s="1"/>
  <c r="J9" i="44" s="1"/>
  <c r="K9" i="44" s="1"/>
  <c r="L9" i="44" s="1"/>
  <c r="M9" i="44" s="1"/>
  <c r="N9" i="44" s="1"/>
  <c r="O9" i="44" s="1"/>
  <c r="P9" i="44" s="1"/>
  <c r="F223" i="52" s="1"/>
  <c r="B49" i="52"/>
  <c r="B48" i="52"/>
  <c r="B47" i="52"/>
  <c r="B46" i="52"/>
  <c r="B45" i="52"/>
  <c r="B44" i="52"/>
  <c r="B43" i="52"/>
  <c r="B42" i="52"/>
  <c r="B41" i="52"/>
  <c r="B40" i="52"/>
  <c r="B39" i="52"/>
  <c r="B38" i="52"/>
  <c r="B37" i="52"/>
  <c r="Q27" i="44"/>
  <c r="G239" i="52" s="1"/>
  <c r="Q26" i="44"/>
  <c r="G238" i="52" s="1"/>
  <c r="E29" i="44"/>
  <c r="B35" i="52"/>
  <c r="B33" i="52"/>
  <c r="B32" i="52"/>
  <c r="Q28" i="44"/>
  <c r="G240" i="52" s="1"/>
  <c r="Q25" i="44"/>
  <c r="G237" i="52" s="1"/>
  <c r="F22" i="44"/>
  <c r="G49" i="52" s="1"/>
  <c r="G22" i="44"/>
  <c r="G66" i="52" s="1"/>
  <c r="H22" i="44"/>
  <c r="G83" i="52" s="1"/>
  <c r="I22" i="44"/>
  <c r="J22" i="44"/>
  <c r="G117" i="52" s="1"/>
  <c r="K22" i="44"/>
  <c r="G134" i="52" s="1"/>
  <c r="L22" i="44"/>
  <c r="G151" i="52" s="1"/>
  <c r="M22" i="44"/>
  <c r="G168" i="52" s="1"/>
  <c r="N22" i="44"/>
  <c r="G185" i="52" s="1"/>
  <c r="O22" i="44"/>
  <c r="G202" i="52" s="1"/>
  <c r="P22" i="44"/>
  <c r="G219" i="52" s="1"/>
  <c r="E22" i="44"/>
  <c r="Q21" i="44"/>
  <c r="G235" i="52" s="1"/>
  <c r="Q20" i="44"/>
  <c r="G234" i="52" s="1"/>
  <c r="Q19" i="44"/>
  <c r="G233" i="52" s="1"/>
  <c r="Q18" i="44"/>
  <c r="G232" i="52" s="1"/>
  <c r="Q17" i="44"/>
  <c r="G231" i="52" s="1"/>
  <c r="Q16" i="44"/>
  <c r="G230" i="52" s="1"/>
  <c r="Q15" i="44"/>
  <c r="G229" i="52" s="1"/>
  <c r="Q14" i="44"/>
  <c r="G228" i="52" s="1"/>
  <c r="Q13" i="44"/>
  <c r="G227" i="52" s="1"/>
  <c r="Q12" i="44"/>
  <c r="G226" i="52" s="1"/>
  <c r="Q11" i="44"/>
  <c r="G225" i="52" s="1"/>
  <c r="D31" i="52"/>
  <c r="B254" i="52"/>
  <c r="B16" i="52"/>
  <c r="B15" i="52"/>
  <c r="B31" i="52"/>
  <c r="B7" i="52"/>
  <c r="B9" i="52"/>
  <c r="G32" i="52" l="1"/>
  <c r="F29" i="44"/>
  <c r="G37" i="52"/>
  <c r="F53" i="52"/>
  <c r="F99" i="52"/>
  <c r="F52" i="52"/>
  <c r="F124" i="52"/>
  <c r="F132" i="52"/>
  <c r="F78" i="52"/>
  <c r="F86" i="52"/>
  <c r="F111" i="52"/>
  <c r="F119" i="52"/>
  <c r="F58" i="52"/>
  <c r="F66" i="52"/>
  <c r="F91" i="52"/>
  <c r="F51" i="52"/>
  <c r="F79" i="52"/>
  <c r="F87" i="52"/>
  <c r="F112" i="52"/>
  <c r="F120" i="52"/>
  <c r="F145" i="52"/>
  <c r="F153" i="52"/>
  <c r="F158" i="52"/>
  <c r="F166" i="52"/>
  <c r="F176" i="52"/>
  <c r="F184" i="52"/>
  <c r="F192" i="52"/>
  <c r="F200" i="52"/>
  <c r="F208" i="52"/>
  <c r="F216" i="52"/>
  <c r="F224" i="52"/>
  <c r="F50" i="52"/>
  <c r="F59" i="52"/>
  <c r="F67" i="52"/>
  <c r="F92" i="52"/>
  <c r="F100" i="52"/>
  <c r="F125" i="52"/>
  <c r="F133" i="52"/>
  <c r="F49" i="52"/>
  <c r="F72" i="52"/>
  <c r="F80" i="52"/>
  <c r="F88" i="52"/>
  <c r="F113" i="52"/>
  <c r="F121" i="52"/>
  <c r="F146" i="52"/>
  <c r="F154" i="52"/>
  <c r="F159" i="52"/>
  <c r="F167" i="52"/>
  <c r="F177" i="52"/>
  <c r="F185" i="52"/>
  <c r="F193" i="52"/>
  <c r="F201" i="52"/>
  <c r="F209" i="52"/>
  <c r="F217" i="52"/>
  <c r="F48" i="52"/>
  <c r="F60" i="52"/>
  <c r="F68" i="52"/>
  <c r="F93" i="52"/>
  <c r="F101" i="52"/>
  <c r="F126" i="52"/>
  <c r="F134" i="52"/>
  <c r="F47" i="52"/>
  <c r="F73" i="52"/>
  <c r="F81" i="52"/>
  <c r="F106" i="52"/>
  <c r="F114" i="52"/>
  <c r="F122" i="52"/>
  <c r="F147" i="52"/>
  <c r="F155" i="52"/>
  <c r="F160" i="52"/>
  <c r="F168" i="52"/>
  <c r="F178" i="52"/>
  <c r="F186" i="52"/>
  <c r="F194" i="52"/>
  <c r="F202" i="52"/>
  <c r="F210" i="52"/>
  <c r="F218" i="52"/>
  <c r="F46" i="52"/>
  <c r="F61" i="52"/>
  <c r="F69" i="52"/>
  <c r="F94" i="52"/>
  <c r="F102" i="52"/>
  <c r="F127" i="52"/>
  <c r="F135" i="52"/>
  <c r="F45" i="52"/>
  <c r="F74" i="52"/>
  <c r="F82" i="52"/>
  <c r="F107" i="52"/>
  <c r="F115" i="52"/>
  <c r="F140" i="52"/>
  <c r="F148" i="52"/>
  <c r="F156" i="52"/>
  <c r="F161" i="52"/>
  <c r="F169" i="52"/>
  <c r="F179" i="52"/>
  <c r="F187" i="52"/>
  <c r="F195" i="52"/>
  <c r="F203" i="52"/>
  <c r="F211" i="52"/>
  <c r="F219" i="52"/>
  <c r="F44" i="52"/>
  <c r="F62" i="52"/>
  <c r="F70" i="52"/>
  <c r="F95" i="52"/>
  <c r="F103" i="52"/>
  <c r="F128" i="52"/>
  <c r="F136" i="52"/>
  <c r="F43" i="52"/>
  <c r="F75" i="52"/>
  <c r="F83" i="52"/>
  <c r="F108" i="52"/>
  <c r="F116" i="52"/>
  <c r="F141" i="52"/>
  <c r="F149" i="52"/>
  <c r="F162" i="52"/>
  <c r="F170" i="52"/>
  <c r="F180" i="52"/>
  <c r="F188" i="52"/>
  <c r="F196" i="52"/>
  <c r="F204" i="52"/>
  <c r="F212" i="52"/>
  <c r="F220" i="52"/>
  <c r="F42" i="52"/>
  <c r="F55" i="52"/>
  <c r="F63" i="52"/>
  <c r="F71" i="52"/>
  <c r="F96" i="52"/>
  <c r="F104" i="52"/>
  <c r="F129" i="52"/>
  <c r="F137" i="52"/>
  <c r="F38" i="52"/>
  <c r="F41" i="52"/>
  <c r="F76" i="52"/>
  <c r="F84" i="52"/>
  <c r="F109" i="52"/>
  <c r="F117" i="52"/>
  <c r="F142" i="52"/>
  <c r="F150" i="52"/>
  <c r="F163" i="52"/>
  <c r="F171" i="52"/>
  <c r="F181" i="52"/>
  <c r="F189" i="52"/>
  <c r="F197" i="52"/>
  <c r="F205" i="52"/>
  <c r="F213" i="52"/>
  <c r="F221" i="52"/>
  <c r="F40" i="52"/>
  <c r="F56" i="52"/>
  <c r="F64" i="52"/>
  <c r="F89" i="52"/>
  <c r="F97" i="52"/>
  <c r="F105" i="52"/>
  <c r="F130" i="52"/>
  <c r="F138" i="52"/>
  <c r="F39" i="52"/>
  <c r="F77" i="52"/>
  <c r="F85" i="52"/>
  <c r="F110" i="52"/>
  <c r="F118" i="52"/>
  <c r="F143" i="52"/>
  <c r="F151" i="52"/>
  <c r="F164" i="52"/>
  <c r="F172" i="52"/>
  <c r="F174" i="52"/>
  <c r="F182" i="52"/>
  <c r="F190" i="52"/>
  <c r="F198" i="52"/>
  <c r="F206" i="52"/>
  <c r="F214" i="52"/>
  <c r="F222" i="52"/>
  <c r="F54" i="52"/>
  <c r="F57" i="52"/>
  <c r="F65" i="52"/>
  <c r="F90" i="52"/>
  <c r="F98" i="52"/>
  <c r="F123" i="52"/>
  <c r="F131" i="52"/>
  <c r="F139" i="52"/>
  <c r="F144" i="52"/>
  <c r="F152" i="52"/>
  <c r="F157" i="52"/>
  <c r="F165" i="52"/>
  <c r="F173" i="52"/>
  <c r="F175" i="52"/>
  <c r="F183" i="52"/>
  <c r="F191" i="52"/>
  <c r="F199" i="52"/>
  <c r="F207" i="52"/>
  <c r="F215" i="52"/>
  <c r="Q22" i="44"/>
  <c r="G236" i="52" s="1"/>
  <c r="G29" i="44" l="1"/>
  <c r="G54" i="52"/>
  <c r="D30" i="52"/>
  <c r="D29" i="52"/>
  <c r="D28" i="52"/>
  <c r="D27" i="52"/>
  <c r="D26" i="52"/>
  <c r="D25" i="52"/>
  <c r="D24" i="52"/>
  <c r="D23" i="52"/>
  <c r="D22" i="52"/>
  <c r="H29" i="44" l="1"/>
  <c r="G71" i="52"/>
  <c r="B30" i="52"/>
  <c r="I29" i="44" l="1"/>
  <c r="J29" i="44" s="1"/>
  <c r="G88" i="52"/>
  <c r="K29" i="44" l="1"/>
  <c r="G122" i="52"/>
  <c r="C9" i="52"/>
  <c r="B11" i="52" s="1"/>
  <c r="B253" i="52"/>
  <c r="B252" i="52"/>
  <c r="B251" i="52"/>
  <c r="B250" i="52"/>
  <c r="B249" i="52"/>
  <c r="B248" i="52"/>
  <c r="B247" i="52"/>
  <c r="B246" i="52"/>
  <c r="B245" i="52"/>
  <c r="B244" i="52"/>
  <c r="B29" i="52"/>
  <c r="B28" i="52"/>
  <c r="B27" i="52"/>
  <c r="B26" i="52"/>
  <c r="B25" i="52"/>
  <c r="B24" i="52"/>
  <c r="B23" i="52"/>
  <c r="B22" i="52"/>
  <c r="B8" i="52"/>
  <c r="L29" i="44" l="1"/>
  <c r="G139" i="52"/>
  <c r="A21" i="52"/>
  <c r="M29" i="44" l="1"/>
  <c r="G156" i="52"/>
  <c r="A258" i="52"/>
  <c r="A257" i="52"/>
  <c r="A255" i="52"/>
  <c r="A256" i="52"/>
  <c r="A231" i="52"/>
  <c r="A219" i="52"/>
  <c r="A211" i="52"/>
  <c r="A205" i="52"/>
  <c r="A182" i="52"/>
  <c r="A176" i="52"/>
  <c r="A181" i="52"/>
  <c r="A222" i="52"/>
  <c r="A199" i="52"/>
  <c r="A191" i="52"/>
  <c r="A236" i="52"/>
  <c r="A228" i="52"/>
  <c r="A216" i="52"/>
  <c r="A179" i="52"/>
  <c r="A196" i="52"/>
  <c r="A221" i="52"/>
  <c r="A239" i="52"/>
  <c r="A213" i="52"/>
  <c r="A210" i="52"/>
  <c r="A204" i="52"/>
  <c r="A201" i="52"/>
  <c r="A193" i="52"/>
  <c r="A198" i="52"/>
  <c r="A238" i="52"/>
  <c r="A235" i="52"/>
  <c r="A227" i="52"/>
  <c r="A224" i="52"/>
  <c r="A215" i="52"/>
  <c r="A178" i="52"/>
  <c r="A195" i="52"/>
  <c r="A186" i="52"/>
  <c r="A207" i="52"/>
  <c r="A241" i="52"/>
  <c r="A232" i="52"/>
  <c r="A212" i="52"/>
  <c r="A203" i="52"/>
  <c r="A189" i="52"/>
  <c r="A183" i="52"/>
  <c r="A175" i="52"/>
  <c r="A184" i="52"/>
  <c r="A230" i="52"/>
  <c r="A190" i="52"/>
  <c r="A220" i="52"/>
  <c r="A206" i="52"/>
  <c r="A200" i="52"/>
  <c r="A192" i="52"/>
  <c r="A233" i="52"/>
  <c r="A229" i="52"/>
  <c r="A223" i="52"/>
  <c r="A217" i="52"/>
  <c r="A209" i="52"/>
  <c r="A180" i="52"/>
  <c r="A237" i="52"/>
  <c r="A197" i="52"/>
  <c r="A240" i="52"/>
  <c r="A234" i="52"/>
  <c r="A226" i="52"/>
  <c r="A214" i="52"/>
  <c r="A185" i="52"/>
  <c r="A177" i="52"/>
  <c r="A218" i="52"/>
  <c r="A202" i="52"/>
  <c r="A194" i="52"/>
  <c r="A188" i="52"/>
  <c r="A187" i="52"/>
  <c r="A162" i="52"/>
  <c r="A170" i="52"/>
  <c r="A167" i="52"/>
  <c r="A159" i="52"/>
  <c r="A173" i="52"/>
  <c r="A164" i="52"/>
  <c r="A161" i="52"/>
  <c r="A169" i="52"/>
  <c r="A172" i="52"/>
  <c r="A166" i="52"/>
  <c r="A158" i="52"/>
  <c r="A163" i="52"/>
  <c r="A168" i="52"/>
  <c r="A160" i="52"/>
  <c r="A171" i="52"/>
  <c r="A165" i="52"/>
  <c r="A145" i="52"/>
  <c r="A153" i="52"/>
  <c r="A150" i="52"/>
  <c r="A142" i="52"/>
  <c r="A156" i="52"/>
  <c r="A147" i="52"/>
  <c r="A144" i="52"/>
  <c r="A152" i="52"/>
  <c r="A155" i="52"/>
  <c r="A149" i="52"/>
  <c r="A141" i="52"/>
  <c r="A148" i="52"/>
  <c r="A146" i="52"/>
  <c r="A151" i="52"/>
  <c r="A143" i="52"/>
  <c r="A154" i="52"/>
  <c r="A128" i="52"/>
  <c r="A136" i="52"/>
  <c r="A133" i="52"/>
  <c r="A125" i="52"/>
  <c r="A139" i="52"/>
  <c r="A130" i="52"/>
  <c r="A127" i="52"/>
  <c r="A135" i="52"/>
  <c r="A138" i="52"/>
  <c r="A132" i="52"/>
  <c r="A124" i="52"/>
  <c r="A129" i="52"/>
  <c r="A134" i="52"/>
  <c r="A126" i="52"/>
  <c r="A137" i="52"/>
  <c r="A131" i="52"/>
  <c r="A111" i="52"/>
  <c r="A119" i="52"/>
  <c r="A116" i="52"/>
  <c r="A108" i="52"/>
  <c r="A122" i="52"/>
  <c r="A113" i="52"/>
  <c r="A114" i="52"/>
  <c r="A110" i="52"/>
  <c r="A118" i="52"/>
  <c r="A121" i="52"/>
  <c r="A115" i="52"/>
  <c r="A107" i="52"/>
  <c r="A112" i="52"/>
  <c r="A120" i="52"/>
  <c r="A117" i="52"/>
  <c r="A109" i="52"/>
  <c r="A94" i="52"/>
  <c r="A96" i="52"/>
  <c r="A102" i="52"/>
  <c r="A99" i="52"/>
  <c r="A91" i="52"/>
  <c r="A105" i="52"/>
  <c r="A92" i="52"/>
  <c r="A93" i="52"/>
  <c r="A101" i="52"/>
  <c r="A104" i="52"/>
  <c r="A98" i="52"/>
  <c r="A90" i="52"/>
  <c r="A100" i="52"/>
  <c r="A103" i="52"/>
  <c r="A95" i="52"/>
  <c r="A97" i="52"/>
  <c r="A77" i="52"/>
  <c r="A85" i="52"/>
  <c r="A82" i="52"/>
  <c r="A74" i="52"/>
  <c r="A88" i="52"/>
  <c r="A79" i="52"/>
  <c r="A80" i="52"/>
  <c r="A76" i="52"/>
  <c r="A84" i="52"/>
  <c r="A87" i="52"/>
  <c r="A81" i="52"/>
  <c r="A73" i="52"/>
  <c r="A78" i="52"/>
  <c r="A83" i="52"/>
  <c r="A75" i="52"/>
  <c r="A86" i="52"/>
  <c r="A50" i="52"/>
  <c r="A71" i="52"/>
  <c r="A62" i="52"/>
  <c r="A54" i="52"/>
  <c r="A59" i="52"/>
  <c r="A68" i="52"/>
  <c r="A67" i="52"/>
  <c r="A65" i="52"/>
  <c r="A70" i="52"/>
  <c r="A64" i="52"/>
  <c r="A56" i="52"/>
  <c r="A57" i="52"/>
  <c r="A61" i="52"/>
  <c r="A66" i="52"/>
  <c r="A58" i="52"/>
  <c r="A69" i="52"/>
  <c r="A60" i="52"/>
  <c r="A52" i="52"/>
  <c r="A63" i="52"/>
  <c r="A51" i="52"/>
  <c r="A53" i="52"/>
  <c r="A41" i="52"/>
  <c r="A242" i="52"/>
  <c r="A42" i="52"/>
  <c r="A43" i="52"/>
  <c r="A44" i="52"/>
  <c r="A45" i="52"/>
  <c r="A28" i="52"/>
  <c r="A29" i="52"/>
  <c r="A46" i="52"/>
  <c r="A30" i="52"/>
  <c r="A47" i="52"/>
  <c r="A33" i="52"/>
  <c r="A40" i="52"/>
  <c r="A31" i="52"/>
  <c r="A48" i="52"/>
  <c r="A32" i="52"/>
  <c r="A49" i="52"/>
  <c r="A35" i="52"/>
  <c r="A36" i="52"/>
  <c r="A37" i="52"/>
  <c r="A39" i="52"/>
  <c r="A38" i="52"/>
  <c r="A34" i="52"/>
  <c r="A254" i="52"/>
  <c r="A27" i="52"/>
  <c r="A247" i="52"/>
  <c r="A251" i="52"/>
  <c r="A245" i="52"/>
  <c r="A249" i="52"/>
  <c r="A244" i="52"/>
  <c r="A23" i="52"/>
  <c r="A246" i="52"/>
  <c r="A26" i="52"/>
  <c r="A253" i="52"/>
  <c r="A248" i="52"/>
  <c r="A24" i="52"/>
  <c r="A22" i="52"/>
  <c r="A25" i="52"/>
  <c r="A250" i="52"/>
  <c r="A252" i="52"/>
  <c r="N29" i="44" l="1"/>
  <c r="G173" i="52"/>
  <c r="O29" i="44" l="1"/>
  <c r="G190" i="52"/>
  <c r="P29" i="44" l="1"/>
  <c r="G224" i="52" s="1"/>
  <c r="G207" i="5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<sst xmlns="http://schemas.openxmlformats.org/spreadsheetml/2006/main" count="649" uniqueCount="202">
  <si>
    <t xml:space="preserve">County: </t>
  </si>
  <si>
    <t xml:space="preserve">Version #: </t>
  </si>
  <si>
    <t>June</t>
  </si>
  <si>
    <t>July</t>
  </si>
  <si>
    <t>Alachua</t>
  </si>
  <si>
    <t>Baker</t>
  </si>
  <si>
    <t>Bay</t>
  </si>
  <si>
    <t>Bradford</t>
  </si>
  <si>
    <t>Brevard</t>
  </si>
  <si>
    <t>Broward</t>
  </si>
  <si>
    <t>Calhoun</t>
  </si>
  <si>
    <t>Charlotte</t>
  </si>
  <si>
    <t>Citrus</t>
  </si>
  <si>
    <t>Clay</t>
  </si>
  <si>
    <t>Collier</t>
  </si>
  <si>
    <t>Columbia</t>
  </si>
  <si>
    <t>Dade</t>
  </si>
  <si>
    <t>Desoto</t>
  </si>
  <si>
    <t>Dixie</t>
  </si>
  <si>
    <t>Duval</t>
  </si>
  <si>
    <t>Escambia</t>
  </si>
  <si>
    <t>Flagler</t>
  </si>
  <si>
    <t>Franklin</t>
  </si>
  <si>
    <t>Gadsden</t>
  </si>
  <si>
    <t>Gilchrist</t>
  </si>
  <si>
    <t>Glades</t>
  </si>
  <si>
    <t>Gulf</t>
  </si>
  <si>
    <t>Hamilton</t>
  </si>
  <si>
    <t>Hardee</t>
  </si>
  <si>
    <t>Hendry</t>
  </si>
  <si>
    <t>Hernando</t>
  </si>
  <si>
    <t>Highlands</t>
  </si>
  <si>
    <t>Hillsborough</t>
  </si>
  <si>
    <t>Holmes</t>
  </si>
  <si>
    <t>Indian River</t>
  </si>
  <si>
    <t>Jackson</t>
  </si>
  <si>
    <t>Jefferson</t>
  </si>
  <si>
    <t>Lafayette</t>
  </si>
  <si>
    <t>Lake</t>
  </si>
  <si>
    <t>Lee</t>
  </si>
  <si>
    <t>Leon</t>
  </si>
  <si>
    <t>Levy</t>
  </si>
  <si>
    <t>Liberty</t>
  </si>
  <si>
    <t>Madison</t>
  </si>
  <si>
    <t>Manatee</t>
  </si>
  <si>
    <t>Marion</t>
  </si>
  <si>
    <t>Martin</t>
  </si>
  <si>
    <t>Monroe</t>
  </si>
  <si>
    <t>Nassau</t>
  </si>
  <si>
    <t>Okaloosa</t>
  </si>
  <si>
    <t>Okeechobee</t>
  </si>
  <si>
    <t>Orange</t>
  </si>
  <si>
    <t>Osceola</t>
  </si>
  <si>
    <t>Palm Beach</t>
  </si>
  <si>
    <t>Pasco</t>
  </si>
  <si>
    <t>Pinellas</t>
  </si>
  <si>
    <t>Polk</t>
  </si>
  <si>
    <t>Putnam</t>
  </si>
  <si>
    <t>Santa Rosa</t>
  </si>
  <si>
    <t>Sarasota</t>
  </si>
  <si>
    <t>Seminole</t>
  </si>
  <si>
    <t>St. Johns</t>
  </si>
  <si>
    <t>St. Lucie</t>
  </si>
  <si>
    <t>Sumter</t>
  </si>
  <si>
    <t>Suwannee</t>
  </si>
  <si>
    <t>Taylor</t>
  </si>
  <si>
    <t>Union</t>
  </si>
  <si>
    <t>Volusia</t>
  </si>
  <si>
    <t>Wakulla</t>
  </si>
  <si>
    <t>Walton</t>
  </si>
  <si>
    <t>Washington</t>
  </si>
  <si>
    <t>Contact: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</si>
  <si>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</si>
  <si>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</si>
  <si>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</si>
  <si>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</si>
  <si>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</si>
  <si>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</si>
  <si>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</si>
  <si>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</si>
  <si>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</si>
  <si>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</si>
  <si>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E-Mail Address:</t>
  </si>
  <si>
    <t>A1</t>
  </si>
  <si>
    <t>A2</t>
  </si>
  <si>
    <t>A3</t>
  </si>
  <si>
    <t>A4</t>
  </si>
  <si>
    <t>A5</t>
  </si>
  <si>
    <t>A6</t>
  </si>
  <si>
    <t>A7</t>
  </si>
  <si>
    <t>A8</t>
  </si>
  <si>
    <t>Family</t>
  </si>
  <si>
    <t>A9</t>
  </si>
  <si>
    <t>A10</t>
  </si>
  <si>
    <t>OrganizationID</t>
  </si>
  <si>
    <t>OrganizationTypeID</t>
  </si>
  <si>
    <t>OrgName1</t>
  </si>
  <si>
    <t>OrgName2</t>
  </si>
  <si>
    <t>OrgName3</t>
  </si>
  <si>
    <t>Miami-Dade</t>
  </si>
  <si>
    <t>St Johns</t>
  </si>
  <si>
    <t>Saint Johns</t>
  </si>
  <si>
    <t>St Lucie</t>
  </si>
  <si>
    <t>Saint Lucie</t>
  </si>
  <si>
    <t>Version Number</t>
  </si>
  <si>
    <t>Report Month</t>
  </si>
  <si>
    <t>VerificationCode:</t>
  </si>
  <si>
    <t>ReportShortName:</t>
  </si>
  <si>
    <t>CountyName:</t>
  </si>
  <si>
    <t>SubmissionDate:</t>
  </si>
  <si>
    <t>SubmissionEmail:</t>
  </si>
  <si>
    <t>ReportMonth:</t>
  </si>
  <si>
    <t>SubmissionMonth:</t>
  </si>
  <si>
    <t>Filename:</t>
  </si>
  <si>
    <t>VersionNumber:</t>
  </si>
  <si>
    <t>FolderLocation:</t>
  </si>
  <si>
    <t>FiscalYearID</t>
  </si>
  <si>
    <t>Period1</t>
  </si>
  <si>
    <t>Period3</t>
  </si>
  <si>
    <t>Period4</t>
  </si>
  <si>
    <t>Period5</t>
  </si>
  <si>
    <t>Period6</t>
  </si>
  <si>
    <t>Period7</t>
  </si>
  <si>
    <t>Period8</t>
  </si>
  <si>
    <t>Period9</t>
  </si>
  <si>
    <t>Period10</t>
  </si>
  <si>
    <t>Period11</t>
  </si>
  <si>
    <t>Period12</t>
  </si>
  <si>
    <t>ReportID</t>
  </si>
  <si>
    <t>Circuit Criminal</t>
  </si>
  <si>
    <t>County Criminal</t>
  </si>
  <si>
    <t>Circuit Civil</t>
  </si>
  <si>
    <t>County Civil</t>
  </si>
  <si>
    <t>Probate</t>
  </si>
  <si>
    <t>Juvenile Dependency</t>
  </si>
  <si>
    <t>Juvenile Delinquency</t>
  </si>
  <si>
    <t>NumDataTables:</t>
  </si>
  <si>
    <t>DataTable</t>
  </si>
  <si>
    <t>StartCol</t>
  </si>
  <si>
    <t>EndCol</t>
  </si>
  <si>
    <t>StartRow</t>
  </si>
  <si>
    <t>EndRow</t>
  </si>
  <si>
    <t>A</t>
  </si>
  <si>
    <t>DataTableNum</t>
  </si>
  <si>
    <t>RptNotesType</t>
  </si>
  <si>
    <t>RptNotesSubType</t>
  </si>
  <si>
    <t>ReportNote</t>
  </si>
  <si>
    <t>Criminal Traffic - UTCs</t>
  </si>
  <si>
    <t>Civil Traffic - UTCs</t>
  </si>
  <si>
    <t>YTD Total</t>
  </si>
  <si>
    <t xml:space="preserve">Report Month: </t>
  </si>
  <si>
    <t>Reason Code</t>
  </si>
  <si>
    <t>Staffing - Internal</t>
  </si>
  <si>
    <t>Staffing - External</t>
  </si>
  <si>
    <t>Unfunded Mandates - External</t>
  </si>
  <si>
    <t>Systems/Conversions - Internal</t>
  </si>
  <si>
    <t>Systems/Conversions - External</t>
  </si>
  <si>
    <t>PM1.18.1.0</t>
  </si>
  <si>
    <t>PerformanceMsrType</t>
  </si>
  <si>
    <t>PMCourtType</t>
  </si>
  <si>
    <t>PMCourtSubType</t>
  </si>
  <si>
    <t>OCStndrd</t>
  </si>
  <si>
    <t>DeSoto</t>
  </si>
  <si>
    <t>Quarter</t>
  </si>
  <si>
    <t>COMMENTS</t>
  </si>
  <si>
    <t>NOTES</t>
  </si>
  <si>
    <t>Qtr 1: Oct - Dec</t>
  </si>
  <si>
    <t>Qtr 2: Jan - Mar</t>
  </si>
  <si>
    <t>Qtr 3: Apr - Jun</t>
  </si>
  <si>
    <t>Qtr 4: Jul - Sep</t>
  </si>
  <si>
    <t>Clerk of Court Monthly Payment Plan Report</t>
  </si>
  <si>
    <t>Multiple Case Types</t>
  </si>
  <si>
    <t>A11</t>
  </si>
  <si>
    <t>Payment Plans</t>
  </si>
  <si>
    <t>Contact</t>
  </si>
  <si>
    <t>Email Address</t>
  </si>
  <si>
    <t>D_A_Notes</t>
  </si>
  <si>
    <t xml:space="preserve">Total Active Payment Plans = </t>
  </si>
  <si>
    <t>PAYMENT PLANS</t>
  </si>
  <si>
    <t>F</t>
  </si>
  <si>
    <t xml:space="preserve">Total Cases on a Payment Plan = </t>
  </si>
  <si>
    <r>
      <t xml:space="preserve">6. Submit reports before or on the 20th day of each month, in original Excel format ONLY, using the Reports Email Inbox of </t>
    </r>
    <r>
      <rPr>
        <b/>
        <sz val="10"/>
        <color theme="2" tint="-0.499984740745262"/>
        <rFont val="Franklin Gothic Book"/>
        <family val="2"/>
        <scheme val="minor"/>
      </rPr>
      <t>reports@flccoc.org</t>
    </r>
    <r>
      <rPr>
        <b/>
        <sz val="10"/>
        <rFont val="Franklin Gothic Book"/>
        <family val="2"/>
        <scheme val="minor"/>
      </rPr>
      <t>.</t>
    </r>
  </si>
  <si>
    <t>PmtPlans</t>
  </si>
  <si>
    <t>ALL Divisions - Monthly</t>
  </si>
  <si>
    <t>TOTAL OF PRIOR YEAR</t>
  </si>
  <si>
    <t>Amount</t>
  </si>
  <si>
    <t>G</t>
  </si>
  <si>
    <t>D_A_PmtPlans</t>
  </si>
  <si>
    <t>Change this date to change all dates in report workbook.</t>
  </si>
  <si>
    <t>First Year of CFY</t>
  </si>
  <si>
    <t>Number of Payment Plans</t>
  </si>
  <si>
    <t>Number of Removed Payment Plans - Satisfied</t>
  </si>
  <si>
    <t>Number of Removed Payment Plans - Defaulted</t>
  </si>
  <si>
    <t>Number of Removed Payment Plans - Other</t>
  </si>
  <si>
    <t>CASES PLACED ON A PAYMENT PLAN</t>
  </si>
  <si>
    <t>1. "Number of Active Payment Plans" in cell D24 includes all active payment plans as of September 30th of the prior County Fiscal Year just ended.</t>
  </si>
  <si>
    <t>2. "Number of Payment Plans" on Line 25 includes all new payment plans added for the month.</t>
  </si>
  <si>
    <t>3. "Number of Removed Payment Plans - Satisfied" on Line 26 includes active payment plans paid in full and no longer tracked.</t>
  </si>
  <si>
    <t>4. "Number of Removed Payment Plans - Defaulted" on Line 27 includes active payment plans that defaulted on payment and no longer tracked.</t>
  </si>
  <si>
    <t>5. "Number of Removed Payment Plans - Other" on Line 28 includes active payment plans that are otherwise no longer tracked. Please include explanation in the Comments section in Column R.</t>
  </si>
  <si>
    <t>CCOC Form Version 1
Created: 09/30/2025</t>
  </si>
  <si>
    <t>Cases Placed On Payment Plans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</si>
</sst>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409]* #,##0_);_([$$-409]* \(#,##0\);_([$$-409]* &quot;-&quot;??_);_(@_)"/>
    <numFmt numFmtId="165" formatCode="_(* #,##0_);_(* \(#,##0\);_(* &quot;-&quot;??_);_(@_)"/>
  </numFmts>
  <fonts count="44" x14ac:knownFonts="1">
    <font>
      <sz val="10"/>
      <name val="Arial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Franklin Gothic Book"/>
      <family val="2"/>
      <scheme val="minor"/>
    </font>
    <font>
      <b/>
      <sz val="11"/>
      <name val="Franklin Gothic Book"/>
      <family val="2"/>
      <scheme val="minor"/>
    </font>
    <font>
      <sz val="10"/>
      <name val="Franklin Gothic Book"/>
      <family val="2"/>
      <scheme val="minor"/>
    </font>
    <font>
      <sz val="10"/>
      <color theme="0"/>
      <name val="Franklin Gothic Book"/>
      <family val="2"/>
      <scheme val="minor"/>
    </font>
    <font>
      <sz val="12"/>
      <name val="Franklin Gothic Book"/>
      <family val="2"/>
      <scheme val="minor"/>
    </font>
    <font>
      <sz val="10"/>
      <name val="Arial"/>
      <family val="2"/>
    </font>
    <font>
      <sz val="11"/>
      <name val="Franklin Gothic Demi"/>
      <family val="2"/>
      <scheme val="major"/>
    </font>
    <font>
      <sz val="10"/>
      <color theme="0"/>
      <name val="Franklin Gothic Demi"/>
      <family val="2"/>
      <scheme val="major"/>
    </font>
    <font>
      <sz val="10"/>
      <name val="Franklin Gothic Demi"/>
      <family val="2"/>
      <scheme val="major"/>
    </font>
    <font>
      <sz val="11"/>
      <color theme="1"/>
      <name val="Franklin Gothic Demi"/>
      <family val="2"/>
      <scheme val="major"/>
    </font>
    <font>
      <sz val="11"/>
      <color theme="0"/>
      <name val="Franklin Gothic Demi"/>
      <family val="2"/>
      <scheme val="major"/>
    </font>
    <font>
      <sz val="14"/>
      <color theme="3"/>
      <name val="Franklin Gothic Demi"/>
      <family val="2"/>
      <scheme val="major"/>
    </font>
    <font>
      <sz val="11"/>
      <color indexed="8"/>
      <name val="Calibri"/>
      <family val="2"/>
    </font>
    <font>
      <sz val="8"/>
      <name val="Arial"/>
      <family val="2"/>
    </font>
    <font>
      <sz val="10"/>
      <color theme="1"/>
      <name val="Franklin Gothic Book"/>
      <family val="2"/>
      <scheme val="minor"/>
    </font>
    <font>
      <sz val="3"/>
      <name val="Franklin Gothic Book"/>
      <family val="2"/>
      <scheme val="minor"/>
    </font>
    <font>
      <b/>
      <sz val="3"/>
      <name val="Franklin Gothic Book"/>
      <family val="2"/>
      <scheme val="minor"/>
    </font>
    <font>
      <sz val="3"/>
      <name val="Franklin Gothic Demi"/>
      <family val="2"/>
      <scheme val="major"/>
    </font>
    <font>
      <vertAlign val="superscript"/>
      <sz val="3"/>
      <name val="Franklin Gothic Book"/>
      <family val="2"/>
      <scheme val="minor"/>
    </font>
    <font>
      <sz val="11"/>
      <color rgb="FFAC162C"/>
      <name val="Franklin Gothic Demi"/>
      <family val="2"/>
      <scheme val="major"/>
    </font>
    <font>
      <vertAlign val="superscript"/>
      <sz val="11"/>
      <name val="Franklin Gothic Demi"/>
      <family val="2"/>
      <scheme val="major"/>
    </font>
    <font>
      <b/>
      <sz val="10"/>
      <name val="Franklin Gothic Book"/>
      <family val="2"/>
      <scheme val="minor"/>
    </font>
    <font>
      <b/>
      <sz val="10"/>
      <color theme="2" tint="-0.499984740745262"/>
      <name val="Franklin Gothic Book"/>
      <family val="2"/>
      <scheme val="minor"/>
    </font>
    <font>
      <sz val="10"/>
      <color rgb="FFFF0000"/>
      <name val="Franklin Gothic Book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5A5A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89999084444715716"/>
        <bgColor indexed="64"/>
      </patternFill>
    </fill>
    <fill>
      <patternFill patternType="solid">
        <fgColor rgb="FFFFFF00"/>
        <bgColor indexed="64"/>
      </patternFill>
    </fill>
  </fills>
  <borders count="7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969696"/>
      </right>
      <top style="thin">
        <color rgb="FF969696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1" tint="0.499984740745262"/>
      </left>
      <right style="thin">
        <color rgb="FF969696"/>
      </right>
      <top style="thin">
        <color theme="1" tint="0.499984740745262"/>
      </top>
      <bottom style="thin">
        <color rgb="FF969696"/>
      </bottom>
      <diagonal/>
    </border>
    <border>
      <left style="medium">
        <color theme="0" tint="-0.499984740745262"/>
      </left>
      <right style="thin">
        <color rgb="FF969696"/>
      </right>
      <top style="medium">
        <color theme="0" tint="-0.499984740745262"/>
      </top>
      <bottom style="thin">
        <color rgb="FF969696"/>
      </bottom>
      <diagonal/>
    </border>
    <border>
      <left style="medium">
        <color theme="0" tint="-0.499984740745262"/>
      </left>
      <right style="thin">
        <color rgb="FF969696"/>
      </right>
      <top/>
      <bottom style="thin">
        <color rgb="FF969696"/>
      </bottom>
      <diagonal/>
    </border>
    <border>
      <left style="medium">
        <color theme="0" tint="-0.499984740745262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medium">
        <color theme="0" tint="-0.499984740745262"/>
      </left>
      <right style="thin">
        <color rgb="FF969696"/>
      </right>
      <top style="thin">
        <color rgb="FF969696"/>
      </top>
      <bottom/>
      <diagonal/>
    </border>
    <border>
      <left style="medium">
        <color theme="1" tint="0.499984740745262"/>
      </left>
      <right/>
      <top style="double">
        <color theme="0" tint="-0.499984740745262"/>
      </top>
      <bottom style="medium">
        <color theme="1" tint="0.499984740745262"/>
      </bottom>
      <diagonal/>
    </border>
    <border>
      <left/>
      <right/>
      <top style="double">
        <color theme="0" tint="-0.499984740745262"/>
      </top>
      <bottom style="medium">
        <color theme="1" tint="0.499984740745262"/>
      </bottom>
      <diagonal/>
    </border>
    <border>
      <left/>
      <right style="medium">
        <color theme="0" tint="-0.499984740745262"/>
      </right>
      <top style="double">
        <color theme="0" tint="-0.499984740745262"/>
      </top>
      <bottom style="medium">
        <color theme="1" tint="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double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double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double">
        <color rgb="FF969696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rgb="FF969696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rgb="FF969696"/>
      </left>
      <right style="thin">
        <color rgb="FF969696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rgb="FF969696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rgb="FF969696"/>
      </right>
      <top style="thin">
        <color theme="0" tint="-0.499984740745262"/>
      </top>
      <bottom style="double">
        <color theme="0" tint="-0.499984740745262"/>
      </bottom>
      <diagonal/>
    </border>
    <border>
      <left style="thin">
        <color rgb="FF969696"/>
      </left>
      <right style="thin">
        <color rgb="FF969696"/>
      </right>
      <top style="thin">
        <color theme="0" tint="-0.499984740745262"/>
      </top>
      <bottom style="double">
        <color theme="0" tint="-0.499984740745262"/>
      </bottom>
      <diagonal/>
    </border>
    <border>
      <left style="thin">
        <color rgb="FF969696"/>
      </left>
      <right style="medium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medium">
        <color theme="1" tint="0.499984740745262"/>
      </left>
      <right/>
      <top style="thin">
        <color theme="1" tint="0.499984740745262"/>
      </top>
      <bottom style="double">
        <color theme="0" tint="-0.499984740745262"/>
      </bottom>
      <diagonal/>
    </border>
    <border>
      <left/>
      <right/>
      <top style="thin">
        <color theme="1" tint="0.499984740745262"/>
      </top>
      <bottom style="double">
        <color theme="0" tint="-0.499984740745262"/>
      </bottom>
      <diagonal/>
    </border>
    <border>
      <left/>
      <right style="medium">
        <color theme="0" tint="-0.499984740745262"/>
      </right>
      <top style="thin">
        <color theme="1" tint="0.499984740745262"/>
      </top>
      <bottom style="double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0" tint="-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0" tint="-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theme="1" tint="0.499984740745262"/>
      </top>
      <bottom style="thin">
        <color theme="1" tint="0.499984740745262"/>
      </bottom>
      <diagonal/>
    </border>
    <border>
      <left/>
      <right style="medium">
        <color theme="0" tint="-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0" tint="-0.499984740745262"/>
      </left>
      <right style="thin">
        <color rgb="FF969696"/>
      </right>
      <top/>
      <bottom style="thin">
        <color theme="1" tint="0.499984740745262"/>
      </bottom>
      <diagonal/>
    </border>
    <border>
      <left style="thin">
        <color rgb="FF969696"/>
      </left>
      <right style="thin">
        <color rgb="FF969696"/>
      </right>
      <top/>
      <bottom style="thin">
        <color theme="1" tint="0.499984740745262"/>
      </bottom>
      <diagonal/>
    </border>
    <border>
      <left style="thin">
        <color rgb="FF969696"/>
      </left>
      <right style="medium">
        <color theme="0" tint="-0.499984740745262"/>
      </right>
      <top/>
      <bottom style="thin">
        <color theme="1" tint="0.499984740745262"/>
      </bottom>
      <diagonal/>
    </border>
    <border>
      <left style="medium">
        <color theme="0" tint="-0.499984740745262"/>
      </left>
      <right style="thin">
        <color rgb="FF969696"/>
      </right>
      <top style="thin">
        <color theme="1" tint="0.499984740745262"/>
      </top>
      <bottom/>
      <diagonal/>
    </border>
    <border>
      <left style="thin">
        <color rgb="FF969696"/>
      </left>
      <right style="thin">
        <color rgb="FF969696"/>
      </right>
      <top style="thin">
        <color theme="1" tint="0.499984740745262"/>
      </top>
      <bottom/>
      <diagonal/>
    </border>
    <border>
      <left style="thin">
        <color rgb="FF969696"/>
      </left>
      <right style="medium">
        <color theme="0" tint="-0.499984740745262"/>
      </right>
      <top style="thin">
        <color theme="1" tint="0.499984740745262"/>
      </top>
      <bottom/>
      <diagonal/>
    </border>
    <border>
      <left style="medium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1" tint="0.499984740745262"/>
      </left>
      <right/>
      <top style="double">
        <color theme="1" tint="0.499984740745262"/>
      </top>
      <bottom style="medium">
        <color theme="1" tint="0.499984740745262"/>
      </bottom>
      <diagonal/>
    </border>
    <border>
      <left/>
      <right/>
      <top style="double">
        <color theme="1" tint="0.499984740745262"/>
      </top>
      <bottom style="medium">
        <color theme="1" tint="0.499984740745262"/>
      </bottom>
      <diagonal/>
    </border>
    <border>
      <left/>
      <right style="medium">
        <color theme="0" tint="-0.499984740745262"/>
      </right>
      <top style="double">
        <color theme="1" tint="0.499984740745262"/>
      </top>
      <bottom style="medium">
        <color theme="1" tint="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rgb="FF969696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969696"/>
      </left>
      <right style="thin">
        <color rgb="FF969696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969696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medium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499984740745262"/>
      </left>
      <right style="thin">
        <color rgb="FF969696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rgb="FF969696"/>
      </left>
      <right style="thin">
        <color rgb="FF969696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rgb="FF969696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</borders>
  <cellStyleXfs count="54">
    <xf numFmtId="0" fontId="0" fillId="0" borderId="0"/>
    <xf numFmtId="0" fontId="19" fillId="0" borderId="0"/>
    <xf numFmtId="0" fontId="17" fillId="0" borderId="0"/>
    <xf numFmtId="0" fontId="16" fillId="0" borderId="0"/>
    <xf numFmtId="0" fontId="15" fillId="0" borderId="0"/>
    <xf numFmtId="0" fontId="18" fillId="0" borderId="0"/>
    <xf numFmtId="44" fontId="15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9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164" fontId="29" fillId="5" borderId="10">
      <alignment vertical="center"/>
    </xf>
    <xf numFmtId="0" fontId="20" fillId="6" borderId="12">
      <alignment horizontal="center" vertical="center"/>
      <protection locked="0"/>
    </xf>
    <xf numFmtId="0" fontId="20" fillId="7" borderId="12">
      <alignment horizontal="center" vertical="center"/>
      <protection locked="0"/>
    </xf>
    <xf numFmtId="44" fontId="24" fillId="8" borderId="13">
      <alignment vertical="center"/>
      <protection locked="0"/>
    </xf>
    <xf numFmtId="44" fontId="20" fillId="8" borderId="14" applyBorder="0">
      <alignment vertical="center"/>
      <protection locked="0"/>
    </xf>
    <xf numFmtId="44" fontId="20" fillId="7" borderId="15" applyBorder="0">
      <alignment vertical="center"/>
      <protection locked="0"/>
    </xf>
    <xf numFmtId="44" fontId="20" fillId="6" borderId="16" applyBorder="0">
      <alignment vertical="center"/>
      <protection locked="0"/>
    </xf>
    <xf numFmtId="44" fontId="20" fillId="6" borderId="17" applyBorder="0">
      <alignment vertical="center"/>
      <protection locked="0"/>
    </xf>
    <xf numFmtId="44" fontId="24" fillId="7" borderId="9" applyBorder="0">
      <alignment vertical="top"/>
      <protection locked="0"/>
    </xf>
    <xf numFmtId="0" fontId="1" fillId="0" borderId="0"/>
    <xf numFmtId="9" fontId="32" fillId="0" borderId="0" applyFont="0" applyFill="0" applyBorder="0" applyAlignment="0" applyProtection="0"/>
    <xf numFmtId="0" fontId="18" fillId="0" borderId="0"/>
    <xf numFmtId="0" fontId="18" fillId="0" borderId="0"/>
  </cellStyleXfs>
  <cellXfs count="123">
    <xf numFmtId="0" fontId="0" fillId="0" borderId="0" xfId="0"/>
    <xf numFmtId="0" fontId="22" fillId="0" borderId="0" xfId="0" applyFont="1"/>
    <xf numFmtId="0" fontId="23" fillId="3" borderId="0" xfId="0" applyFont="1" applyFill="1"/>
    <xf numFmtId="0" fontId="23" fillId="3" borderId="0" xfId="0" applyFont="1" applyFill="1" applyAlignment="1">
      <alignment horizontal="center" wrapText="1"/>
    </xf>
    <xf numFmtId="37" fontId="26" fillId="0" borderId="0" xfId="40" applyNumberFormat="1" applyFont="1" applyFill="1" applyBorder="1" applyAlignment="1" applyProtection="1">
      <alignment horizontal="right" vertical="center"/>
    </xf>
    <xf numFmtId="37" fontId="39" fillId="0" borderId="0" xfId="40" applyNumberFormat="1" applyFont="1" applyFill="1" applyBorder="1" applyAlignment="1" applyProtection="1">
      <alignment horizontal="center" vertical="center"/>
    </xf>
    <xf numFmtId="38" fontId="26" fillId="0" borderId="25" xfId="40" applyNumberFormat="1" applyFont="1" applyFill="1" applyBorder="1" applyAlignment="1" applyProtection="1">
      <alignment horizontal="right" vertical="center"/>
    </xf>
    <xf numFmtId="38" fontId="26" fillId="0" borderId="26" xfId="40" applyNumberFormat="1" applyFont="1" applyFill="1" applyBorder="1" applyAlignment="1" applyProtection="1">
      <alignment horizontal="right" vertical="center"/>
    </xf>
    <xf numFmtId="38" fontId="26" fillId="0" borderId="27" xfId="40" applyNumberFormat="1" applyFont="1" applyFill="1" applyBorder="1" applyAlignment="1" applyProtection="1">
      <alignment horizontal="right" vertical="center"/>
    </xf>
    <xf numFmtId="38" fontId="26" fillId="0" borderId="28" xfId="40" applyNumberFormat="1" applyFont="1" applyFill="1" applyBorder="1" applyAlignment="1" applyProtection="1">
      <alignment horizontal="right" vertical="center"/>
    </xf>
    <xf numFmtId="38" fontId="22" fillId="7" borderId="29" xfId="40" applyNumberFormat="1" applyFont="1" applyFill="1" applyBorder="1" applyAlignment="1" applyProtection="1">
      <alignment horizontal="right" vertical="center"/>
      <protection locked="0"/>
    </xf>
    <xf numFmtId="38" fontId="22" fillId="7" borderId="30" xfId="40" applyNumberFormat="1" applyFont="1" applyFill="1" applyBorder="1" applyAlignment="1" applyProtection="1">
      <alignment horizontal="right" vertical="center"/>
      <protection locked="0"/>
    </xf>
    <xf numFmtId="38" fontId="22" fillId="7" borderId="31" xfId="40" applyNumberFormat="1" applyFont="1" applyFill="1" applyBorder="1" applyAlignment="1" applyProtection="1">
      <alignment horizontal="right" vertical="center"/>
      <protection locked="0"/>
    </xf>
    <xf numFmtId="38" fontId="26" fillId="0" borderId="23" xfId="40" applyNumberFormat="1" applyFont="1" applyBorder="1" applyAlignment="1" applyProtection="1">
      <alignment horizontal="right" vertical="center"/>
    </xf>
    <xf numFmtId="38" fontId="26" fillId="0" borderId="38" xfId="40" applyNumberFormat="1" applyFont="1" applyBorder="1" applyAlignment="1" applyProtection="1">
      <alignment horizontal="right" vertical="center"/>
    </xf>
    <xf numFmtId="38" fontId="22" fillId="7" borderId="51" xfId="40" applyNumberFormat="1" applyFont="1" applyFill="1" applyBorder="1" applyAlignment="1" applyProtection="1">
      <alignment horizontal="right" vertical="center"/>
      <protection locked="0"/>
    </xf>
    <xf numFmtId="38" fontId="22" fillId="7" borderId="52" xfId="40" applyNumberFormat="1" applyFont="1" applyFill="1" applyBorder="1" applyAlignment="1" applyProtection="1">
      <alignment horizontal="right" vertical="center"/>
      <protection locked="0"/>
    </xf>
    <xf numFmtId="38" fontId="22" fillId="7" borderId="53" xfId="40" applyNumberFormat="1" applyFont="1" applyFill="1" applyBorder="1" applyAlignment="1" applyProtection="1">
      <alignment horizontal="right" vertical="center"/>
      <protection locked="0"/>
    </xf>
    <xf numFmtId="38" fontId="22" fillId="6" borderId="48" xfId="40" applyNumberFormat="1" applyFont="1" applyFill="1" applyBorder="1" applyAlignment="1" applyProtection="1">
      <alignment horizontal="right" vertical="center"/>
      <protection locked="0"/>
    </xf>
    <xf numFmtId="38" fontId="22" fillId="6" borderId="49" xfId="40" applyNumberFormat="1" applyFont="1" applyFill="1" applyBorder="1" applyAlignment="1" applyProtection="1">
      <alignment horizontal="right" vertical="center"/>
      <protection locked="0"/>
    </xf>
    <xf numFmtId="38" fontId="22" fillId="6" borderId="50" xfId="40" applyNumberFormat="1" applyFont="1" applyFill="1" applyBorder="1" applyAlignment="1" applyProtection="1">
      <alignment horizontal="right" vertical="center"/>
      <protection locked="0"/>
    </xf>
    <xf numFmtId="38" fontId="22" fillId="6" borderId="32" xfId="40" applyNumberFormat="1" applyFont="1" applyFill="1" applyBorder="1" applyAlignment="1" applyProtection="1">
      <alignment horizontal="right" vertical="center"/>
      <protection locked="0"/>
    </xf>
    <xf numFmtId="38" fontId="22" fillId="6" borderId="33" xfId="40" applyNumberFormat="1" applyFont="1" applyFill="1" applyBorder="1" applyAlignment="1" applyProtection="1">
      <alignment horizontal="right" vertical="center"/>
      <protection locked="0"/>
    </xf>
    <xf numFmtId="38" fontId="22" fillId="6" borderId="34" xfId="40" applyNumberFormat="1" applyFont="1" applyFill="1" applyBorder="1" applyAlignment="1" applyProtection="1">
      <alignment horizontal="right" vertical="center"/>
      <protection locked="0"/>
    </xf>
    <xf numFmtId="38" fontId="22" fillId="6" borderId="41" xfId="40" applyNumberFormat="1" applyFont="1" applyFill="1" applyBorder="1" applyAlignment="1" applyProtection="1">
      <alignment horizontal="right" vertical="center"/>
      <protection locked="0"/>
    </xf>
    <xf numFmtId="38" fontId="26" fillId="0" borderId="54" xfId="40" applyNumberFormat="1" applyFont="1" applyBorder="1" applyAlignment="1" applyProtection="1">
      <alignment horizontal="right" vertical="center"/>
    </xf>
    <xf numFmtId="0" fontId="20" fillId="6" borderId="12" xfId="42">
      <alignment horizontal="center" vertical="center"/>
      <protection locked="0"/>
    </xf>
    <xf numFmtId="0" fontId="20" fillId="0" borderId="0" xfId="0" applyFont="1" applyAlignment="1">
      <alignment vertical="top"/>
    </xf>
    <xf numFmtId="0" fontId="26" fillId="0" borderId="0" xfId="0" applyFont="1" applyAlignment="1">
      <alignment vertical="top"/>
    </xf>
    <xf numFmtId="0" fontId="35" fillId="0" borderId="0" xfId="0" applyFont="1" applyAlignment="1">
      <alignment vertical="top"/>
    </xf>
    <xf numFmtId="0" fontId="20" fillId="0" borderId="0" xfId="0" applyFont="1" applyAlignment="1">
      <alignment vertical="center"/>
    </xf>
    <xf numFmtId="0" fontId="36" fillId="0" borderId="0" xfId="0" applyFont="1" applyAlignment="1">
      <alignment vertical="top"/>
    </xf>
    <xf numFmtId="0" fontId="26" fillId="0" borderId="0" xfId="0" applyFont="1" applyAlignment="1">
      <alignment horizontal="right" vertical="center"/>
    </xf>
    <xf numFmtId="0" fontId="21" fillId="0" borderId="0" xfId="0" applyFont="1" applyAlignment="1">
      <alignment vertical="top"/>
    </xf>
    <xf numFmtId="0" fontId="20" fillId="0" borderId="0" xfId="0" applyFont="1" applyAlignment="1">
      <alignment horizontal="left"/>
    </xf>
    <xf numFmtId="0" fontId="26" fillId="0" borderId="0" xfId="0" applyFont="1"/>
    <xf numFmtId="0" fontId="26" fillId="10" borderId="24" xfId="0" applyFont="1" applyFill="1" applyBorder="1" applyAlignment="1">
      <alignment horizontal="center" vertical="center"/>
    </xf>
    <xf numFmtId="17" fontId="30" fillId="9" borderId="21" xfId="0" applyNumberFormat="1" applyFont="1" applyFill="1" applyBorder="1" applyAlignment="1">
      <alignment horizontal="center" vertical="center"/>
    </xf>
    <xf numFmtId="17" fontId="30" fillId="9" borderId="11" xfId="0" applyNumberFormat="1" applyFont="1" applyFill="1" applyBorder="1" applyAlignment="1">
      <alignment horizontal="center" vertical="center"/>
    </xf>
    <xf numFmtId="17" fontId="30" fillId="9" borderId="22" xfId="0" applyNumberFormat="1" applyFont="1" applyFill="1" applyBorder="1" applyAlignment="1">
      <alignment horizontal="center" vertical="center"/>
    </xf>
    <xf numFmtId="42" fontId="26" fillId="0" borderId="21" xfId="0" applyNumberFormat="1" applyFont="1" applyBorder="1" applyAlignment="1">
      <alignment horizontal="center" vertical="center"/>
    </xf>
    <xf numFmtId="0" fontId="22" fillId="0" borderId="0" xfId="0" applyFont="1" applyAlignment="1">
      <alignment vertical="top"/>
    </xf>
    <xf numFmtId="165" fontId="26" fillId="0" borderId="0" xfId="0" applyNumberFormat="1" applyFont="1" applyAlignment="1">
      <alignment horizontal="right" vertical="center"/>
    </xf>
    <xf numFmtId="0" fontId="40" fillId="0" borderId="39" xfId="0" applyFont="1" applyBorder="1" applyAlignment="1">
      <alignment horizontal="right" vertical="center" wrapText="1"/>
    </xf>
    <xf numFmtId="0" fontId="26" fillId="0" borderId="40" xfId="0" applyFont="1" applyBorder="1" applyAlignment="1">
      <alignment horizontal="right" vertical="center" wrapText="1"/>
    </xf>
    <xf numFmtId="0" fontId="40" fillId="0" borderId="42" xfId="0" applyFont="1" applyBorder="1" applyAlignment="1">
      <alignment horizontal="right" vertical="center"/>
    </xf>
    <xf numFmtId="0" fontId="40" fillId="0" borderId="45" xfId="0" applyFont="1" applyBorder="1" applyAlignment="1">
      <alignment horizontal="right" vertical="center"/>
    </xf>
    <xf numFmtId="0" fontId="40" fillId="0" borderId="35" xfId="0" applyFont="1" applyBorder="1" applyAlignment="1">
      <alignment horizontal="right" vertical="center"/>
    </xf>
    <xf numFmtId="0" fontId="26" fillId="0" borderId="18" xfId="0" applyFont="1" applyBorder="1" applyAlignment="1">
      <alignment horizontal="right" vertical="center"/>
    </xf>
    <xf numFmtId="38" fontId="26" fillId="0" borderId="0" xfId="0" applyNumberFormat="1" applyFont="1"/>
    <xf numFmtId="0" fontId="37" fillId="0" borderId="0" xfId="0" applyFont="1"/>
    <xf numFmtId="0" fontId="28" fillId="0" borderId="0" xfId="0" applyFont="1"/>
    <xf numFmtId="0" fontId="37" fillId="0" borderId="0" xfId="0" applyFont="1" applyAlignment="1">
      <alignment vertical="top"/>
    </xf>
    <xf numFmtId="0" fontId="28" fillId="0" borderId="0" xfId="0" applyFont="1" applyAlignment="1">
      <alignment vertical="top"/>
    </xf>
    <xf numFmtId="0" fontId="22" fillId="0" borderId="0" xfId="0" applyFont="1" applyAlignment="1">
      <alignment horizontal="left" vertical="top"/>
    </xf>
    <xf numFmtId="0" fontId="35" fillId="0" borderId="0" xfId="0" applyFont="1" applyAlignment="1">
      <alignment horizontal="left" vertical="top"/>
    </xf>
    <xf numFmtId="0" fontId="38" fillId="0" borderId="0" xfId="0" applyFont="1" applyAlignment="1">
      <alignment horizontal="left" vertical="top"/>
    </xf>
    <xf numFmtId="0" fontId="23" fillId="3" borderId="0" xfId="53" applyFont="1" applyFill="1" applyAlignment="1">
      <alignment wrapText="1"/>
    </xf>
    <xf numFmtId="0" fontId="22" fillId="0" borderId="0" xfId="53" applyFont="1"/>
    <xf numFmtId="0" fontId="23" fillId="3" borderId="1" xfId="53" applyFont="1" applyFill="1" applyBorder="1"/>
    <xf numFmtId="0" fontId="23" fillId="3" borderId="2" xfId="53" applyFont="1" applyFill="1" applyBorder="1"/>
    <xf numFmtId="0" fontId="23" fillId="3" borderId="7" xfId="53" applyFont="1" applyFill="1" applyBorder="1"/>
    <xf numFmtId="0" fontId="22" fillId="0" borderId="3" xfId="53" applyFont="1" applyBorder="1"/>
    <xf numFmtId="0" fontId="22" fillId="0" borderId="4" xfId="53" applyFont="1" applyBorder="1"/>
    <xf numFmtId="0" fontId="43" fillId="0" borderId="0" xfId="53" applyFont="1"/>
    <xf numFmtId="0" fontId="23" fillId="3" borderId="0" xfId="53" applyFont="1" applyFill="1"/>
    <xf numFmtId="14" fontId="22" fillId="4" borderId="0" xfId="53" applyNumberFormat="1" applyFont="1" applyFill="1"/>
    <xf numFmtId="0" fontId="22" fillId="4" borderId="0" xfId="53" applyFont="1" applyFill="1"/>
    <xf numFmtId="14" fontId="22" fillId="0" borderId="0" xfId="53" applyNumberFormat="1" applyFont="1"/>
    <xf numFmtId="0" fontId="22" fillId="0" borderId="5" xfId="53" applyFont="1" applyBorder="1"/>
    <xf numFmtId="0" fontId="22" fillId="0" borderId="6" xfId="53" applyFont="1" applyBorder="1"/>
    <xf numFmtId="0" fontId="22" fillId="0" borderId="8" xfId="53" applyFont="1" applyBorder="1"/>
    <xf numFmtId="1" fontId="22" fillId="0" borderId="0" xfId="53" applyNumberFormat="1" applyFont="1"/>
    <xf numFmtId="0" fontId="22" fillId="0" borderId="0" xfId="53" applyFont="1" applyAlignment="1">
      <alignment vertical="top"/>
    </xf>
    <xf numFmtId="1" fontId="22" fillId="0" borderId="0" xfId="53" applyNumberFormat="1" applyFont="1" applyAlignment="1">
      <alignment vertical="top"/>
    </xf>
    <xf numFmtId="0" fontId="23" fillId="3" borderId="0" xfId="53" applyFont="1" applyFill="1" applyAlignment="1">
      <alignment vertical="top" wrapText="1"/>
    </xf>
    <xf numFmtId="0" fontId="43" fillId="11" borderId="0" xfId="53" applyFont="1" applyFill="1" applyAlignment="1" applyProtection="1">
      <alignment horizontal="center" vertical="center"/>
      <protection locked="0"/>
    </xf>
    <xf numFmtId="0" fontId="26" fillId="0" borderId="55" xfId="0" applyFont="1" applyBorder="1" applyAlignment="1">
      <alignment vertical="center"/>
    </xf>
    <xf numFmtId="0" fontId="26" fillId="0" borderId="58" xfId="0" applyFont="1" applyBorder="1" applyAlignment="1">
      <alignment vertical="center"/>
    </xf>
    <xf numFmtId="0" fontId="26" fillId="0" borderId="59" xfId="0" applyFont="1" applyBorder="1" applyAlignment="1">
      <alignment vertical="center"/>
    </xf>
    <xf numFmtId="0" fontId="22" fillId="0" borderId="60" xfId="0" applyFont="1" applyBorder="1" applyAlignment="1">
      <alignment horizontal="right" vertical="center"/>
    </xf>
    <xf numFmtId="37" fontId="26" fillId="0" borderId="23" xfId="40" applyNumberFormat="1" applyFont="1" applyBorder="1" applyAlignment="1" applyProtection="1">
      <alignment horizontal="right" vertical="center"/>
    </xf>
    <xf numFmtId="0" fontId="26" fillId="0" borderId="61" xfId="0" applyFont="1" applyBorder="1" applyAlignment="1">
      <alignment vertical="center"/>
    </xf>
    <xf numFmtId="0" fontId="26" fillId="0" borderId="62" xfId="0" applyFont="1" applyBorder="1" applyAlignment="1">
      <alignment vertical="center"/>
    </xf>
    <xf numFmtId="0" fontId="22" fillId="0" borderId="63" xfId="0" applyFont="1" applyBorder="1" applyAlignment="1">
      <alignment horizontal="right" vertical="center"/>
    </xf>
    <xf numFmtId="38" fontId="22" fillId="6" borderId="64" xfId="40" applyNumberFormat="1" applyFont="1" applyFill="1" applyBorder="1" applyAlignment="1" applyProtection="1">
      <alignment horizontal="right" vertical="center"/>
      <protection locked="0"/>
    </xf>
    <xf numFmtId="38" fontId="22" fillId="6" borderId="65" xfId="40" applyNumberFormat="1" applyFont="1" applyFill="1" applyBorder="1" applyAlignment="1" applyProtection="1">
      <alignment horizontal="right" vertical="center"/>
      <protection locked="0"/>
    </xf>
    <xf numFmtId="38" fontId="22" fillId="6" borderId="66" xfId="40" applyNumberFormat="1" applyFont="1" applyFill="1" applyBorder="1" applyAlignment="1" applyProtection="1">
      <alignment horizontal="right" vertical="center"/>
      <protection locked="0"/>
    </xf>
    <xf numFmtId="37" fontId="26" fillId="0" borderId="54" xfId="40" applyNumberFormat="1" applyFont="1" applyBorder="1" applyAlignment="1" applyProtection="1">
      <alignment horizontal="right" vertical="center"/>
    </xf>
    <xf numFmtId="38" fontId="22" fillId="7" borderId="64" xfId="40" applyNumberFormat="1" applyFont="1" applyFill="1" applyBorder="1" applyAlignment="1" applyProtection="1">
      <alignment horizontal="right" vertical="center"/>
      <protection locked="0"/>
    </xf>
    <xf numFmtId="38" fontId="22" fillId="7" borderId="65" xfId="40" applyNumberFormat="1" applyFont="1" applyFill="1" applyBorder="1" applyAlignment="1" applyProtection="1">
      <alignment horizontal="right" vertical="center"/>
      <protection locked="0"/>
    </xf>
    <xf numFmtId="38" fontId="22" fillId="7" borderId="66" xfId="40" applyNumberFormat="1" applyFont="1" applyFill="1" applyBorder="1" applyAlignment="1" applyProtection="1">
      <alignment horizontal="right" vertical="center"/>
      <protection locked="0"/>
    </xf>
    <xf numFmtId="0" fontId="26" fillId="0" borderId="67" xfId="0" applyFont="1" applyBorder="1" applyAlignment="1">
      <alignment vertical="center"/>
    </xf>
    <xf numFmtId="0" fontId="26" fillId="0" borderId="68" xfId="0" applyFont="1" applyBorder="1" applyAlignment="1">
      <alignment vertical="center"/>
    </xf>
    <xf numFmtId="0" fontId="22" fillId="0" borderId="69" xfId="0" applyFont="1" applyBorder="1" applyAlignment="1">
      <alignment horizontal="right" vertical="center"/>
    </xf>
    <xf numFmtId="38" fontId="22" fillId="7" borderId="70" xfId="40" applyNumberFormat="1" applyFont="1" applyFill="1" applyBorder="1" applyAlignment="1" applyProtection="1">
      <alignment horizontal="right" vertical="center"/>
      <protection locked="0"/>
    </xf>
    <xf numFmtId="38" fontId="22" fillId="7" borderId="71" xfId="40" applyNumberFormat="1" applyFont="1" applyFill="1" applyBorder="1" applyAlignment="1" applyProtection="1">
      <alignment horizontal="right" vertical="center"/>
      <protection locked="0"/>
    </xf>
    <xf numFmtId="38" fontId="22" fillId="7" borderId="72" xfId="40" applyNumberFormat="1" applyFont="1" applyFill="1" applyBorder="1" applyAlignment="1" applyProtection="1">
      <alignment horizontal="right" vertical="center"/>
      <protection locked="0"/>
    </xf>
    <xf numFmtId="0" fontId="26" fillId="0" borderId="46" xfId="0" applyFont="1" applyBorder="1" applyAlignment="1">
      <alignment horizontal="right" vertical="center"/>
    </xf>
    <xf numFmtId="0" fontId="26" fillId="0" borderId="47" xfId="0" applyFont="1" applyBorder="1" applyAlignment="1">
      <alignment horizontal="right" vertical="center"/>
    </xf>
    <xf numFmtId="0" fontId="22" fillId="0" borderId="0" xfId="0" applyFont="1" applyAlignment="1">
      <alignment horizontal="left" vertical="top"/>
    </xf>
    <xf numFmtId="0" fontId="28" fillId="0" borderId="0" xfId="0" applyFont="1" applyAlignment="1">
      <alignment horizontal="left" vertical="top"/>
    </xf>
    <xf numFmtId="0" fontId="34" fillId="7" borderId="73" xfId="0" applyFont="1" applyFill="1" applyBorder="1" applyAlignment="1" applyProtection="1">
      <alignment horizontal="left" vertical="top" wrapText="1"/>
      <protection locked="0"/>
    </xf>
    <xf numFmtId="0" fontId="34" fillId="7" borderId="74" xfId="0" applyFont="1" applyFill="1" applyBorder="1" applyAlignment="1" applyProtection="1">
      <alignment horizontal="left" vertical="top" wrapText="1"/>
      <protection locked="0"/>
    </xf>
    <xf numFmtId="0" fontId="34" fillId="7" borderId="75" xfId="0" applyFont="1" applyFill="1" applyBorder="1" applyAlignment="1" applyProtection="1">
      <alignment horizontal="left" vertical="top" wrapText="1"/>
      <protection locked="0"/>
    </xf>
    <xf numFmtId="0" fontId="26" fillId="0" borderId="36" xfId="0" applyFont="1" applyBorder="1" applyAlignment="1">
      <alignment horizontal="right" vertical="center"/>
    </xf>
    <xf numFmtId="0" fontId="26" fillId="0" borderId="37" xfId="0" applyFont="1" applyBorder="1" applyAlignment="1">
      <alignment horizontal="right" vertical="center"/>
    </xf>
    <xf numFmtId="0" fontId="26" fillId="0" borderId="19" xfId="0" applyFont="1" applyBorder="1" applyAlignment="1">
      <alignment horizontal="right" vertical="center"/>
    </xf>
    <xf numFmtId="0" fontId="26" fillId="0" borderId="20" xfId="0" applyFont="1" applyBorder="1" applyAlignment="1">
      <alignment horizontal="right" vertical="center"/>
    </xf>
    <xf numFmtId="0" fontId="31" fillId="0" borderId="0" xfId="0" applyFont="1" applyAlignment="1">
      <alignment horizontal="left" vertical="center"/>
    </xf>
    <xf numFmtId="0" fontId="20" fillId="6" borderId="12" xfId="42">
      <alignment horizontal="center" vertical="center"/>
      <protection locked="0"/>
    </xf>
    <xf numFmtId="0" fontId="20" fillId="7" borderId="12" xfId="43">
      <alignment horizontal="center" vertical="center"/>
      <protection locked="0"/>
    </xf>
    <xf numFmtId="0" fontId="27" fillId="2" borderId="0" xfId="0" applyFont="1" applyFill="1" applyAlignment="1">
      <alignment horizontal="center" vertical="center" wrapText="1"/>
    </xf>
    <xf numFmtId="42" fontId="26" fillId="10" borderId="21" xfId="0" applyNumberFormat="1" applyFont="1" applyFill="1" applyBorder="1" applyAlignment="1">
      <alignment horizontal="center" vertical="center"/>
    </xf>
    <xf numFmtId="42" fontId="26" fillId="10" borderId="11" xfId="0" applyNumberFormat="1" applyFont="1" applyFill="1" applyBorder="1" applyAlignment="1">
      <alignment horizontal="center" vertical="center"/>
    </xf>
    <xf numFmtId="42" fontId="26" fillId="10" borderId="22" xfId="0" applyNumberFormat="1" applyFont="1" applyFill="1" applyBorder="1" applyAlignment="1">
      <alignment horizontal="center" vertical="center"/>
    </xf>
    <xf numFmtId="0" fontId="26" fillId="0" borderId="56" xfId="0" applyFont="1" applyBorder="1" applyAlignment="1">
      <alignment horizontal="right" vertical="center"/>
    </xf>
    <xf numFmtId="0" fontId="26" fillId="0" borderId="57" xfId="0" applyFont="1" applyBorder="1" applyAlignment="1">
      <alignment horizontal="right" vertical="center"/>
    </xf>
    <xf numFmtId="0" fontId="26" fillId="0" borderId="43" xfId="0" applyFont="1" applyBorder="1" applyAlignment="1">
      <alignment horizontal="right" vertical="center"/>
    </xf>
    <xf numFmtId="0" fontId="26" fillId="0" borderId="44" xfId="0" applyFont="1" applyBorder="1" applyAlignment="1">
      <alignment horizontal="right" vertical="center"/>
    </xf>
    <xf numFmtId="0" fontId="23" fillId="3" borderId="0" xfId="53" applyFont="1" applyFill="1" applyAlignment="1">
      <alignment horizontal="center" vertical="center" wrapText="1"/>
    </xf>
    <xf numFmtId="17" fontId="22" fillId="0" borderId="0" xfId="53" applyNumberFormat="1" applyFont="1" applyAlignment="1">
      <alignment horizontal="center"/>
    </xf>
    <xf numFmtId="0" fontId="22" fillId="0" borderId="0" xfId="53" applyFont="1"/>
  </cellXfs>
  <cellStyles count="54">
    <cellStyle name="Budget Authority" xfId="41" xr:uid="{00000000-0005-0000-0000-000000000000}"/>
    <cellStyle name="Comma" xfId="40" builtinId="3"/>
    <cellStyle name="Comma 2" xfId="8" xr:uid="{00000000-0005-0000-0000-000002000000}"/>
    <cellStyle name="Comma 3" xfId="37" xr:uid="{00000000-0005-0000-0000-000003000000}"/>
    <cellStyle name="Currency 10" xfId="39" xr:uid="{00000000-0005-0000-0000-000004000000}"/>
    <cellStyle name="Currency 2" xfId="6" xr:uid="{00000000-0005-0000-0000-000005000000}"/>
    <cellStyle name="Currency 3" xfId="9" xr:uid="{00000000-0005-0000-0000-000006000000}"/>
    <cellStyle name="Currency 4" xfId="20" xr:uid="{00000000-0005-0000-0000-000007000000}"/>
    <cellStyle name="Currency 5" xfId="23" xr:uid="{00000000-0005-0000-0000-000008000000}"/>
    <cellStyle name="Currency 6" xfId="27" xr:uid="{00000000-0005-0000-0000-000009000000}"/>
    <cellStyle name="Currency 7" xfId="30" xr:uid="{00000000-0005-0000-0000-00000A000000}"/>
    <cellStyle name="Currency 8" xfId="32" xr:uid="{00000000-0005-0000-0000-00000B000000}"/>
    <cellStyle name="Currency 9" xfId="34" xr:uid="{00000000-0005-0000-0000-00000C000000}"/>
    <cellStyle name="Line 1 Report Info Fill in" xfId="42" xr:uid="{00000000-0005-0000-0000-00000D000000}"/>
    <cellStyle name="Line 2 Report Information Fill In" xfId="43" xr:uid="{00000000-0005-0000-0000-00000E000000}"/>
    <cellStyle name="Normal" xfId="0" builtinId="0"/>
    <cellStyle name="Normal 10" xfId="25" xr:uid="{00000000-0005-0000-0000-000010000000}"/>
    <cellStyle name="Normal 10 2" xfId="53" xr:uid="{00000000-0005-0000-0000-000011000000}"/>
    <cellStyle name="Normal 11" xfId="26" xr:uid="{00000000-0005-0000-0000-000012000000}"/>
    <cellStyle name="Normal 12" xfId="28" xr:uid="{00000000-0005-0000-0000-000013000000}"/>
    <cellStyle name="Normal 13" xfId="29" xr:uid="{00000000-0005-0000-0000-000014000000}"/>
    <cellStyle name="Normal 14" xfId="31" xr:uid="{00000000-0005-0000-0000-000015000000}"/>
    <cellStyle name="Normal 15" xfId="35" xr:uid="{00000000-0005-0000-0000-000016000000}"/>
    <cellStyle name="Normal 16" xfId="36" xr:uid="{00000000-0005-0000-0000-000017000000}"/>
    <cellStyle name="Normal 17" xfId="38" xr:uid="{00000000-0005-0000-0000-000018000000}"/>
    <cellStyle name="Normal 18" xfId="50" xr:uid="{00000000-0005-0000-0000-000019000000}"/>
    <cellStyle name="Normal 2" xfId="1" xr:uid="{00000000-0005-0000-0000-00001A000000}"/>
    <cellStyle name="Normal 2 2" xfId="5" xr:uid="{00000000-0005-0000-0000-00001B000000}"/>
    <cellStyle name="Normal 2 3" xfId="10" xr:uid="{00000000-0005-0000-0000-00001C000000}"/>
    <cellStyle name="Normal 2 4" xfId="11" xr:uid="{00000000-0005-0000-0000-00001D000000}"/>
    <cellStyle name="Normal 2 5" xfId="12" xr:uid="{00000000-0005-0000-0000-00001E000000}"/>
    <cellStyle name="Normal 2 6" xfId="13" xr:uid="{00000000-0005-0000-0000-00001F000000}"/>
    <cellStyle name="Normal 3" xfId="2" xr:uid="{00000000-0005-0000-0000-000020000000}"/>
    <cellStyle name="Normal 3 2" xfId="14" xr:uid="{00000000-0005-0000-0000-000021000000}"/>
    <cellStyle name="Normal 3 3" xfId="15" xr:uid="{00000000-0005-0000-0000-000022000000}"/>
    <cellStyle name="Normal 4" xfId="3" xr:uid="{00000000-0005-0000-0000-000023000000}"/>
    <cellStyle name="Normal 4 2" xfId="24" xr:uid="{00000000-0005-0000-0000-000024000000}"/>
    <cellStyle name="Normal 4 3" xfId="52" xr:uid="{00000000-0005-0000-0000-000025000000}"/>
    <cellStyle name="Normal 5" xfId="4" xr:uid="{00000000-0005-0000-0000-000026000000}"/>
    <cellStyle name="Normal 6" xfId="7" xr:uid="{00000000-0005-0000-0000-000027000000}"/>
    <cellStyle name="Normal 7" xfId="19" xr:uid="{00000000-0005-0000-0000-000028000000}"/>
    <cellStyle name="Normal 8" xfId="21" xr:uid="{00000000-0005-0000-0000-000029000000}"/>
    <cellStyle name="Normal 9" xfId="22" xr:uid="{00000000-0005-0000-0000-00002A000000}"/>
    <cellStyle name="Percent 2" xfId="16" xr:uid="{00000000-0005-0000-0000-00002C000000}"/>
    <cellStyle name="Percent 2 2" xfId="17" xr:uid="{00000000-0005-0000-0000-00002D000000}"/>
    <cellStyle name="Percent 2 3" xfId="18" xr:uid="{00000000-0005-0000-0000-00002E000000}"/>
    <cellStyle name="Percent 3" xfId="33" xr:uid="{00000000-0005-0000-0000-00002F000000}"/>
    <cellStyle name="Percent 4" xfId="51" xr:uid="{00000000-0005-0000-0000-000030000000}"/>
    <cellStyle name="Required Data Entry Even Bottom" xfId="49" xr:uid="{00000000-0005-0000-0000-000031000000}"/>
    <cellStyle name="Required Data Entry Even Rows" xfId="46" xr:uid="{00000000-0005-0000-0000-000032000000}"/>
    <cellStyle name="Required Data Entry Odd Bottom" xfId="48" xr:uid="{00000000-0005-0000-0000-000033000000}"/>
    <cellStyle name="Required Data Entry Odd Rows" xfId="47" xr:uid="{00000000-0005-0000-0000-000034000000}"/>
    <cellStyle name="Required Data Entry Top Row" xfId="45" xr:uid="{00000000-0005-0000-0000-000035000000}"/>
    <cellStyle name="Row 1 Odd Data Entry Required" xfId="44" xr:uid="{00000000-0005-0000-0000-000036000000}"/>
  </cellStyles>
  <dxfs count="6">
    <dxf>
      <fill>
        <patternFill>
          <bgColor theme="7" tint="0.79998168889431442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ill>
        <patternFill>
          <bgColor theme="7" tint="0.59996337778862885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ill>
        <patternFill patternType="none">
          <bgColor auto="1"/>
        </patternFill>
      </fill>
      <border>
        <left style="thick">
          <color theme="1" tint="0.499984740745262"/>
        </left>
        <right style="thick">
          <color theme="1" tint="0.499984740745262"/>
        </right>
        <top style="thick">
          <color theme="1" tint="0.499984740745262"/>
        </top>
        <bottom style="thick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ill>
        <patternFill patternType="none">
          <bgColor auto="1"/>
        </patternFill>
      </fill>
      <border>
        <left style="thick">
          <color theme="1" tint="0.499984740745262"/>
        </left>
        <right style="thick">
          <color theme="1" tint="0.499984740745262"/>
        </right>
        <top style="thick">
          <color theme="1" tint="0.499984740745262"/>
        </top>
        <bottom style="thick">
          <color theme="1" tint="0.499984740745262"/>
        </bottom>
      </border>
    </dxf>
    <dxf>
      <fill>
        <patternFill>
          <bgColor theme="0"/>
        </patternFill>
      </fill>
      <border>
        <top style="double">
          <color theme="1" tint="0.499984740745262"/>
        </top>
        <bottom style="thick">
          <color theme="1" tint="0.499984740745262"/>
        </bottom>
      </border>
    </dxf>
    <dxf>
      <border diagonalUp="0" diagonalDown="0">
        <left/>
        <right/>
        <top/>
        <bottom style="thick">
          <color theme="1" tint="0.499984740745262"/>
        </bottom>
        <vertical/>
        <horizontal/>
      </border>
    </dxf>
  </dxfs>
  <tableStyles count="1" defaultTableStyle="TableStyleMedium9" defaultPivotStyle="PivotStyleLight16">
    <tableStyle name="Accounting Default Table Style" pivot="0" count="6" xr9:uid="{00000000-0011-0000-FFFF-FFFF00000000}"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secondRowStripe" dxfId="0"/>
    </tableStyle>
  </tableStyles>
  <colors>
    <mruColors>
      <color rgb="FFE1FFE1"/>
      <color rgb="FFAC162C"/>
      <color rgb="FF969696"/>
      <color rgb="FFFFFFCC"/>
      <color rgb="FFCCFFCC"/>
      <color rgb="FFC0C0C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240366</xdr:colOff>
      <xdr:row>0</xdr:row>
      <xdr:rowOff>107017</xdr:rowOff>
    </xdr:from>
    <xdr:to>
      <xdr:col>17</xdr:col>
      <xdr:colOff>2502866</xdr:colOff>
      <xdr:row>2</xdr:row>
      <xdr:rowOff>239053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3361FE6-C499-4AF5-BC1E-2EA735F6F6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842191" y="107017"/>
          <a:ext cx="2262500" cy="7416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COC 2017 Logo Color Group">
      <a:dk1>
        <a:srgbClr val="0C0C0C"/>
      </a:dk1>
      <a:lt1>
        <a:sysClr val="window" lastClr="FFFFFF"/>
      </a:lt1>
      <a:dk2>
        <a:srgbClr val="002D73"/>
      </a:dk2>
      <a:lt2>
        <a:srgbClr val="CDE0FF"/>
      </a:lt2>
      <a:accent1>
        <a:srgbClr val="AC162C"/>
      </a:accent1>
      <a:accent2>
        <a:srgbClr val="ED7D31"/>
      </a:accent2>
      <a:accent3>
        <a:srgbClr val="F6E433"/>
      </a:accent3>
      <a:accent4>
        <a:srgbClr val="70AD47"/>
      </a:accent4>
      <a:accent5>
        <a:srgbClr val="954F72"/>
      </a:accent5>
      <a:accent6>
        <a:srgbClr val="F10303"/>
      </a:accent6>
      <a:hlink>
        <a:srgbClr val="0046B8"/>
      </a:hlink>
      <a:folHlink>
        <a:srgbClr val="5F5F5F"/>
      </a:folHlink>
    </a:clrScheme>
    <a:fontScheme name="CCOC Base 1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9">
    <pageSetUpPr fitToPage="1"/>
  </sheetPr>
  <dimension ref="A1:R39"/>
  <sheetViews>
    <sheetView tabSelected="1" view="pageBreakPreview" topLeftCell="A4" zoomScaleNormal="100" zoomScaleSheetLayoutView="100" zoomScalePageLayoutView="75" workbookViewId="0">
      <selection activeCell="D4" sqref="D4:E4"/>
    </sheetView>
  </sheetViews>
  <sheetFormatPr defaultColWidth="9.140625" defaultRowHeight="15.75" x14ac:dyDescent="0.2"/>
  <cols>
    <col min="1" max="1" width="2" style="29" customWidth="1"/>
    <col min="2" max="2" width="5.140625" style="27" bestFit="1" customWidth="1"/>
    <col min="3" max="3" width="26.7109375" style="30" customWidth="1"/>
    <col min="4" max="4" width="20.7109375" style="27" customWidth="1"/>
    <col min="5" max="16" width="10.7109375" style="27" customWidth="1"/>
    <col min="17" max="17" width="14.7109375" style="28" customWidth="1"/>
    <col min="18" max="18" width="50.7109375" style="27" customWidth="1"/>
    <col min="19" max="16384" width="9.140625" style="27"/>
  </cols>
  <sheetData>
    <row r="1" spans="1:18" ht="24" customHeight="1" x14ac:dyDescent="0.2">
      <c r="A1" s="109" t="s">
        <v>170</v>
      </c>
      <c r="B1" s="109"/>
      <c r="C1" s="109"/>
      <c r="D1" s="109"/>
      <c r="E1" s="109"/>
    </row>
    <row r="2" spans="1:18" ht="24" customHeight="1" x14ac:dyDescent="0.2">
      <c r="A2" s="109" t="str">
        <f>"County Fiscal Year "&amp;(ReportInfo!N2)&amp;"-"&amp;(ReportInfo!N2+1)</f>
        <v>County Fiscal Year 2025-2026</v>
      </c>
      <c r="B2" s="109"/>
      <c r="C2" s="109"/>
      <c r="D2" s="109"/>
      <c r="E2" s="109"/>
    </row>
    <row r="3" spans="1:18" ht="24" customHeight="1" x14ac:dyDescent="0.2">
      <c r="N3"/>
      <c r="O3"/>
    </row>
    <row r="4" spans="1:18" ht="24" customHeight="1" x14ac:dyDescent="0.2">
      <c r="A4" s="31"/>
      <c r="C4" s="32" t="s">
        <v>0</v>
      </c>
      <c r="D4" s="110"/>
      <c r="E4" s="110"/>
      <c r="F4" s="33"/>
      <c r="G4" s="32" t="s">
        <v>150</v>
      </c>
      <c r="H4" s="110"/>
      <c r="I4" s="110"/>
      <c r="K4" s="32" t="s">
        <v>1</v>
      </c>
      <c r="L4" s="26"/>
      <c r="N4"/>
      <c r="O4"/>
      <c r="R4" s="112" t="s">
        <v>200</v>
      </c>
    </row>
    <row r="5" spans="1:18" ht="24" customHeight="1" x14ac:dyDescent="0.3">
      <c r="A5" s="31"/>
      <c r="C5" s="32" t="s">
        <v>71</v>
      </c>
      <c r="D5" s="111"/>
      <c r="E5" s="111"/>
      <c r="F5" s="33"/>
      <c r="N5" s="34"/>
      <c r="Q5" s="35"/>
      <c r="R5" s="112"/>
    </row>
    <row r="6" spans="1:18" ht="24" customHeight="1" x14ac:dyDescent="0.3">
      <c r="A6" s="31"/>
      <c r="C6" s="32" t="s">
        <v>82</v>
      </c>
      <c r="D6" s="110"/>
      <c r="E6" s="110"/>
      <c r="F6" s="33"/>
      <c r="J6"/>
      <c r="K6"/>
      <c r="L6"/>
      <c r="N6" s="34"/>
    </row>
    <row r="7" spans="1:18" ht="18" customHeight="1" x14ac:dyDescent="0.2">
      <c r="A7" s="31"/>
    </row>
    <row r="8" spans="1:18" ht="18" customHeight="1" thickBot="1" x14ac:dyDescent="0.25">
      <c r="A8" s="31"/>
    </row>
    <row r="9" spans="1:18" ht="18" customHeight="1" thickBot="1" x14ac:dyDescent="0.25">
      <c r="A9" s="31"/>
      <c r="D9" s="33"/>
      <c r="E9" s="37" t="str">
        <f>"Oct-"&amp;(ReportInfo!$N$2-2000)</f>
        <v>Oct-25</v>
      </c>
      <c r="F9" s="38">
        <f>EDATE($E$9,1)</f>
        <v>45986</v>
      </c>
      <c r="G9" s="38">
        <f>EDATE($F$9,1)</f>
        <v>46016</v>
      </c>
      <c r="H9" s="38">
        <f>EDATE($G$9,1)</f>
        <v>46047</v>
      </c>
      <c r="I9" s="38">
        <f>EDATE($H$9,1)</f>
        <v>46078</v>
      </c>
      <c r="J9" s="38">
        <f>EDATE($I$9,1)</f>
        <v>46106</v>
      </c>
      <c r="K9" s="38">
        <f>EDATE($J$9,1)</f>
        <v>46137</v>
      </c>
      <c r="L9" s="38">
        <f>EDATE($K$9,1)</f>
        <v>46167</v>
      </c>
      <c r="M9" s="38">
        <f>EDATE($L$9,1)</f>
        <v>46198</v>
      </c>
      <c r="N9" s="38">
        <f>EDATE($M$9,1)</f>
        <v>46228</v>
      </c>
      <c r="O9" s="38">
        <f>EDATE($N$9,1)</f>
        <v>46259</v>
      </c>
      <c r="P9" s="39">
        <f>EDATE($O$9,1)</f>
        <v>46290</v>
      </c>
    </row>
    <row r="10" spans="1:18" s="28" customFormat="1" ht="29.25" customHeight="1" thickBot="1" x14ac:dyDescent="0.35">
      <c r="A10" s="35"/>
      <c r="B10" s="35"/>
      <c r="C10" s="35"/>
      <c r="D10" s="35"/>
      <c r="E10" s="113" t="s">
        <v>194</v>
      </c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5"/>
      <c r="Q10" s="40" t="s">
        <v>149</v>
      </c>
      <c r="R10" s="36" t="s">
        <v>164</v>
      </c>
    </row>
    <row r="11" spans="1:18" s="41" customFormat="1" ht="30" customHeight="1" x14ac:dyDescent="0.2">
      <c r="B11" s="78" t="s">
        <v>83</v>
      </c>
      <c r="C11" s="79" t="s">
        <v>129</v>
      </c>
      <c r="D11" s="80"/>
      <c r="E11" s="10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2"/>
      <c r="Q11" s="81">
        <f t="shared" ref="Q11:Q22" si="0">SUM(E11:P11)</f>
        <v>0</v>
      </c>
      <c r="R11" s="102"/>
    </row>
    <row r="12" spans="1:18" s="41" customFormat="1" ht="30" customHeight="1" x14ac:dyDescent="0.2">
      <c r="B12" s="82" t="s">
        <v>84</v>
      </c>
      <c r="C12" s="83" t="s">
        <v>130</v>
      </c>
      <c r="D12" s="84"/>
      <c r="E12" s="85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7"/>
      <c r="Q12" s="88">
        <f t="shared" si="0"/>
        <v>0</v>
      </c>
      <c r="R12" s="103"/>
    </row>
    <row r="13" spans="1:18" s="41" customFormat="1" ht="30" customHeight="1" x14ac:dyDescent="0.2">
      <c r="B13" s="82" t="s">
        <v>85</v>
      </c>
      <c r="C13" s="83" t="s">
        <v>135</v>
      </c>
      <c r="D13" s="84"/>
      <c r="E13" s="89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1"/>
      <c r="Q13" s="88">
        <f t="shared" si="0"/>
        <v>0</v>
      </c>
      <c r="R13" s="103"/>
    </row>
    <row r="14" spans="1:18" s="41" customFormat="1" ht="30" customHeight="1" x14ac:dyDescent="0.2">
      <c r="B14" s="82" t="s">
        <v>86</v>
      </c>
      <c r="C14" s="83" t="s">
        <v>147</v>
      </c>
      <c r="D14" s="84"/>
      <c r="E14" s="85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7"/>
      <c r="Q14" s="88">
        <f t="shared" si="0"/>
        <v>0</v>
      </c>
      <c r="R14" s="103"/>
    </row>
    <row r="15" spans="1:18" s="41" customFormat="1" ht="30" customHeight="1" x14ac:dyDescent="0.2">
      <c r="B15" s="82" t="s">
        <v>87</v>
      </c>
      <c r="C15" s="83" t="s">
        <v>131</v>
      </c>
      <c r="D15" s="84"/>
      <c r="E15" s="89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1"/>
      <c r="Q15" s="88">
        <f t="shared" si="0"/>
        <v>0</v>
      </c>
      <c r="R15" s="103"/>
    </row>
    <row r="16" spans="1:18" s="41" customFormat="1" ht="30" customHeight="1" x14ac:dyDescent="0.2">
      <c r="B16" s="82" t="s">
        <v>88</v>
      </c>
      <c r="C16" s="83" t="s">
        <v>132</v>
      </c>
      <c r="D16" s="84"/>
      <c r="E16" s="85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7"/>
      <c r="Q16" s="88">
        <f t="shared" si="0"/>
        <v>0</v>
      </c>
      <c r="R16" s="103"/>
    </row>
    <row r="17" spans="1:18" s="41" customFormat="1" ht="30" customHeight="1" x14ac:dyDescent="0.2">
      <c r="B17" s="82" t="s">
        <v>89</v>
      </c>
      <c r="C17" s="83" t="s">
        <v>133</v>
      </c>
      <c r="D17" s="84"/>
      <c r="E17" s="89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1"/>
      <c r="Q17" s="25">
        <f t="shared" si="0"/>
        <v>0</v>
      </c>
      <c r="R17" s="103"/>
    </row>
    <row r="18" spans="1:18" s="41" customFormat="1" ht="30" customHeight="1" x14ac:dyDescent="0.2">
      <c r="B18" s="82" t="s">
        <v>90</v>
      </c>
      <c r="C18" s="83" t="s">
        <v>91</v>
      </c>
      <c r="D18" s="84"/>
      <c r="E18" s="85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7"/>
      <c r="Q18" s="25">
        <f t="shared" si="0"/>
        <v>0</v>
      </c>
      <c r="R18" s="103"/>
    </row>
    <row r="19" spans="1:18" s="41" customFormat="1" ht="30" customHeight="1" x14ac:dyDescent="0.2">
      <c r="B19" s="82" t="s">
        <v>92</v>
      </c>
      <c r="C19" s="83" t="s">
        <v>134</v>
      </c>
      <c r="D19" s="84"/>
      <c r="E19" s="89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1"/>
      <c r="Q19" s="25">
        <f t="shared" si="0"/>
        <v>0</v>
      </c>
      <c r="R19" s="103"/>
    </row>
    <row r="20" spans="1:18" ht="30" customHeight="1" x14ac:dyDescent="0.2">
      <c r="B20" s="82" t="s">
        <v>93</v>
      </c>
      <c r="C20" s="83" t="s">
        <v>148</v>
      </c>
      <c r="D20" s="84"/>
      <c r="E20" s="85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7"/>
      <c r="Q20" s="25">
        <f t="shared" si="0"/>
        <v>0</v>
      </c>
      <c r="R20" s="103"/>
    </row>
    <row r="21" spans="1:18" ht="30" customHeight="1" thickBot="1" x14ac:dyDescent="0.25">
      <c r="B21" s="92" t="s">
        <v>172</v>
      </c>
      <c r="C21" s="93" t="s">
        <v>171</v>
      </c>
      <c r="D21" s="94"/>
      <c r="E21" s="95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7"/>
      <c r="Q21" s="14">
        <f t="shared" si="0"/>
        <v>0</v>
      </c>
      <c r="R21" s="104"/>
    </row>
    <row r="22" spans="1:18" s="28" customFormat="1" ht="24" customHeight="1" thickTop="1" thickBot="1" x14ac:dyDescent="0.25">
      <c r="B22" s="77"/>
      <c r="C22" s="116" t="s">
        <v>180</v>
      </c>
      <c r="D22" s="117"/>
      <c r="E22" s="6">
        <f t="shared" ref="E22:P22" si="1">E21+E20+E19+E18+E17+E16+E15+E14+E13+E12+E11</f>
        <v>0</v>
      </c>
      <c r="F22" s="7">
        <f t="shared" si="1"/>
        <v>0</v>
      </c>
      <c r="G22" s="7">
        <f t="shared" si="1"/>
        <v>0</v>
      </c>
      <c r="H22" s="7">
        <f t="shared" si="1"/>
        <v>0</v>
      </c>
      <c r="I22" s="7">
        <f t="shared" si="1"/>
        <v>0</v>
      </c>
      <c r="J22" s="7">
        <f t="shared" si="1"/>
        <v>0</v>
      </c>
      <c r="K22" s="7">
        <f t="shared" si="1"/>
        <v>0</v>
      </c>
      <c r="L22" s="7">
        <f t="shared" si="1"/>
        <v>0</v>
      </c>
      <c r="M22" s="7">
        <f t="shared" si="1"/>
        <v>0</v>
      </c>
      <c r="N22" s="7">
        <f t="shared" si="1"/>
        <v>0</v>
      </c>
      <c r="O22" s="7">
        <f t="shared" si="1"/>
        <v>0</v>
      </c>
      <c r="P22" s="8">
        <f t="shared" si="1"/>
        <v>0</v>
      </c>
      <c r="Q22" s="9">
        <f t="shared" si="0"/>
        <v>0</v>
      </c>
      <c r="R22" s="5"/>
    </row>
    <row r="23" spans="1:18" customFormat="1" ht="20.100000000000001" customHeight="1" thickBot="1" x14ac:dyDescent="0.35">
      <c r="Q23" s="35"/>
    </row>
    <row r="24" spans="1:18" customFormat="1" ht="29.25" customHeight="1" thickBot="1" x14ac:dyDescent="0.25">
      <c r="B24" s="43">
        <v>1</v>
      </c>
      <c r="C24" s="44" t="str">
        <f>"Number of Active Payment Plans on Sept 30, "&amp;(ReportInfo!$N$2)</f>
        <v>Number of Active Payment Plans on Sept 30, 2025</v>
      </c>
      <c r="D24" s="24"/>
      <c r="E24" s="114" t="s">
        <v>178</v>
      </c>
      <c r="F24" s="114"/>
      <c r="G24" s="114"/>
      <c r="H24" s="114"/>
      <c r="I24" s="114"/>
      <c r="J24" s="114"/>
      <c r="K24" s="114"/>
      <c r="L24" s="114"/>
      <c r="M24" s="114"/>
      <c r="N24" s="114"/>
      <c r="O24" s="114"/>
      <c r="P24" s="115"/>
      <c r="Q24" s="40" t="s">
        <v>149</v>
      </c>
      <c r="R24" s="36" t="s">
        <v>164</v>
      </c>
    </row>
    <row r="25" spans="1:18" s="28" customFormat="1" ht="30" customHeight="1" x14ac:dyDescent="0.2">
      <c r="B25" s="45">
        <v>2</v>
      </c>
      <c r="C25" s="118" t="s">
        <v>190</v>
      </c>
      <c r="D25" s="119"/>
      <c r="E25" s="10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3">
        <f>SUM(E25:P25)</f>
        <v>0</v>
      </c>
      <c r="R25" s="102"/>
    </row>
    <row r="26" spans="1:18" s="28" customFormat="1" ht="30" customHeight="1" x14ac:dyDescent="0.2">
      <c r="B26" s="46">
        <v>3</v>
      </c>
      <c r="C26" s="98" t="s">
        <v>191</v>
      </c>
      <c r="D26" s="99"/>
      <c r="E26" s="18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20"/>
      <c r="Q26" s="25">
        <f>SUM(E26:P26)</f>
        <v>0</v>
      </c>
      <c r="R26" s="103"/>
    </row>
    <row r="27" spans="1:18" s="28" customFormat="1" ht="30" customHeight="1" x14ac:dyDescent="0.2">
      <c r="B27" s="46">
        <v>4</v>
      </c>
      <c r="C27" s="98" t="s">
        <v>192</v>
      </c>
      <c r="D27" s="99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7"/>
      <c r="Q27" s="25">
        <f>SUM(E27:P27)</f>
        <v>0</v>
      </c>
      <c r="R27" s="103"/>
    </row>
    <row r="28" spans="1:18" s="28" customFormat="1" ht="30" customHeight="1" thickBot="1" x14ac:dyDescent="0.25">
      <c r="B28" s="47">
        <v>5</v>
      </c>
      <c r="C28" s="105" t="s">
        <v>193</v>
      </c>
      <c r="D28" s="106"/>
      <c r="E28" s="21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3"/>
      <c r="Q28" s="14">
        <f>SUM(E28:P28)</f>
        <v>0</v>
      </c>
      <c r="R28" s="104"/>
    </row>
    <row r="29" spans="1:18" s="35" customFormat="1" ht="24" customHeight="1" thickTop="1" thickBot="1" x14ac:dyDescent="0.35">
      <c r="B29" s="48"/>
      <c r="C29" s="107" t="s">
        <v>177</v>
      </c>
      <c r="D29" s="108"/>
      <c r="E29" s="6">
        <f>D24+E25-E26-E27-E28</f>
        <v>0</v>
      </c>
      <c r="F29" s="7">
        <f>E29+F25-F26-F27-F28</f>
        <v>0</v>
      </c>
      <c r="G29" s="7">
        <f>F29+G25-G26-G27-G28</f>
        <v>0</v>
      </c>
      <c r="H29" s="7">
        <f t="shared" ref="H29:P29" si="2">G29+H25-H26-H27-H28</f>
        <v>0</v>
      </c>
      <c r="I29" s="7">
        <f t="shared" si="2"/>
        <v>0</v>
      </c>
      <c r="J29" s="7">
        <f t="shared" si="2"/>
        <v>0</v>
      </c>
      <c r="K29" s="7">
        <f t="shared" si="2"/>
        <v>0</v>
      </c>
      <c r="L29" s="7">
        <f t="shared" si="2"/>
        <v>0</v>
      </c>
      <c r="M29" s="7">
        <f t="shared" si="2"/>
        <v>0</v>
      </c>
      <c r="N29" s="7">
        <f t="shared" si="2"/>
        <v>0</v>
      </c>
      <c r="O29" s="7">
        <f t="shared" si="2"/>
        <v>0</v>
      </c>
      <c r="P29" s="8">
        <f t="shared" si="2"/>
        <v>0</v>
      </c>
      <c r="Q29" s="49"/>
    </row>
    <row r="30" spans="1:18" s="51" customFormat="1" x14ac:dyDescent="0.25">
      <c r="A30" s="50"/>
      <c r="C30" s="32"/>
      <c r="D30" s="32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</row>
    <row r="31" spans="1:18" s="53" customFormat="1" x14ac:dyDescent="0.25">
      <c r="A31" s="52"/>
      <c r="B31" s="101" t="s">
        <v>165</v>
      </c>
      <c r="C31" s="101"/>
      <c r="Q31" s="42"/>
      <c r="R31" s="51"/>
    </row>
    <row r="32" spans="1:18" s="53" customFormat="1" ht="13.5" x14ac:dyDescent="0.25">
      <c r="A32" s="52"/>
      <c r="B32" s="100" t="s">
        <v>195</v>
      </c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51"/>
    </row>
    <row r="33" spans="1:18" s="54" customFormat="1" ht="13.5" x14ac:dyDescent="0.2">
      <c r="A33" s="55"/>
      <c r="B33" s="100" t="s">
        <v>196</v>
      </c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</row>
    <row r="34" spans="1:18" s="54" customFormat="1" ht="13.5" x14ac:dyDescent="0.2">
      <c r="A34" s="55"/>
      <c r="B34" s="100" t="s">
        <v>197</v>
      </c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</row>
    <row r="35" spans="1:18" s="54" customFormat="1" ht="13.5" x14ac:dyDescent="0.2">
      <c r="A35" s="55"/>
      <c r="B35" s="100" t="s">
        <v>198</v>
      </c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</row>
    <row r="36" spans="1:18" s="54" customFormat="1" ht="13.5" x14ac:dyDescent="0.2">
      <c r="A36" s="55"/>
      <c r="B36" s="100" t="s">
        <v>199</v>
      </c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</row>
    <row r="37" spans="1:18" s="54" customFormat="1" ht="13.5" x14ac:dyDescent="0.2">
      <c r="A37" s="56"/>
      <c r="B37" s="100" t="s">
        <v>181</v>
      </c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41"/>
    </row>
    <row r="38" spans="1:18" s="54" customFormat="1" ht="13.5" x14ac:dyDescent="0.2">
      <c r="A38" s="56"/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41"/>
    </row>
    <row r="39" spans="1:18" s="54" customFormat="1" ht="13.5" x14ac:dyDescent="0.2">
      <c r="A39" s="56"/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</row>
  </sheetData>
  <sheetProtection algorithmName="SHA-512" hashValue="5B+R7oq9AjBkUhG0BpdWuiChq9zx8KQ3ZHoKw4DEL+6E5ucCDZpz4LFFcC42vZbIZ4di7+qJk+Z12Ri2wr2Z5w==" saltValue="nLgaLlBOkRWZz9moqRA6YA==" spinCount="100000" sheet="1" selectLockedCells="1"/>
  <mergeCells count="26">
    <mergeCell ref="R11:R21"/>
    <mergeCell ref="R25:R28"/>
    <mergeCell ref="C28:D28"/>
    <mergeCell ref="C29:D29"/>
    <mergeCell ref="A1:E1"/>
    <mergeCell ref="H4:I4"/>
    <mergeCell ref="D4:E4"/>
    <mergeCell ref="D5:E5"/>
    <mergeCell ref="D6:E6"/>
    <mergeCell ref="A2:E2"/>
    <mergeCell ref="R4:R5"/>
    <mergeCell ref="E10:P10"/>
    <mergeCell ref="C22:D22"/>
    <mergeCell ref="E24:P24"/>
    <mergeCell ref="C25:D25"/>
    <mergeCell ref="C26:D26"/>
    <mergeCell ref="C27:D27"/>
    <mergeCell ref="B39:Q39"/>
    <mergeCell ref="B37:Q37"/>
    <mergeCell ref="B38:Q38"/>
    <mergeCell ref="B31:C31"/>
    <mergeCell ref="B33:Q33"/>
    <mergeCell ref="B34:Q34"/>
    <mergeCell ref="B35:Q35"/>
    <mergeCell ref="B36:Q36"/>
    <mergeCell ref="B32:Q32"/>
  </mergeCells>
  <dataValidations count="1">
    <dataValidation type="whole" allowBlank="1" showInputMessage="1" showErrorMessage="1" sqref="E16:P16 E13:P13 E20:P20 E15:P15 E18:P18 E17:P17 E12:P12 E19:P19 E11:P11 E14:P14 E21:P21 E25:P28 D24" xr:uid="{00000000-0002-0000-0000-000000000000}">
      <formula1>0</formula1>
      <formula2>400000000</formula2>
    </dataValidation>
  </dataValidations>
  <printOptions horizontalCentered="1" headings="1"/>
  <pageMargins left="0.3" right="0.3" top="0.3" bottom="0.3" header="0" footer="0"/>
  <pageSetup scale="53" fitToHeight="0" orientation="landscape" r:id="rId1"/>
  <headerFooter>
    <oddFooter>&amp;L&amp;"Franklin Gothic Demi,Regular"&amp;8&amp;K03+000&amp;F&amp;C&amp;"Franklin Gothic Demi,Regular"&amp;8&amp;K03+000Printed: &amp;D &amp;T&amp;R&amp;"+,Regular"&amp;8&amp;K03+000Page &amp;P of 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1000000}">
          <x14:formula1>
            <xm:f>LookupData!$E$3:$E$69</xm:f>
          </x14:formula1>
          <xm:sqref>D4:E4</xm:sqref>
        </x14:dataValidation>
        <x14:dataValidation type="list" allowBlank="1" showInputMessage="1" showErrorMessage="1" xr:uid="{00000000-0002-0000-0000-000002000000}">
          <x14:formula1>
            <xm:f>LookupData!$B$72:$B$83</xm:f>
          </x14:formula1>
          <xm:sqref>H4:I4</xm:sqref>
        </x14:dataValidation>
        <x14:dataValidation type="list" allowBlank="1" showInputMessage="1" showErrorMessage="1" xr:uid="{00000000-0002-0000-0000-000003000000}">
          <x14:formula1>
            <xm:f>LookupData!$A$72:$A$81</xm:f>
          </x14:formula1>
          <xm:sqref>L4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T258"/>
  <sheetViews>
    <sheetView workbookViewId="0">
      <selection activeCell="G219" sqref="G219"/>
    </sheetView>
  </sheetViews>
  <sheetFormatPr defaultColWidth="9.140625" defaultRowHeight="13.5" x14ac:dyDescent="0.25"/>
  <cols>
    <col min="1" max="1" width="20.85546875" style="58" customWidth="1"/>
    <col min="2" max="2" width="17" style="58" customWidth="1"/>
    <col min="3" max="3" width="18" style="58" bestFit="1" customWidth="1"/>
    <col min="4" max="4" width="17.85546875" style="58" customWidth="1"/>
    <col min="5" max="5" width="28.42578125" style="58" bestFit="1" customWidth="1"/>
    <col min="6" max="6" width="7.7109375" style="58" customWidth="1"/>
    <col min="7" max="7" width="12.7109375" style="58" customWidth="1"/>
    <col min="8" max="17" width="9.7109375" style="58" customWidth="1"/>
    <col min="18" max="16384" width="9.140625" style="58"/>
  </cols>
  <sheetData>
    <row r="1" spans="1:15" ht="13.5" customHeight="1" x14ac:dyDescent="0.25">
      <c r="A1" s="57" t="s">
        <v>107</v>
      </c>
      <c r="B1" s="58" t="s">
        <v>182</v>
      </c>
      <c r="D1" s="57" t="s">
        <v>108</v>
      </c>
      <c r="E1" s="58" t="str">
        <f>IF('Payment Plans'!D4="","CountyName",'Payment Plans'!D4)</f>
        <v>CountyName</v>
      </c>
      <c r="G1" s="59" t="s">
        <v>143</v>
      </c>
      <c r="H1" s="60" t="s">
        <v>137</v>
      </c>
      <c r="I1" s="60" t="s">
        <v>138</v>
      </c>
      <c r="J1" s="60" t="s">
        <v>139</v>
      </c>
      <c r="K1" s="60" t="s">
        <v>140</v>
      </c>
      <c r="L1" s="61" t="s">
        <v>141</v>
      </c>
      <c r="N1" s="120" t="s">
        <v>189</v>
      </c>
      <c r="O1" s="120"/>
    </row>
    <row r="2" spans="1:15" x14ac:dyDescent="0.25">
      <c r="A2" s="57" t="s">
        <v>106</v>
      </c>
      <c r="B2" s="58" t="s">
        <v>157</v>
      </c>
      <c r="G2" s="62">
        <v>1</v>
      </c>
      <c r="H2" s="58" t="s">
        <v>187</v>
      </c>
      <c r="I2" s="58" t="s">
        <v>142</v>
      </c>
      <c r="J2" s="58" t="s">
        <v>186</v>
      </c>
      <c r="K2" s="58">
        <v>21</v>
      </c>
      <c r="L2" s="63">
        <v>242</v>
      </c>
      <c r="N2" s="76">
        <v>2025</v>
      </c>
      <c r="O2" s="64" t="s">
        <v>188</v>
      </c>
    </row>
    <row r="3" spans="1:15" x14ac:dyDescent="0.25">
      <c r="G3" s="62">
        <v>2</v>
      </c>
      <c r="H3" s="58" t="s">
        <v>176</v>
      </c>
      <c r="I3" s="58" t="s">
        <v>142</v>
      </c>
      <c r="J3" s="58" t="s">
        <v>179</v>
      </c>
      <c r="K3" s="58">
        <v>244</v>
      </c>
      <c r="L3" s="63">
        <v>258</v>
      </c>
    </row>
    <row r="4" spans="1:15" x14ac:dyDescent="0.25">
      <c r="G4" s="62">
        <v>3</v>
      </c>
      <c r="L4" s="63"/>
    </row>
    <row r="5" spans="1:15" x14ac:dyDescent="0.25">
      <c r="A5" s="65" t="s">
        <v>109</v>
      </c>
      <c r="B5" s="66" t="str">
        <f>"11/20/"&amp;$N$2</f>
        <v>11/20/2025</v>
      </c>
      <c r="G5" s="62">
        <v>4</v>
      </c>
      <c r="L5" s="63"/>
    </row>
    <row r="6" spans="1:15" x14ac:dyDescent="0.25">
      <c r="A6" s="65" t="s">
        <v>110</v>
      </c>
      <c r="B6" s="67"/>
      <c r="G6" s="62">
        <v>5</v>
      </c>
      <c r="L6" s="63"/>
    </row>
    <row r="7" spans="1:15" x14ac:dyDescent="0.25">
      <c r="A7" s="65" t="s">
        <v>112</v>
      </c>
      <c r="B7" s="58" t="str">
        <f>TEXT(B5,"MMM")</f>
        <v>Nov</v>
      </c>
      <c r="G7" s="62">
        <v>6</v>
      </c>
      <c r="L7" s="63"/>
    </row>
    <row r="8" spans="1:15" x14ac:dyDescent="0.25">
      <c r="A8" s="65" t="s">
        <v>114</v>
      </c>
      <c r="B8" s="58">
        <f>IF('Payment Plans'!D5="",1,'Payment Plans'!D5)</f>
        <v>1</v>
      </c>
      <c r="G8" s="62">
        <v>7</v>
      </c>
      <c r="L8" s="63"/>
    </row>
    <row r="9" spans="1:15" x14ac:dyDescent="0.25">
      <c r="A9" s="65" t="s">
        <v>111</v>
      </c>
      <c r="B9" s="68" t="str">
        <f>IF('Payment Plans'!H4="",TEXT(EDATE(B5,-1),"MMM"),'Payment Plans'!H4)</f>
        <v>Oct</v>
      </c>
      <c r="C9" s="58" t="str">
        <f>IF('Payment Plans'!H4="",TEXT(EDATE(B5,-1),"MMMM"),'Payment Plans'!H4)</f>
        <v>October</v>
      </c>
      <c r="G9" s="62">
        <v>8</v>
      </c>
      <c r="L9" s="63"/>
    </row>
    <row r="10" spans="1:15" x14ac:dyDescent="0.25">
      <c r="A10" s="65" t="s">
        <v>113</v>
      </c>
      <c r="B10" s="58" t="str" cm="1">
        <f t="array" aca="1" ref="B10" ca="1">MID(CELL("filename"),SEARCH("[",CELL("filename"))+1, SEARCH("]",CELL("filename"))-SEARCH("[",CELL("filename"))-1)</f>
        <v>CountyName CFY2526 PaymentPlans Mon VerX (DRAFT-Option2).xlsx</v>
      </c>
      <c r="G10" s="62">
        <v>9</v>
      </c>
      <c r="L10" s="63"/>
    </row>
    <row r="11" spans="1:15" x14ac:dyDescent="0.25">
      <c r="A11" s="65" t="s">
        <v>115</v>
      </c>
      <c r="B11" s="58" t="str">
        <f>"R:\!CFY"&amp;(N2-2000)&amp;""&amp;(N2-1999)&amp;"\Incoming Reports\Payment Plans\"&amp;C9&amp;"\"</f>
        <v>R:\!CFY2526\Incoming Reports\Payment Plans\October\</v>
      </c>
      <c r="G11" s="62">
        <v>10</v>
      </c>
      <c r="L11" s="63"/>
    </row>
    <row r="12" spans="1:15" ht="14.25" thickBot="1" x14ac:dyDescent="0.3">
      <c r="B12" s="58" t="str">
        <f>E1&amp;" CFY"&amp;(N2-2000)&amp;""&amp;(N2-1999)&amp;" "&amp;B1&amp;" "&amp;B9&amp;" Ver"&amp;B8&amp;" "&amp;TEXT(B5,"Mmddyy")&amp;".xlsx"</f>
        <v>CountyName CFY2526 PmtPlans Oct Ver1 112025.xlsx</v>
      </c>
      <c r="G12" s="69">
        <v>11</v>
      </c>
      <c r="H12" s="70"/>
      <c r="I12" s="70"/>
      <c r="J12" s="70"/>
      <c r="K12" s="70"/>
      <c r="L12" s="71"/>
    </row>
    <row r="13" spans="1:15" x14ac:dyDescent="0.25">
      <c r="A13" s="65" t="s">
        <v>136</v>
      </c>
      <c r="B13" s="58">
        <v>2</v>
      </c>
    </row>
    <row r="15" spans="1:15" x14ac:dyDescent="0.25">
      <c r="A15" s="65" t="s">
        <v>174</v>
      </c>
      <c r="B15" s="58" t="str">
        <f>IF('Payment Plans'!D5="","None",'Payment Plans'!D4)</f>
        <v>None</v>
      </c>
    </row>
    <row r="16" spans="1:15" x14ac:dyDescent="0.25">
      <c r="A16" s="65" t="s">
        <v>175</v>
      </c>
      <c r="B16" s="58" t="str">
        <f>IF('Payment Plans'!D6="","None",'Payment Plans'!D5)</f>
        <v>None</v>
      </c>
    </row>
    <row r="20" spans="1:20" x14ac:dyDescent="0.25">
      <c r="A20" s="57" t="s">
        <v>94</v>
      </c>
      <c r="B20" s="57" t="s">
        <v>116</v>
      </c>
      <c r="C20" s="57" t="s">
        <v>158</v>
      </c>
      <c r="D20" s="57" t="s">
        <v>159</v>
      </c>
      <c r="E20" s="57" t="s">
        <v>160</v>
      </c>
      <c r="F20" s="57" t="s">
        <v>117</v>
      </c>
      <c r="G20" s="57" t="s">
        <v>185</v>
      </c>
      <c r="H20" s="57" t="s">
        <v>118</v>
      </c>
      <c r="I20" s="57" t="s">
        <v>119</v>
      </c>
      <c r="J20" s="57" t="s">
        <v>120</v>
      </c>
      <c r="K20" s="57" t="s">
        <v>121</v>
      </c>
      <c r="L20" s="57" t="s">
        <v>122</v>
      </c>
      <c r="M20" s="57" t="s">
        <v>123</v>
      </c>
      <c r="N20" s="57" t="s">
        <v>124</v>
      </c>
      <c r="O20" s="57" t="s">
        <v>125</v>
      </c>
      <c r="P20" s="57" t="s">
        <v>126</v>
      </c>
      <c r="Q20" s="57" t="s">
        <v>127</v>
      </c>
      <c r="R20" s="57" t="s">
        <v>161</v>
      </c>
      <c r="S20" s="57" t="s">
        <v>128</v>
      </c>
      <c r="T20" s="58">
        <v>0</v>
      </c>
    </row>
    <row r="21" spans="1:20" x14ac:dyDescent="0.25">
      <c r="A21" s="58">
        <f>IFERROR(INDEX(LookupData!A3:A69,MATCH(E1,LookupData!E3:E69,0)),0)</f>
        <v>0</v>
      </c>
      <c r="B21" s="58">
        <f>N2-1999</f>
        <v>26</v>
      </c>
      <c r="C21" s="58" t="s">
        <v>201</v>
      </c>
      <c r="D21" s="58" t="str">
        <f>'Payment Plans'!$C$11</f>
        <v>Circuit Criminal</v>
      </c>
      <c r="E21" s="72" t="str">
        <f>IF('Payment Plans'!$C$11="","",'Payment Plans'!$C$11)</f>
        <v>Circuit Criminal</v>
      </c>
      <c r="F21" s="121" t="str">
        <f>'Payment Plans'!$E$9</f>
        <v>Oct-25</v>
      </c>
      <c r="G21" s="72" t="str">
        <f>IF('Payment Plans'!$E$11="","",'Payment Plans'!$E$11)</f>
        <v/>
      </c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>
        <v>1</v>
      </c>
      <c r="S21" s="72">
        <v>2</v>
      </c>
      <c r="T21" s="58">
        <v>1</v>
      </c>
    </row>
    <row r="22" spans="1:20" x14ac:dyDescent="0.25">
      <c r="A22" s="58">
        <f t="shared" ref="A22:B25" si="0">A$21</f>
        <v>0</v>
      </c>
      <c r="B22" s="58">
        <f t="shared" si="0"/>
        <v>26</v>
      </c>
      <c r="C22" s="58" t="s">
        <v>201</v>
      </c>
      <c r="D22" s="58" t="str">
        <f>'Payment Plans'!$C$12</f>
        <v>County Criminal</v>
      </c>
      <c r="E22" s="72" t="str">
        <f>IF('Payment Plans'!$C$12="","",'Payment Plans'!$C$12)</f>
        <v>County Criminal</v>
      </c>
      <c r="F22" s="121" t="str">
        <f>'Payment Plans'!$E$9</f>
        <v>Oct-25</v>
      </c>
      <c r="G22" s="72" t="str">
        <f>IF('Payment Plans'!$E$12="","",'Payment Plans'!$E$12)</f>
        <v/>
      </c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>
        <v>1</v>
      </c>
      <c r="S22" s="72">
        <v>2</v>
      </c>
      <c r="T22" s="58">
        <v>2</v>
      </c>
    </row>
    <row r="23" spans="1:20" x14ac:dyDescent="0.25">
      <c r="A23" s="58">
        <f t="shared" si="0"/>
        <v>0</v>
      </c>
      <c r="B23" s="58">
        <f t="shared" si="0"/>
        <v>26</v>
      </c>
      <c r="C23" s="58" t="s">
        <v>201</v>
      </c>
      <c r="D23" s="58" t="str">
        <f>'Payment Plans'!$C$13</f>
        <v>Juvenile Delinquency</v>
      </c>
      <c r="E23" s="72" t="str">
        <f>IF('Payment Plans'!$C$13="","",'Payment Plans'!$C$13)</f>
        <v>Juvenile Delinquency</v>
      </c>
      <c r="F23" s="121" t="str">
        <f>'Payment Plans'!$E$9</f>
        <v>Oct-25</v>
      </c>
      <c r="G23" s="72" t="str">
        <f>IF('Payment Plans'!$E$13="","",'Payment Plans'!$E$13)</f>
        <v/>
      </c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>
        <v>1</v>
      </c>
      <c r="S23" s="72">
        <v>2</v>
      </c>
      <c r="T23" s="58">
        <v>3</v>
      </c>
    </row>
    <row r="24" spans="1:20" x14ac:dyDescent="0.25">
      <c r="A24" s="58">
        <f t="shared" si="0"/>
        <v>0</v>
      </c>
      <c r="B24" s="58">
        <f t="shared" si="0"/>
        <v>26</v>
      </c>
      <c r="C24" s="58" t="s">
        <v>201</v>
      </c>
      <c r="D24" s="58" t="str">
        <f>'Payment Plans'!$C$14</f>
        <v>Criminal Traffic - UTCs</v>
      </c>
      <c r="E24" s="72" t="str">
        <f>IF('Payment Plans'!$C$14="","",'Payment Plans'!$C$14)</f>
        <v>Criminal Traffic - UTCs</v>
      </c>
      <c r="F24" s="121" t="str">
        <f>'Payment Plans'!$E$9</f>
        <v>Oct-25</v>
      </c>
      <c r="G24" s="72" t="str">
        <f>IF('Payment Plans'!$E$14="","",'Payment Plans'!$E$14)</f>
        <v/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>
        <v>1</v>
      </c>
      <c r="S24" s="72">
        <v>2</v>
      </c>
      <c r="T24" s="58">
        <v>4</v>
      </c>
    </row>
    <row r="25" spans="1:20" x14ac:dyDescent="0.25">
      <c r="A25" s="58">
        <f t="shared" si="0"/>
        <v>0</v>
      </c>
      <c r="B25" s="58">
        <f t="shared" si="0"/>
        <v>26</v>
      </c>
      <c r="C25" s="58" t="s">
        <v>201</v>
      </c>
      <c r="D25" s="58" t="str">
        <f>'Payment Plans'!$C$15</f>
        <v>Circuit Civil</v>
      </c>
      <c r="E25" s="72" t="str">
        <f>IF('Payment Plans'!$C$15="","",'Payment Plans'!$C$15)</f>
        <v>Circuit Civil</v>
      </c>
      <c r="F25" s="121" t="str">
        <f>'Payment Plans'!$E$9</f>
        <v>Oct-25</v>
      </c>
      <c r="G25" s="72" t="str">
        <f>IF('Payment Plans'!$E$15="","",'Payment Plans'!$E$15)</f>
        <v/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>
        <v>1</v>
      </c>
      <c r="S25" s="72">
        <v>2</v>
      </c>
      <c r="T25" s="58">
        <v>5</v>
      </c>
    </row>
    <row r="26" spans="1:20" x14ac:dyDescent="0.25">
      <c r="A26" s="58">
        <f t="shared" ref="A26:B42" si="1">A$21</f>
        <v>0</v>
      </c>
      <c r="B26" s="58">
        <f t="shared" si="1"/>
        <v>26</v>
      </c>
      <c r="C26" s="58" t="s">
        <v>201</v>
      </c>
      <c r="D26" s="58" t="str">
        <f>'Payment Plans'!$C$16</f>
        <v>County Civil</v>
      </c>
      <c r="E26" s="72" t="str">
        <f>IF('Payment Plans'!$C$16="","",'Payment Plans'!$C$16)</f>
        <v>County Civil</v>
      </c>
      <c r="F26" s="121" t="str">
        <f>'Payment Plans'!$E$9</f>
        <v>Oct-25</v>
      </c>
      <c r="G26" s="72" t="str">
        <f>IF('Payment Plans'!$E$16="","",'Payment Plans'!$E$16)</f>
        <v/>
      </c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>
        <v>1</v>
      </c>
      <c r="S26" s="72">
        <v>2</v>
      </c>
      <c r="T26" s="58">
        <v>6</v>
      </c>
    </row>
    <row r="27" spans="1:20" x14ac:dyDescent="0.25">
      <c r="A27" s="58">
        <f t="shared" si="1"/>
        <v>0</v>
      </c>
      <c r="B27" s="58">
        <f t="shared" si="1"/>
        <v>26</v>
      </c>
      <c r="C27" s="58" t="s">
        <v>201</v>
      </c>
      <c r="D27" s="58" t="str">
        <f>'Payment Plans'!$C$17</f>
        <v>Probate</v>
      </c>
      <c r="E27" s="72" t="str">
        <f>IF('Payment Plans'!$C$17="","",'Payment Plans'!$C$17)</f>
        <v>Probate</v>
      </c>
      <c r="F27" s="121" t="str">
        <f>'Payment Plans'!$E$9</f>
        <v>Oct-25</v>
      </c>
      <c r="G27" s="72" t="str">
        <f>IF('Payment Plans'!$E$17="","",'Payment Plans'!$E$17)</f>
        <v/>
      </c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>
        <v>1</v>
      </c>
      <c r="S27" s="72">
        <v>2</v>
      </c>
      <c r="T27" s="58">
        <v>7</v>
      </c>
    </row>
    <row r="28" spans="1:20" x14ac:dyDescent="0.25">
      <c r="A28" s="58">
        <f t="shared" si="1"/>
        <v>0</v>
      </c>
      <c r="B28" s="58">
        <f t="shared" si="1"/>
        <v>26</v>
      </c>
      <c r="C28" s="58" t="s">
        <v>201</v>
      </c>
      <c r="D28" s="58" t="str">
        <f>'Payment Plans'!$C$18</f>
        <v>Family</v>
      </c>
      <c r="E28" s="72" t="str">
        <f>IF('Payment Plans'!$C$18="","",'Payment Plans'!$C$18)</f>
        <v>Family</v>
      </c>
      <c r="F28" s="121" t="str">
        <f>'Payment Plans'!$E$9</f>
        <v>Oct-25</v>
      </c>
      <c r="G28" s="72" t="str">
        <f>IF('Payment Plans'!$E$18="","",'Payment Plans'!$E$18)</f>
        <v/>
      </c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>
        <v>1</v>
      </c>
      <c r="S28" s="72">
        <v>2</v>
      </c>
      <c r="T28" s="58">
        <v>8</v>
      </c>
    </row>
    <row r="29" spans="1:20" x14ac:dyDescent="0.25">
      <c r="A29" s="58">
        <f t="shared" si="1"/>
        <v>0</v>
      </c>
      <c r="B29" s="58">
        <f t="shared" ref="B29:B36" si="2">B$21</f>
        <v>26</v>
      </c>
      <c r="C29" s="58" t="s">
        <v>201</v>
      </c>
      <c r="D29" s="58" t="str">
        <f>'Payment Plans'!$C$19</f>
        <v>Juvenile Dependency</v>
      </c>
      <c r="E29" s="72" t="str">
        <f>IF('Payment Plans'!$C$19="","",'Payment Plans'!$C$19)</f>
        <v>Juvenile Dependency</v>
      </c>
      <c r="F29" s="121" t="str">
        <f>'Payment Plans'!$E$9</f>
        <v>Oct-25</v>
      </c>
      <c r="G29" s="72" t="str">
        <f>IF('Payment Plans'!$E$19="","",'Payment Plans'!$E$19)</f>
        <v/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>
        <v>1</v>
      </c>
      <c r="S29" s="72">
        <v>2</v>
      </c>
      <c r="T29" s="58">
        <v>9</v>
      </c>
    </row>
    <row r="30" spans="1:20" x14ac:dyDescent="0.25">
      <c r="A30" s="58">
        <f t="shared" si="1"/>
        <v>0</v>
      </c>
      <c r="B30" s="58">
        <f t="shared" si="2"/>
        <v>26</v>
      </c>
      <c r="C30" s="58" t="s">
        <v>201</v>
      </c>
      <c r="D30" s="58" t="str">
        <f>'Payment Plans'!$C$20</f>
        <v>Civil Traffic - UTCs</v>
      </c>
      <c r="E30" s="72" t="str">
        <f>IF('Payment Plans'!$C$20="","",'Payment Plans'!$C$20)</f>
        <v>Civil Traffic - UTCs</v>
      </c>
      <c r="F30" s="121" t="str">
        <f>'Payment Plans'!$E$9</f>
        <v>Oct-25</v>
      </c>
      <c r="G30" s="72" t="str">
        <f>IF('Payment Plans'!$E$20="","",'Payment Plans'!$E$20)</f>
        <v/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>
        <v>1</v>
      </c>
      <c r="S30" s="72">
        <v>2</v>
      </c>
      <c r="T30" s="58">
        <v>10</v>
      </c>
    </row>
    <row r="31" spans="1:20" x14ac:dyDescent="0.25">
      <c r="A31" s="58">
        <f t="shared" si="1"/>
        <v>0</v>
      </c>
      <c r="B31" s="58">
        <f t="shared" si="2"/>
        <v>26</v>
      </c>
      <c r="C31" s="58" t="s">
        <v>201</v>
      </c>
      <c r="D31" s="58" t="str">
        <f>'Payment Plans'!$C$21</f>
        <v>Multiple Case Types</v>
      </c>
      <c r="E31" s="72" t="str">
        <f>IF('Payment Plans'!$C$21="","",'Payment Plans'!$C$21)</f>
        <v>Multiple Case Types</v>
      </c>
      <c r="F31" s="121" t="str">
        <f>'Payment Plans'!$E$9</f>
        <v>Oct-25</v>
      </c>
      <c r="G31" s="72" t="str">
        <f>IF('Payment Plans'!$E$21="","",'Payment Plans'!$E$21)</f>
        <v/>
      </c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>
        <v>1</v>
      </c>
      <c r="S31" s="72">
        <v>2</v>
      </c>
      <c r="T31" s="58">
        <v>11</v>
      </c>
    </row>
    <row r="32" spans="1:20" x14ac:dyDescent="0.25">
      <c r="A32" s="58">
        <f t="shared" si="1"/>
        <v>0</v>
      </c>
      <c r="B32" s="58">
        <f t="shared" si="2"/>
        <v>26</v>
      </c>
      <c r="C32" s="58" t="s">
        <v>201</v>
      </c>
      <c r="D32" s="58" t="s">
        <v>183</v>
      </c>
      <c r="E32" s="72" t="str">
        <f>IF('Payment Plans'!$C$22="","",'Payment Plans'!$C$22)</f>
        <v xml:space="preserve">Total Cases on a Payment Plan = </v>
      </c>
      <c r="F32" s="121" t="str">
        <f>'Payment Plans'!$E$9</f>
        <v>Oct-25</v>
      </c>
      <c r="G32" s="72">
        <f>IF('Payment Plans'!$E$22="","",'Payment Plans'!$E$22)</f>
        <v>0</v>
      </c>
      <c r="R32" s="72">
        <v>1</v>
      </c>
      <c r="S32" s="72">
        <v>2</v>
      </c>
      <c r="T32" s="58">
        <v>12</v>
      </c>
    </row>
    <row r="33" spans="1:20" x14ac:dyDescent="0.25">
      <c r="A33" s="58">
        <f t="shared" si="1"/>
        <v>0</v>
      </c>
      <c r="B33" s="58">
        <f t="shared" si="2"/>
        <v>26</v>
      </c>
      <c r="C33" s="58" t="s">
        <v>173</v>
      </c>
      <c r="D33" s="58" t="s">
        <v>183</v>
      </c>
      <c r="E33" s="72" t="str">
        <f>IF('Payment Plans'!$C$25="","",'Payment Plans'!$C$25)</f>
        <v>Number of Payment Plans</v>
      </c>
      <c r="F33" s="121" t="str">
        <f>'Payment Plans'!$E$9</f>
        <v>Oct-25</v>
      </c>
      <c r="G33" s="72" t="str">
        <f>IF('Payment Plans'!$E$25="","",'Payment Plans'!$E$25)</f>
        <v/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>
        <v>1</v>
      </c>
      <c r="S33" s="72">
        <v>2</v>
      </c>
      <c r="T33" s="58">
        <v>13</v>
      </c>
    </row>
    <row r="34" spans="1:20" x14ac:dyDescent="0.25">
      <c r="A34" s="58">
        <f t="shared" si="1"/>
        <v>0</v>
      </c>
      <c r="B34" s="58">
        <f t="shared" si="2"/>
        <v>26</v>
      </c>
      <c r="C34" s="58" t="s">
        <v>173</v>
      </c>
      <c r="D34" s="58" t="s">
        <v>183</v>
      </c>
      <c r="E34" s="72" t="str">
        <f>IF('Payment Plans'!$C$26="","",'Payment Plans'!$C$26)</f>
        <v>Number of Removed Payment Plans - Satisfied</v>
      </c>
      <c r="F34" s="121" t="str">
        <f>'Payment Plans'!$E$9</f>
        <v>Oct-25</v>
      </c>
      <c r="G34" s="72" t="str">
        <f>IF('Payment Plans'!$E$26="","",'Payment Plans'!$E$26)</f>
        <v/>
      </c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>
        <v>1</v>
      </c>
      <c r="S34" s="72">
        <v>2</v>
      </c>
      <c r="T34" s="58">
        <v>14</v>
      </c>
    </row>
    <row r="35" spans="1:20" x14ac:dyDescent="0.25">
      <c r="A35" s="58">
        <f t="shared" si="1"/>
        <v>0</v>
      </c>
      <c r="B35" s="58">
        <f t="shared" si="2"/>
        <v>26</v>
      </c>
      <c r="C35" s="58" t="s">
        <v>173</v>
      </c>
      <c r="D35" s="58" t="s">
        <v>183</v>
      </c>
      <c r="E35" s="72" t="str">
        <f>IF('Payment Plans'!$C$27="","",'Payment Plans'!$C$27)</f>
        <v>Number of Removed Payment Plans - Defaulted</v>
      </c>
      <c r="F35" s="121" t="str">
        <f>'Payment Plans'!$E$9</f>
        <v>Oct-25</v>
      </c>
      <c r="G35" s="72" t="str">
        <f>IF('Payment Plans'!$E$27="","",'Payment Plans'!$E$27)</f>
        <v/>
      </c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>
        <v>1</v>
      </c>
      <c r="S35" s="72">
        <v>2</v>
      </c>
      <c r="T35" s="58">
        <v>15</v>
      </c>
    </row>
    <row r="36" spans="1:20" s="73" customFormat="1" x14ac:dyDescent="0.25">
      <c r="A36" s="58">
        <f t="shared" si="1"/>
        <v>0</v>
      </c>
      <c r="B36" s="58">
        <f t="shared" si="2"/>
        <v>26</v>
      </c>
      <c r="C36" s="58" t="s">
        <v>173</v>
      </c>
      <c r="D36" s="58" t="s">
        <v>183</v>
      </c>
      <c r="E36" s="72" t="str">
        <f>IF('Payment Plans'!$C$28="","",'Payment Plans'!$C$28)</f>
        <v>Number of Removed Payment Plans - Other</v>
      </c>
      <c r="F36" s="121" t="str">
        <f>'Payment Plans'!$E$9</f>
        <v>Oct-25</v>
      </c>
      <c r="G36" s="72" t="str">
        <f>IF('Payment Plans'!$E$28="","",'Payment Plans'!$E$28)</f>
        <v/>
      </c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>
        <v>1</v>
      </c>
      <c r="S36" s="72">
        <v>2</v>
      </c>
      <c r="T36" s="58">
        <v>16</v>
      </c>
    </row>
    <row r="37" spans="1:20" x14ac:dyDescent="0.25">
      <c r="A37" s="58">
        <f t="shared" si="1"/>
        <v>0</v>
      </c>
      <c r="B37" s="58">
        <f t="shared" ref="B37:B242" si="3">B$21</f>
        <v>26</v>
      </c>
      <c r="C37" s="58" t="s">
        <v>173</v>
      </c>
      <c r="D37" s="58" t="s">
        <v>183</v>
      </c>
      <c r="E37" s="72" t="str">
        <f>IF('Payment Plans'!$C$29="","",'Payment Plans'!$C$29)</f>
        <v xml:space="preserve">Total Active Payment Plans = </v>
      </c>
      <c r="F37" s="121" t="str">
        <f>'Payment Plans'!$E$9</f>
        <v>Oct-25</v>
      </c>
      <c r="G37" s="72">
        <f>IF('Payment Plans'!$E$29="","",'Payment Plans'!$E$29)</f>
        <v>0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>
        <v>1</v>
      </c>
      <c r="S37" s="72">
        <v>2</v>
      </c>
      <c r="T37" s="58">
        <v>17</v>
      </c>
    </row>
    <row r="38" spans="1:20" x14ac:dyDescent="0.25">
      <c r="A38" s="58">
        <f t="shared" si="1"/>
        <v>0</v>
      </c>
      <c r="B38" s="58">
        <f t="shared" si="3"/>
        <v>26</v>
      </c>
      <c r="C38" s="58" t="s">
        <v>201</v>
      </c>
      <c r="D38" s="58" t="str">
        <f>'Payment Plans'!$C$11</f>
        <v>Circuit Criminal</v>
      </c>
      <c r="E38" s="72" t="str">
        <f>IF('Payment Plans'!$C$11="","",'Payment Plans'!$C$11)</f>
        <v>Circuit Criminal</v>
      </c>
      <c r="F38" s="121">
        <f>'Payment Plans'!$F$9</f>
        <v>45986</v>
      </c>
      <c r="G38" s="72" t="str">
        <f>IF('Payment Plans'!$F$11="","",'Payment Plans'!$F$11)</f>
        <v/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>
        <v>1</v>
      </c>
      <c r="S38" s="72">
        <v>2</v>
      </c>
      <c r="T38" s="58">
        <v>18</v>
      </c>
    </row>
    <row r="39" spans="1:20" x14ac:dyDescent="0.25">
      <c r="A39" s="58">
        <f t="shared" si="1"/>
        <v>0</v>
      </c>
      <c r="B39" s="58">
        <f t="shared" si="3"/>
        <v>26</v>
      </c>
      <c r="C39" s="58" t="s">
        <v>201</v>
      </c>
      <c r="D39" s="58" t="str">
        <f>'Payment Plans'!$C$12</f>
        <v>County Criminal</v>
      </c>
      <c r="E39" s="72" t="str">
        <f>IF('Payment Plans'!$C$12="","",'Payment Plans'!$C$12)</f>
        <v>County Criminal</v>
      </c>
      <c r="F39" s="121">
        <f>'Payment Plans'!$F$9</f>
        <v>45986</v>
      </c>
      <c r="G39" s="72" t="str">
        <f>IF('Payment Plans'!$F$12="","",'Payment Plans'!$F$12)</f>
        <v/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>
        <v>1</v>
      </c>
      <c r="S39" s="72">
        <v>2</v>
      </c>
      <c r="T39" s="58">
        <v>19</v>
      </c>
    </row>
    <row r="40" spans="1:20" x14ac:dyDescent="0.25">
      <c r="A40" s="58">
        <f t="shared" si="1"/>
        <v>0</v>
      </c>
      <c r="B40" s="58">
        <f t="shared" si="3"/>
        <v>26</v>
      </c>
      <c r="C40" s="58" t="s">
        <v>201</v>
      </c>
      <c r="D40" s="58" t="str">
        <f>'Payment Plans'!$C$13</f>
        <v>Juvenile Delinquency</v>
      </c>
      <c r="E40" s="72" t="str">
        <f>IF('Payment Plans'!$C$13="","",'Payment Plans'!$C$13)</f>
        <v>Juvenile Delinquency</v>
      </c>
      <c r="F40" s="121">
        <f>'Payment Plans'!$F$9</f>
        <v>45986</v>
      </c>
      <c r="G40" s="72" t="str">
        <f>IF('Payment Plans'!$F$13="","",'Payment Plans'!$F$13)</f>
        <v/>
      </c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>
        <v>1</v>
      </c>
      <c r="S40" s="72">
        <v>2</v>
      </c>
      <c r="T40" s="58">
        <v>20</v>
      </c>
    </row>
    <row r="41" spans="1:20" x14ac:dyDescent="0.25">
      <c r="A41" s="58">
        <f t="shared" si="1"/>
        <v>0</v>
      </c>
      <c r="B41" s="58">
        <f t="shared" si="3"/>
        <v>26</v>
      </c>
      <c r="C41" s="58" t="s">
        <v>201</v>
      </c>
      <c r="D41" s="58" t="str">
        <f>'Payment Plans'!$C$14</f>
        <v>Criminal Traffic - UTCs</v>
      </c>
      <c r="E41" s="72" t="str">
        <f>IF('Payment Plans'!$C$14="","",'Payment Plans'!$C$14)</f>
        <v>Criminal Traffic - UTCs</v>
      </c>
      <c r="F41" s="121">
        <f>'Payment Plans'!$F$9</f>
        <v>45986</v>
      </c>
      <c r="G41" s="72" t="str">
        <f>IF('Payment Plans'!$F$14="","",'Payment Plans'!$F$14)</f>
        <v/>
      </c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>
        <v>1</v>
      </c>
      <c r="S41" s="72">
        <v>2</v>
      </c>
      <c r="T41" s="58">
        <v>21</v>
      </c>
    </row>
    <row r="42" spans="1:20" x14ac:dyDescent="0.25">
      <c r="A42" s="58">
        <f t="shared" si="1"/>
        <v>0</v>
      </c>
      <c r="B42" s="58">
        <f t="shared" si="3"/>
        <v>26</v>
      </c>
      <c r="C42" s="58" t="s">
        <v>201</v>
      </c>
      <c r="D42" s="58" t="str">
        <f>'Payment Plans'!$C$15</f>
        <v>Circuit Civil</v>
      </c>
      <c r="E42" s="72" t="str">
        <f>IF('Payment Plans'!$C$15="","",'Payment Plans'!$C$15)</f>
        <v>Circuit Civil</v>
      </c>
      <c r="F42" s="121">
        <f>'Payment Plans'!$F$9</f>
        <v>45986</v>
      </c>
      <c r="G42" s="72" t="str">
        <f>IF('Payment Plans'!$F$15="","",'Payment Plans'!$F$15)</f>
        <v/>
      </c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>
        <v>1</v>
      </c>
      <c r="S42" s="72">
        <v>2</v>
      </c>
      <c r="T42" s="58">
        <v>22</v>
      </c>
    </row>
    <row r="43" spans="1:20" x14ac:dyDescent="0.25">
      <c r="A43" s="58">
        <f t="shared" ref="A43:A242" si="4">A$21</f>
        <v>0</v>
      </c>
      <c r="B43" s="58">
        <f t="shared" si="3"/>
        <v>26</v>
      </c>
      <c r="C43" s="58" t="s">
        <v>201</v>
      </c>
      <c r="D43" s="58" t="str">
        <f>'Payment Plans'!$C$16</f>
        <v>County Civil</v>
      </c>
      <c r="E43" s="72" t="str">
        <f>IF('Payment Plans'!$C$16="","",'Payment Plans'!$C$16)</f>
        <v>County Civil</v>
      </c>
      <c r="F43" s="121">
        <f>'Payment Plans'!$F$9</f>
        <v>45986</v>
      </c>
      <c r="G43" s="72" t="str">
        <f>IF('Payment Plans'!$F$16="","",'Payment Plans'!$F$16)</f>
        <v/>
      </c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>
        <v>1</v>
      </c>
      <c r="S43" s="72">
        <v>2</v>
      </c>
      <c r="T43" s="58">
        <v>23</v>
      </c>
    </row>
    <row r="44" spans="1:20" x14ac:dyDescent="0.25">
      <c r="A44" s="58">
        <f t="shared" si="4"/>
        <v>0</v>
      </c>
      <c r="B44" s="58">
        <f t="shared" si="3"/>
        <v>26</v>
      </c>
      <c r="C44" s="58" t="s">
        <v>201</v>
      </c>
      <c r="D44" s="58" t="str">
        <f>'Payment Plans'!$C$17</f>
        <v>Probate</v>
      </c>
      <c r="E44" s="72" t="str">
        <f>IF('Payment Plans'!$C$17="","",'Payment Plans'!$C$17)</f>
        <v>Probate</v>
      </c>
      <c r="F44" s="121">
        <f>'Payment Plans'!$F$9</f>
        <v>45986</v>
      </c>
      <c r="G44" s="72" t="str">
        <f>IF('Payment Plans'!$F$17="","",'Payment Plans'!$F$17)</f>
        <v/>
      </c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>
        <v>1</v>
      </c>
      <c r="S44" s="72">
        <v>2</v>
      </c>
      <c r="T44" s="58">
        <v>24</v>
      </c>
    </row>
    <row r="45" spans="1:20" x14ac:dyDescent="0.25">
      <c r="A45" s="58">
        <f t="shared" si="4"/>
        <v>0</v>
      </c>
      <c r="B45" s="58">
        <f t="shared" si="3"/>
        <v>26</v>
      </c>
      <c r="C45" s="58" t="s">
        <v>201</v>
      </c>
      <c r="D45" s="58" t="str">
        <f>'Payment Plans'!$C$18</f>
        <v>Family</v>
      </c>
      <c r="E45" s="72" t="str">
        <f>IF('Payment Plans'!$C$18="","",'Payment Plans'!$C$18)</f>
        <v>Family</v>
      </c>
      <c r="F45" s="121">
        <f>'Payment Plans'!$F$9</f>
        <v>45986</v>
      </c>
      <c r="G45" s="72" t="str">
        <f>IF('Payment Plans'!$F$18="","",'Payment Plans'!$F$18)</f>
        <v/>
      </c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>
        <v>1</v>
      </c>
      <c r="S45" s="72">
        <v>2</v>
      </c>
      <c r="T45" s="58">
        <v>25</v>
      </c>
    </row>
    <row r="46" spans="1:20" x14ac:dyDescent="0.25">
      <c r="A46" s="58">
        <f t="shared" si="4"/>
        <v>0</v>
      </c>
      <c r="B46" s="58">
        <f t="shared" si="3"/>
        <v>26</v>
      </c>
      <c r="C46" s="58" t="s">
        <v>201</v>
      </c>
      <c r="D46" s="58" t="str">
        <f>'Payment Plans'!$C$19</f>
        <v>Juvenile Dependency</v>
      </c>
      <c r="E46" s="72" t="str">
        <f>IF('Payment Plans'!$C$19="","",'Payment Plans'!$C$19)</f>
        <v>Juvenile Dependency</v>
      </c>
      <c r="F46" s="121">
        <f>'Payment Plans'!$F$9</f>
        <v>45986</v>
      </c>
      <c r="G46" s="72" t="str">
        <f>IF('Payment Plans'!$F$19="","",'Payment Plans'!$F$19)</f>
        <v/>
      </c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>
        <v>1</v>
      </c>
      <c r="S46" s="72">
        <v>2</v>
      </c>
      <c r="T46" s="58">
        <v>26</v>
      </c>
    </row>
    <row r="47" spans="1:20" x14ac:dyDescent="0.25">
      <c r="A47" s="58">
        <f t="shared" si="4"/>
        <v>0</v>
      </c>
      <c r="B47" s="58">
        <f t="shared" si="3"/>
        <v>26</v>
      </c>
      <c r="C47" s="58" t="s">
        <v>201</v>
      </c>
      <c r="D47" s="58" t="str">
        <f>'Payment Plans'!$C$20</f>
        <v>Civil Traffic - UTCs</v>
      </c>
      <c r="E47" s="72" t="str">
        <f>IF('Payment Plans'!$C$20="","",'Payment Plans'!$C$20)</f>
        <v>Civil Traffic - UTCs</v>
      </c>
      <c r="F47" s="121">
        <f>'Payment Plans'!$F$9</f>
        <v>45986</v>
      </c>
      <c r="G47" s="72" t="str">
        <f>IF('Payment Plans'!$F$20="","",'Payment Plans'!$F$20)</f>
        <v/>
      </c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>
        <v>1</v>
      </c>
      <c r="S47" s="72">
        <v>2</v>
      </c>
      <c r="T47" s="58">
        <v>27</v>
      </c>
    </row>
    <row r="48" spans="1:20" x14ac:dyDescent="0.25">
      <c r="A48" s="58">
        <f t="shared" si="4"/>
        <v>0</v>
      </c>
      <c r="B48" s="58">
        <f t="shared" si="3"/>
        <v>26</v>
      </c>
      <c r="C48" s="58" t="s">
        <v>201</v>
      </c>
      <c r="D48" s="58" t="str">
        <f>'Payment Plans'!$C$21</f>
        <v>Multiple Case Types</v>
      </c>
      <c r="E48" s="72" t="str">
        <f>IF('Payment Plans'!$C$21="","",'Payment Plans'!$C$21)</f>
        <v>Multiple Case Types</v>
      </c>
      <c r="F48" s="121">
        <f>'Payment Plans'!$F$9</f>
        <v>45986</v>
      </c>
      <c r="G48" s="72" t="str">
        <f>IF('Payment Plans'!$F$21="","",'Payment Plans'!$F$21)</f>
        <v/>
      </c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>
        <v>1</v>
      </c>
      <c r="S48" s="72">
        <v>2</v>
      </c>
      <c r="T48" s="58">
        <v>28</v>
      </c>
    </row>
    <row r="49" spans="1:20" x14ac:dyDescent="0.25">
      <c r="A49" s="58">
        <f t="shared" si="4"/>
        <v>0</v>
      </c>
      <c r="B49" s="58">
        <f t="shared" si="3"/>
        <v>26</v>
      </c>
      <c r="C49" s="58" t="s">
        <v>201</v>
      </c>
      <c r="D49" s="58" t="s">
        <v>183</v>
      </c>
      <c r="E49" s="72" t="str">
        <f>IF('Payment Plans'!$C$22="","",'Payment Plans'!$C$22)</f>
        <v xml:space="preserve">Total Cases on a Payment Plan = </v>
      </c>
      <c r="F49" s="121">
        <f>'Payment Plans'!$F$9</f>
        <v>45986</v>
      </c>
      <c r="G49" s="72">
        <f>IF('Payment Plans'!$F$22="","",'Payment Plans'!$F$22)</f>
        <v>0</v>
      </c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>
        <v>1</v>
      </c>
      <c r="S49" s="72">
        <v>2</v>
      </c>
      <c r="T49" s="58">
        <v>29</v>
      </c>
    </row>
    <row r="50" spans="1:20" x14ac:dyDescent="0.25">
      <c r="A50" s="58">
        <f t="shared" si="4"/>
        <v>0</v>
      </c>
      <c r="B50" s="58">
        <f t="shared" si="3"/>
        <v>26</v>
      </c>
      <c r="C50" s="58" t="s">
        <v>173</v>
      </c>
      <c r="D50" s="58" t="s">
        <v>183</v>
      </c>
      <c r="E50" s="72" t="str">
        <f>IF('Payment Plans'!$C$25="","",'Payment Plans'!$C$25)</f>
        <v>Number of Payment Plans</v>
      </c>
      <c r="F50" s="121">
        <f>'Payment Plans'!$F$9</f>
        <v>45986</v>
      </c>
      <c r="G50" s="72" t="str">
        <f>IF('Payment Plans'!$F$25="","",'Payment Plans'!$F$25)</f>
        <v/>
      </c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>
        <v>1</v>
      </c>
      <c r="S50" s="72">
        <v>2</v>
      </c>
      <c r="T50" s="58">
        <v>30</v>
      </c>
    </row>
    <row r="51" spans="1:20" x14ac:dyDescent="0.25">
      <c r="A51" s="58">
        <f t="shared" si="4"/>
        <v>0</v>
      </c>
      <c r="B51" s="58">
        <f t="shared" si="3"/>
        <v>26</v>
      </c>
      <c r="C51" s="58" t="s">
        <v>173</v>
      </c>
      <c r="D51" s="58" t="s">
        <v>183</v>
      </c>
      <c r="E51" s="72" t="str">
        <f>IF('Payment Plans'!$C$26="","",'Payment Plans'!$C$26)</f>
        <v>Number of Removed Payment Plans - Satisfied</v>
      </c>
      <c r="F51" s="121">
        <f>'Payment Plans'!$F$9</f>
        <v>45986</v>
      </c>
      <c r="G51" s="72" t="str">
        <f>IF('Payment Plans'!$F$26="","",'Payment Plans'!$F$26)</f>
        <v/>
      </c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>
        <v>1</v>
      </c>
      <c r="S51" s="72">
        <v>2</v>
      </c>
      <c r="T51" s="58">
        <v>31</v>
      </c>
    </row>
    <row r="52" spans="1:20" x14ac:dyDescent="0.25">
      <c r="A52" s="58">
        <f t="shared" si="4"/>
        <v>0</v>
      </c>
      <c r="B52" s="58">
        <f t="shared" si="3"/>
        <v>26</v>
      </c>
      <c r="C52" s="58" t="s">
        <v>173</v>
      </c>
      <c r="D52" s="58" t="s">
        <v>183</v>
      </c>
      <c r="E52" s="72" t="str">
        <f>IF('Payment Plans'!$C$27="","",'Payment Plans'!$C$27)</f>
        <v>Number of Removed Payment Plans - Defaulted</v>
      </c>
      <c r="F52" s="121">
        <f>'Payment Plans'!$F$9</f>
        <v>45986</v>
      </c>
      <c r="G52" s="72" t="str">
        <f>IF('Payment Plans'!$F$27="","",'Payment Plans'!$F$27)</f>
        <v/>
      </c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>
        <v>1</v>
      </c>
      <c r="S52" s="72">
        <v>2</v>
      </c>
      <c r="T52" s="58">
        <v>32</v>
      </c>
    </row>
    <row r="53" spans="1:20" x14ac:dyDescent="0.25">
      <c r="A53" s="58">
        <f t="shared" si="4"/>
        <v>0</v>
      </c>
      <c r="B53" s="58">
        <f t="shared" si="3"/>
        <v>26</v>
      </c>
      <c r="C53" s="58" t="s">
        <v>173</v>
      </c>
      <c r="D53" s="58" t="s">
        <v>183</v>
      </c>
      <c r="E53" s="72" t="str">
        <f>IF('Payment Plans'!$C$28="","",'Payment Plans'!$C$28)</f>
        <v>Number of Removed Payment Plans - Other</v>
      </c>
      <c r="F53" s="121">
        <f>'Payment Plans'!$F$9</f>
        <v>45986</v>
      </c>
      <c r="G53" s="72" t="str">
        <f>IF('Payment Plans'!$F$28="","",'Payment Plans'!$F$28)</f>
        <v/>
      </c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>
        <v>1</v>
      </c>
      <c r="S53" s="72">
        <v>2</v>
      </c>
      <c r="T53" s="58">
        <v>33</v>
      </c>
    </row>
    <row r="54" spans="1:20" x14ac:dyDescent="0.25">
      <c r="A54" s="58">
        <f t="shared" si="4"/>
        <v>0</v>
      </c>
      <c r="B54" s="58">
        <f t="shared" si="3"/>
        <v>26</v>
      </c>
      <c r="C54" s="58" t="s">
        <v>173</v>
      </c>
      <c r="D54" s="58" t="s">
        <v>183</v>
      </c>
      <c r="E54" s="72" t="str">
        <f>IF('Payment Plans'!$C$29="","",'Payment Plans'!$C$29)</f>
        <v xml:space="preserve">Total Active Payment Plans = </v>
      </c>
      <c r="F54" s="121">
        <f>'Payment Plans'!$F$9</f>
        <v>45986</v>
      </c>
      <c r="G54" s="72">
        <f>IF('Payment Plans'!$F$29="","",'Payment Plans'!$F$29)</f>
        <v>0</v>
      </c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>
        <v>1</v>
      </c>
      <c r="S54" s="72">
        <v>2</v>
      </c>
      <c r="T54" s="58">
        <v>34</v>
      </c>
    </row>
    <row r="55" spans="1:20" x14ac:dyDescent="0.25">
      <c r="A55" s="58">
        <f>IFERROR(INDEX(LookupData!A37:A103,MATCH(E35,LookupData!E37:E103,0)),0)</f>
        <v>0</v>
      </c>
      <c r="B55" s="58">
        <f t="shared" si="3"/>
        <v>26</v>
      </c>
      <c r="C55" s="58" t="s">
        <v>201</v>
      </c>
      <c r="D55" s="58" t="str">
        <f>'Payment Plans'!$C$11</f>
        <v>Circuit Criminal</v>
      </c>
      <c r="E55" s="72" t="str">
        <f>IF('Payment Plans'!$C$11="","",'Payment Plans'!$C$11)</f>
        <v>Circuit Criminal</v>
      </c>
      <c r="F55" s="121">
        <f>'Payment Plans'!$G$9</f>
        <v>46016</v>
      </c>
      <c r="G55" s="72" t="str">
        <f>IF('Payment Plans'!$G$11="","",'Payment Plans'!$G$11)</f>
        <v/>
      </c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>
        <v>1</v>
      </c>
      <c r="S55" s="72">
        <v>2</v>
      </c>
      <c r="T55" s="58">
        <v>35</v>
      </c>
    </row>
    <row r="56" spans="1:20" x14ac:dyDescent="0.25">
      <c r="A56" s="58">
        <f t="shared" ref="A56:B71" si="5">A$21</f>
        <v>0</v>
      </c>
      <c r="B56" s="58">
        <f t="shared" si="5"/>
        <v>26</v>
      </c>
      <c r="C56" s="58" t="s">
        <v>201</v>
      </c>
      <c r="D56" s="58" t="str">
        <f>'Payment Plans'!$C$12</f>
        <v>County Criminal</v>
      </c>
      <c r="E56" s="72" t="str">
        <f>IF('Payment Plans'!$C$12="","",'Payment Plans'!$C$12)</f>
        <v>County Criminal</v>
      </c>
      <c r="F56" s="121">
        <f>'Payment Plans'!$G$9</f>
        <v>46016</v>
      </c>
      <c r="G56" s="72" t="str">
        <f>IF('Payment Plans'!$G$12="","",'Payment Plans'!$G$12)</f>
        <v/>
      </c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>
        <v>1</v>
      </c>
      <c r="S56" s="72">
        <v>2</v>
      </c>
      <c r="T56" s="58">
        <v>36</v>
      </c>
    </row>
    <row r="57" spans="1:20" x14ac:dyDescent="0.25">
      <c r="A57" s="58">
        <f t="shared" si="5"/>
        <v>0</v>
      </c>
      <c r="B57" s="58">
        <f t="shared" si="5"/>
        <v>26</v>
      </c>
      <c r="C57" s="58" t="s">
        <v>201</v>
      </c>
      <c r="D57" s="58" t="str">
        <f>'Payment Plans'!$C$13</f>
        <v>Juvenile Delinquency</v>
      </c>
      <c r="E57" s="72" t="str">
        <f>IF('Payment Plans'!$C$13="","",'Payment Plans'!$C$13)</f>
        <v>Juvenile Delinquency</v>
      </c>
      <c r="F57" s="121">
        <f>'Payment Plans'!$G$9</f>
        <v>46016</v>
      </c>
      <c r="G57" s="72" t="str">
        <f>IF('Payment Plans'!$G$13="","",'Payment Plans'!$G$13)</f>
        <v/>
      </c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>
        <v>1</v>
      </c>
      <c r="S57" s="72">
        <v>2</v>
      </c>
      <c r="T57" s="58">
        <v>37</v>
      </c>
    </row>
    <row r="58" spans="1:20" x14ac:dyDescent="0.25">
      <c r="A58" s="58">
        <f t="shared" si="5"/>
        <v>0</v>
      </c>
      <c r="B58" s="58">
        <f t="shared" si="5"/>
        <v>26</v>
      </c>
      <c r="C58" s="58" t="s">
        <v>201</v>
      </c>
      <c r="D58" s="58" t="str">
        <f>'Payment Plans'!$C$14</f>
        <v>Criminal Traffic - UTCs</v>
      </c>
      <c r="E58" s="72" t="str">
        <f>IF('Payment Plans'!$C$14="","",'Payment Plans'!$C$14)</f>
        <v>Criminal Traffic - UTCs</v>
      </c>
      <c r="F58" s="121">
        <f>'Payment Plans'!$G$9</f>
        <v>46016</v>
      </c>
      <c r="G58" s="72" t="str">
        <f>IF('Payment Plans'!$G$14="","",'Payment Plans'!$G$14)</f>
        <v/>
      </c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>
        <v>1</v>
      </c>
      <c r="S58" s="72">
        <v>2</v>
      </c>
      <c r="T58" s="58">
        <v>38</v>
      </c>
    </row>
    <row r="59" spans="1:20" x14ac:dyDescent="0.25">
      <c r="A59" s="58">
        <f t="shared" si="5"/>
        <v>0</v>
      </c>
      <c r="B59" s="58">
        <f t="shared" si="5"/>
        <v>26</v>
      </c>
      <c r="C59" s="58" t="s">
        <v>201</v>
      </c>
      <c r="D59" s="58" t="str">
        <f>'Payment Plans'!$C$15</f>
        <v>Circuit Civil</v>
      </c>
      <c r="E59" s="72" t="str">
        <f>IF('Payment Plans'!$C$15="","",'Payment Plans'!$C$15)</f>
        <v>Circuit Civil</v>
      </c>
      <c r="F59" s="121">
        <f>'Payment Plans'!$G$9</f>
        <v>46016</v>
      </c>
      <c r="G59" s="72" t="str">
        <f>IF('Payment Plans'!$G$15="","",'Payment Plans'!$G$15)</f>
        <v/>
      </c>
      <c r="H59" s="74"/>
      <c r="I59" s="73"/>
      <c r="J59" s="73"/>
      <c r="K59" s="73"/>
      <c r="L59" s="73"/>
      <c r="M59" s="73"/>
      <c r="N59" s="73"/>
      <c r="O59" s="73"/>
      <c r="P59" s="73"/>
      <c r="Q59" s="73"/>
      <c r="R59" s="72">
        <v>1</v>
      </c>
      <c r="S59" s="72">
        <v>2</v>
      </c>
      <c r="T59" s="58">
        <v>39</v>
      </c>
    </row>
    <row r="60" spans="1:20" x14ac:dyDescent="0.25">
      <c r="A60" s="58">
        <f t="shared" si="5"/>
        <v>0</v>
      </c>
      <c r="B60" s="58">
        <f t="shared" si="5"/>
        <v>26</v>
      </c>
      <c r="C60" s="58" t="s">
        <v>201</v>
      </c>
      <c r="D60" s="58" t="str">
        <f>'Payment Plans'!$C$16</f>
        <v>County Civil</v>
      </c>
      <c r="E60" s="72" t="str">
        <f>IF('Payment Plans'!$C$16="","",'Payment Plans'!$C$16)</f>
        <v>County Civil</v>
      </c>
      <c r="F60" s="121">
        <f>'Payment Plans'!$G$9</f>
        <v>46016</v>
      </c>
      <c r="G60" s="72" t="str">
        <f>IF('Payment Plans'!$G$16="","",'Payment Plans'!$G$16)</f>
        <v/>
      </c>
      <c r="H60" s="72"/>
      <c r="R60" s="72">
        <v>1</v>
      </c>
      <c r="S60" s="72">
        <v>2</v>
      </c>
      <c r="T60" s="58">
        <v>40</v>
      </c>
    </row>
    <row r="61" spans="1:20" x14ac:dyDescent="0.25">
      <c r="A61" s="58">
        <f t="shared" si="5"/>
        <v>0</v>
      </c>
      <c r="B61" s="58">
        <f t="shared" si="5"/>
        <v>26</v>
      </c>
      <c r="C61" s="58" t="s">
        <v>201</v>
      </c>
      <c r="D61" s="58" t="str">
        <f>'Payment Plans'!$C$17</f>
        <v>Probate</v>
      </c>
      <c r="E61" s="72" t="str">
        <f>IF('Payment Plans'!$C$17="","",'Payment Plans'!$C$17)</f>
        <v>Probate</v>
      </c>
      <c r="F61" s="121">
        <f>'Payment Plans'!$G$9</f>
        <v>46016</v>
      </c>
      <c r="G61" s="72" t="str">
        <f>IF('Payment Plans'!$G$17="","",'Payment Plans'!$G$17)</f>
        <v/>
      </c>
      <c r="H61" s="72"/>
      <c r="R61" s="72">
        <v>1</v>
      </c>
      <c r="S61" s="72">
        <v>2</v>
      </c>
      <c r="T61" s="58">
        <v>41</v>
      </c>
    </row>
    <row r="62" spans="1:20" x14ac:dyDescent="0.25">
      <c r="A62" s="58">
        <f t="shared" si="5"/>
        <v>0</v>
      </c>
      <c r="B62" s="58">
        <f t="shared" si="5"/>
        <v>26</v>
      </c>
      <c r="C62" s="58" t="s">
        <v>201</v>
      </c>
      <c r="D62" s="58" t="str">
        <f>'Payment Plans'!$C$18</f>
        <v>Family</v>
      </c>
      <c r="E62" s="72" t="str">
        <f>IF('Payment Plans'!$C$18="","",'Payment Plans'!$C$18)</f>
        <v>Family</v>
      </c>
      <c r="F62" s="121">
        <f>'Payment Plans'!$G$9</f>
        <v>46016</v>
      </c>
      <c r="G62" s="72" t="str">
        <f>IF('Payment Plans'!$G$18="","",'Payment Plans'!$G$18)</f>
        <v/>
      </c>
      <c r="H62" s="72"/>
      <c r="R62" s="72">
        <v>1</v>
      </c>
      <c r="S62" s="72">
        <v>2</v>
      </c>
      <c r="T62" s="58">
        <v>42</v>
      </c>
    </row>
    <row r="63" spans="1:20" x14ac:dyDescent="0.25">
      <c r="A63" s="58">
        <f t="shared" si="5"/>
        <v>0</v>
      </c>
      <c r="B63" s="58">
        <f t="shared" si="5"/>
        <v>26</v>
      </c>
      <c r="C63" s="58" t="s">
        <v>201</v>
      </c>
      <c r="D63" s="58" t="str">
        <f>'Payment Plans'!$C$19</f>
        <v>Juvenile Dependency</v>
      </c>
      <c r="E63" s="72" t="str">
        <f>IF('Payment Plans'!$C$19="","",'Payment Plans'!$C$19)</f>
        <v>Juvenile Dependency</v>
      </c>
      <c r="F63" s="121">
        <f>'Payment Plans'!$G$9</f>
        <v>46016</v>
      </c>
      <c r="G63" s="72" t="str">
        <f>IF('Payment Plans'!$G$19="","",'Payment Plans'!$G$19)</f>
        <v/>
      </c>
      <c r="H63" s="72"/>
      <c r="R63" s="72">
        <v>1</v>
      </c>
      <c r="S63" s="72">
        <v>2</v>
      </c>
      <c r="T63" s="58">
        <v>43</v>
      </c>
    </row>
    <row r="64" spans="1:20" x14ac:dyDescent="0.25">
      <c r="A64" s="58">
        <f t="shared" si="5"/>
        <v>0</v>
      </c>
      <c r="B64" s="58">
        <f t="shared" si="5"/>
        <v>26</v>
      </c>
      <c r="C64" s="58" t="s">
        <v>201</v>
      </c>
      <c r="D64" s="58" t="str">
        <f>'Payment Plans'!$C$20</f>
        <v>Civil Traffic - UTCs</v>
      </c>
      <c r="E64" s="72" t="str">
        <f>IF('Payment Plans'!$C$20="","",'Payment Plans'!$C$20)</f>
        <v>Civil Traffic - UTCs</v>
      </c>
      <c r="F64" s="121">
        <f>'Payment Plans'!$G$9</f>
        <v>46016</v>
      </c>
      <c r="G64" s="72" t="str">
        <f>IF('Payment Plans'!$G$20="","",'Payment Plans'!$G$20)</f>
        <v/>
      </c>
      <c r="H64" s="72"/>
      <c r="R64" s="72">
        <v>1</v>
      </c>
      <c r="S64" s="72">
        <v>2</v>
      </c>
      <c r="T64" s="58">
        <v>44</v>
      </c>
    </row>
    <row r="65" spans="1:20" x14ac:dyDescent="0.25">
      <c r="A65" s="58">
        <f t="shared" si="5"/>
        <v>0</v>
      </c>
      <c r="B65" s="58">
        <f t="shared" si="5"/>
        <v>26</v>
      </c>
      <c r="C65" s="58" t="s">
        <v>201</v>
      </c>
      <c r="D65" s="58" t="str">
        <f>'Payment Plans'!$C$21</f>
        <v>Multiple Case Types</v>
      </c>
      <c r="E65" s="72" t="str">
        <f>IF('Payment Plans'!$C$21="","",'Payment Plans'!$C$21)</f>
        <v>Multiple Case Types</v>
      </c>
      <c r="F65" s="121">
        <f>'Payment Plans'!$G$9</f>
        <v>46016</v>
      </c>
      <c r="G65" s="72" t="str">
        <f>IF('Payment Plans'!$G$21="","",'Payment Plans'!$G$21)</f>
        <v/>
      </c>
      <c r="R65" s="72">
        <v>1</v>
      </c>
      <c r="S65" s="72">
        <v>2</v>
      </c>
      <c r="T65" s="58">
        <v>45</v>
      </c>
    </row>
    <row r="66" spans="1:20" x14ac:dyDescent="0.25">
      <c r="A66" s="58">
        <f t="shared" si="5"/>
        <v>0</v>
      </c>
      <c r="B66" s="58">
        <f t="shared" si="5"/>
        <v>26</v>
      </c>
      <c r="C66" s="58" t="s">
        <v>201</v>
      </c>
      <c r="D66" s="58" t="s">
        <v>183</v>
      </c>
      <c r="E66" s="72" t="str">
        <f>IF('Payment Plans'!$C$22="","",'Payment Plans'!$C$22)</f>
        <v xml:space="preserve">Total Cases on a Payment Plan = </v>
      </c>
      <c r="F66" s="121">
        <f>'Payment Plans'!$G$9</f>
        <v>46016</v>
      </c>
      <c r="G66" s="72">
        <f>IF('Payment Plans'!$G$22="","",'Payment Plans'!$G$22)</f>
        <v>0</v>
      </c>
      <c r="H66" s="72"/>
      <c r="R66" s="72">
        <v>1</v>
      </c>
      <c r="S66" s="72">
        <v>2</v>
      </c>
      <c r="T66" s="58">
        <v>46</v>
      </c>
    </row>
    <row r="67" spans="1:20" x14ac:dyDescent="0.25">
      <c r="A67" s="58">
        <f t="shared" si="5"/>
        <v>0</v>
      </c>
      <c r="B67" s="58">
        <f t="shared" si="5"/>
        <v>26</v>
      </c>
      <c r="C67" s="58" t="s">
        <v>173</v>
      </c>
      <c r="D67" s="58" t="s">
        <v>183</v>
      </c>
      <c r="E67" s="72" t="str">
        <f>IF('Payment Plans'!$C$25="","",'Payment Plans'!$C$25)</f>
        <v>Number of Payment Plans</v>
      </c>
      <c r="F67" s="121">
        <f>'Payment Plans'!$G$9</f>
        <v>46016</v>
      </c>
      <c r="G67" s="72" t="str">
        <f>IF('Payment Plans'!$G$25="","",'Payment Plans'!$G$25)</f>
        <v/>
      </c>
      <c r="R67" s="72">
        <v>1</v>
      </c>
      <c r="S67" s="72">
        <v>2</v>
      </c>
      <c r="T67" s="58">
        <v>47</v>
      </c>
    </row>
    <row r="68" spans="1:20" x14ac:dyDescent="0.25">
      <c r="A68" s="58">
        <f t="shared" si="5"/>
        <v>0</v>
      </c>
      <c r="B68" s="58">
        <f t="shared" si="5"/>
        <v>26</v>
      </c>
      <c r="C68" s="58" t="s">
        <v>173</v>
      </c>
      <c r="D68" s="58" t="s">
        <v>183</v>
      </c>
      <c r="E68" s="72" t="str">
        <f>IF('Payment Plans'!$C$26="","",'Payment Plans'!$C$26)</f>
        <v>Number of Removed Payment Plans - Satisfied</v>
      </c>
      <c r="F68" s="121">
        <f>'Payment Plans'!$G$9</f>
        <v>46016</v>
      </c>
      <c r="G68" s="72" t="str">
        <f>IF('Payment Plans'!$G$26="","",'Payment Plans'!$G$26)</f>
        <v/>
      </c>
      <c r="R68" s="72">
        <v>1</v>
      </c>
      <c r="S68" s="72">
        <v>2</v>
      </c>
      <c r="T68" s="58">
        <v>48</v>
      </c>
    </row>
    <row r="69" spans="1:20" x14ac:dyDescent="0.25">
      <c r="A69" s="58">
        <f t="shared" si="5"/>
        <v>0</v>
      </c>
      <c r="B69" s="58">
        <f t="shared" si="5"/>
        <v>26</v>
      </c>
      <c r="C69" s="58" t="s">
        <v>173</v>
      </c>
      <c r="D69" s="58" t="s">
        <v>183</v>
      </c>
      <c r="E69" s="72" t="str">
        <f>IF('Payment Plans'!$C$27="","",'Payment Plans'!$C$27)</f>
        <v>Number of Removed Payment Plans - Defaulted</v>
      </c>
      <c r="F69" s="121">
        <f>'Payment Plans'!$G$9</f>
        <v>46016</v>
      </c>
      <c r="G69" s="72" t="str">
        <f>IF('Payment Plans'!$G$27="","",'Payment Plans'!$G$27)</f>
        <v/>
      </c>
      <c r="R69" s="72">
        <v>1</v>
      </c>
      <c r="S69" s="72">
        <v>2</v>
      </c>
      <c r="T69" s="58">
        <v>49</v>
      </c>
    </row>
    <row r="70" spans="1:20" x14ac:dyDescent="0.25">
      <c r="A70" s="58">
        <f t="shared" si="5"/>
        <v>0</v>
      </c>
      <c r="B70" s="58">
        <f t="shared" si="5"/>
        <v>26</v>
      </c>
      <c r="C70" s="58" t="s">
        <v>173</v>
      </c>
      <c r="D70" s="58" t="s">
        <v>183</v>
      </c>
      <c r="E70" s="72" t="str">
        <f>IF('Payment Plans'!$C$28="","",'Payment Plans'!$C$28)</f>
        <v>Number of Removed Payment Plans - Other</v>
      </c>
      <c r="F70" s="121">
        <f>'Payment Plans'!$G$9</f>
        <v>46016</v>
      </c>
      <c r="G70" s="72" t="str">
        <f>IF('Payment Plans'!$G$28="","",'Payment Plans'!$G$28)</f>
        <v/>
      </c>
      <c r="R70" s="72">
        <v>1</v>
      </c>
      <c r="S70" s="72">
        <v>2</v>
      </c>
      <c r="T70" s="58">
        <v>50</v>
      </c>
    </row>
    <row r="71" spans="1:20" x14ac:dyDescent="0.25">
      <c r="A71" s="58">
        <f t="shared" si="5"/>
        <v>0</v>
      </c>
      <c r="B71" s="58">
        <f t="shared" si="5"/>
        <v>26</v>
      </c>
      <c r="C71" s="58" t="s">
        <v>173</v>
      </c>
      <c r="D71" s="58" t="s">
        <v>183</v>
      </c>
      <c r="E71" s="72" t="str">
        <f>IF('Payment Plans'!$C$29="","",'Payment Plans'!$C$29)</f>
        <v xml:space="preserve">Total Active Payment Plans = </v>
      </c>
      <c r="F71" s="121">
        <f>'Payment Plans'!$G$9</f>
        <v>46016</v>
      </c>
      <c r="G71" s="72">
        <f>IF('Payment Plans'!$G$29="","",'Payment Plans'!$G$29)</f>
        <v>0</v>
      </c>
      <c r="R71" s="72">
        <v>1</v>
      </c>
      <c r="S71" s="72">
        <v>2</v>
      </c>
      <c r="T71" s="58">
        <v>51</v>
      </c>
    </row>
    <row r="72" spans="1:20" x14ac:dyDescent="0.25">
      <c r="A72" s="58">
        <f>IFERROR(INDEX(LookupData!A54:A120,MATCH(E52,LookupData!E54:E120,0)),0)</f>
        <v>0</v>
      </c>
      <c r="B72" s="58">
        <f t="shared" ref="B72" si="6">B$21</f>
        <v>26</v>
      </c>
      <c r="C72" s="58" t="s">
        <v>201</v>
      </c>
      <c r="D72" s="58" t="str">
        <f>'Payment Plans'!$C$11</f>
        <v>Circuit Criminal</v>
      </c>
      <c r="E72" s="72" t="str">
        <f>IF('Payment Plans'!$C$11="","",'Payment Plans'!$C$11)</f>
        <v>Circuit Criminal</v>
      </c>
      <c r="F72" s="121">
        <f>'Payment Plans'!$H$9</f>
        <v>46047</v>
      </c>
      <c r="G72" s="72" t="str">
        <f>IF('Payment Plans'!$H$11="","",'Payment Plans'!$H$11)</f>
        <v/>
      </c>
      <c r="R72" s="72">
        <v>1</v>
      </c>
      <c r="S72" s="72">
        <v>2</v>
      </c>
      <c r="T72" s="58">
        <v>52</v>
      </c>
    </row>
    <row r="73" spans="1:20" x14ac:dyDescent="0.25">
      <c r="A73" s="58">
        <f t="shared" ref="A73:B88" si="7">A$21</f>
        <v>0</v>
      </c>
      <c r="B73" s="58">
        <f t="shared" si="7"/>
        <v>26</v>
      </c>
      <c r="C73" s="58" t="s">
        <v>201</v>
      </c>
      <c r="D73" s="58" t="str">
        <f>'Payment Plans'!$C$12</f>
        <v>County Criminal</v>
      </c>
      <c r="E73" s="72" t="str">
        <f>IF('Payment Plans'!$C$12="","",'Payment Plans'!$C$12)</f>
        <v>County Criminal</v>
      </c>
      <c r="F73" s="121">
        <f>'Payment Plans'!$H$9</f>
        <v>46047</v>
      </c>
      <c r="G73" s="72" t="str">
        <f>IF('Payment Plans'!$H$12="","",'Payment Plans'!$H$12)</f>
        <v/>
      </c>
      <c r="R73" s="72">
        <v>1</v>
      </c>
      <c r="S73" s="72">
        <v>2</v>
      </c>
      <c r="T73" s="58">
        <v>53</v>
      </c>
    </row>
    <row r="74" spans="1:20" x14ac:dyDescent="0.25">
      <c r="A74" s="58">
        <f t="shared" si="7"/>
        <v>0</v>
      </c>
      <c r="B74" s="58">
        <f t="shared" si="7"/>
        <v>26</v>
      </c>
      <c r="C74" s="58" t="s">
        <v>201</v>
      </c>
      <c r="D74" s="58" t="str">
        <f>'Payment Plans'!$C$13</f>
        <v>Juvenile Delinquency</v>
      </c>
      <c r="E74" s="72" t="str">
        <f>IF('Payment Plans'!$C$13="","",'Payment Plans'!$C$13)</f>
        <v>Juvenile Delinquency</v>
      </c>
      <c r="F74" s="121">
        <f>'Payment Plans'!$H$9</f>
        <v>46047</v>
      </c>
      <c r="G74" s="72" t="str">
        <f>IF('Payment Plans'!$H$13="","",'Payment Plans'!$H$13)</f>
        <v/>
      </c>
      <c r="R74" s="72">
        <v>1</v>
      </c>
      <c r="S74" s="72">
        <v>2</v>
      </c>
      <c r="T74" s="58">
        <v>54</v>
      </c>
    </row>
    <row r="75" spans="1:20" x14ac:dyDescent="0.25">
      <c r="A75" s="58">
        <f t="shared" si="7"/>
        <v>0</v>
      </c>
      <c r="B75" s="58">
        <f t="shared" si="7"/>
        <v>26</v>
      </c>
      <c r="C75" s="58" t="s">
        <v>201</v>
      </c>
      <c r="D75" s="58" t="str">
        <f>'Payment Plans'!$C$14</f>
        <v>Criminal Traffic - UTCs</v>
      </c>
      <c r="E75" s="72" t="str">
        <f>IF('Payment Plans'!$C$14="","",'Payment Plans'!$C$14)</f>
        <v>Criminal Traffic - UTCs</v>
      </c>
      <c r="F75" s="121">
        <f>'Payment Plans'!$H$9</f>
        <v>46047</v>
      </c>
      <c r="G75" s="72" t="str">
        <f>IF('Payment Plans'!$H$14="","",'Payment Plans'!$H$14)</f>
        <v/>
      </c>
      <c r="R75" s="72">
        <v>1</v>
      </c>
      <c r="S75" s="72">
        <v>2</v>
      </c>
      <c r="T75" s="58">
        <v>55</v>
      </c>
    </row>
    <row r="76" spans="1:20" x14ac:dyDescent="0.25">
      <c r="A76" s="58">
        <f t="shared" si="7"/>
        <v>0</v>
      </c>
      <c r="B76" s="58">
        <f t="shared" si="7"/>
        <v>26</v>
      </c>
      <c r="C76" s="58" t="s">
        <v>201</v>
      </c>
      <c r="D76" s="58" t="str">
        <f>'Payment Plans'!$C$15</f>
        <v>Circuit Civil</v>
      </c>
      <c r="E76" s="72" t="str">
        <f>IF('Payment Plans'!$C$15="","",'Payment Plans'!$C$15)</f>
        <v>Circuit Civil</v>
      </c>
      <c r="F76" s="121">
        <f>'Payment Plans'!$H$9</f>
        <v>46047</v>
      </c>
      <c r="G76" s="72" t="str">
        <f>IF('Payment Plans'!$H$15="","",'Payment Plans'!$H$15)</f>
        <v/>
      </c>
      <c r="R76" s="72">
        <v>1</v>
      </c>
      <c r="S76" s="72">
        <v>2</v>
      </c>
      <c r="T76" s="58">
        <v>56</v>
      </c>
    </row>
    <row r="77" spans="1:20" x14ac:dyDescent="0.25">
      <c r="A77" s="58">
        <f t="shared" si="7"/>
        <v>0</v>
      </c>
      <c r="B77" s="58">
        <f t="shared" si="7"/>
        <v>26</v>
      </c>
      <c r="C77" s="58" t="s">
        <v>201</v>
      </c>
      <c r="D77" s="58" t="str">
        <f>'Payment Plans'!$C$16</f>
        <v>County Civil</v>
      </c>
      <c r="E77" s="72" t="str">
        <f>IF('Payment Plans'!$C$16="","",'Payment Plans'!$C$16)</f>
        <v>County Civil</v>
      </c>
      <c r="F77" s="121">
        <f>'Payment Plans'!$H$9</f>
        <v>46047</v>
      </c>
      <c r="G77" s="72" t="str">
        <f>IF('Payment Plans'!$H$16="","",'Payment Plans'!$H$16)</f>
        <v/>
      </c>
      <c r="R77" s="72">
        <v>1</v>
      </c>
      <c r="S77" s="72">
        <v>2</v>
      </c>
      <c r="T77" s="58">
        <v>57</v>
      </c>
    </row>
    <row r="78" spans="1:20" x14ac:dyDescent="0.25">
      <c r="A78" s="58">
        <f t="shared" si="7"/>
        <v>0</v>
      </c>
      <c r="B78" s="58">
        <f t="shared" si="7"/>
        <v>26</v>
      </c>
      <c r="C78" s="58" t="s">
        <v>201</v>
      </c>
      <c r="D78" s="58" t="str">
        <f>'Payment Plans'!$C$17</f>
        <v>Probate</v>
      </c>
      <c r="E78" s="72" t="str">
        <f>IF('Payment Plans'!$C$17="","",'Payment Plans'!$C$17)</f>
        <v>Probate</v>
      </c>
      <c r="F78" s="121">
        <f>'Payment Plans'!$H$9</f>
        <v>46047</v>
      </c>
      <c r="G78" s="72" t="str">
        <f>IF('Payment Plans'!$H$17="","",'Payment Plans'!$H$17)</f>
        <v/>
      </c>
      <c r="R78" s="72">
        <v>1</v>
      </c>
      <c r="S78" s="72">
        <v>2</v>
      </c>
      <c r="T78" s="58">
        <v>58</v>
      </c>
    </row>
    <row r="79" spans="1:20" x14ac:dyDescent="0.25">
      <c r="A79" s="58">
        <f t="shared" si="7"/>
        <v>0</v>
      </c>
      <c r="B79" s="58">
        <f t="shared" si="7"/>
        <v>26</v>
      </c>
      <c r="C79" s="58" t="s">
        <v>201</v>
      </c>
      <c r="D79" s="58" t="str">
        <f>'Payment Plans'!$C$18</f>
        <v>Family</v>
      </c>
      <c r="E79" s="72" t="str">
        <f>IF('Payment Plans'!$C$18="","",'Payment Plans'!$C$18)</f>
        <v>Family</v>
      </c>
      <c r="F79" s="121">
        <f>'Payment Plans'!$H$9</f>
        <v>46047</v>
      </c>
      <c r="G79" s="72" t="str">
        <f>IF('Payment Plans'!$H$18="","",'Payment Plans'!$H$18)</f>
        <v/>
      </c>
      <c r="R79" s="72">
        <v>1</v>
      </c>
      <c r="S79" s="72">
        <v>2</v>
      </c>
      <c r="T79" s="58">
        <v>59</v>
      </c>
    </row>
    <row r="80" spans="1:20" x14ac:dyDescent="0.25">
      <c r="A80" s="58">
        <f t="shared" si="7"/>
        <v>0</v>
      </c>
      <c r="B80" s="58">
        <f t="shared" si="7"/>
        <v>26</v>
      </c>
      <c r="C80" s="58" t="s">
        <v>201</v>
      </c>
      <c r="D80" s="58" t="str">
        <f>'Payment Plans'!$C$19</f>
        <v>Juvenile Dependency</v>
      </c>
      <c r="E80" s="72" t="str">
        <f>IF('Payment Plans'!$C$19="","",'Payment Plans'!$C$19)</f>
        <v>Juvenile Dependency</v>
      </c>
      <c r="F80" s="121">
        <f>'Payment Plans'!$H$9</f>
        <v>46047</v>
      </c>
      <c r="G80" s="72" t="str">
        <f>IF('Payment Plans'!$H$19="","",'Payment Plans'!$H$19)</f>
        <v/>
      </c>
      <c r="R80" s="72">
        <v>1</v>
      </c>
      <c r="S80" s="72">
        <v>2</v>
      </c>
      <c r="T80" s="58">
        <v>60</v>
      </c>
    </row>
    <row r="81" spans="1:20" x14ac:dyDescent="0.25">
      <c r="A81" s="58">
        <f t="shared" si="7"/>
        <v>0</v>
      </c>
      <c r="B81" s="58">
        <f t="shared" si="7"/>
        <v>26</v>
      </c>
      <c r="C81" s="58" t="s">
        <v>201</v>
      </c>
      <c r="D81" s="58" t="str">
        <f>'Payment Plans'!$C$20</f>
        <v>Civil Traffic - UTCs</v>
      </c>
      <c r="E81" s="72" t="str">
        <f>IF('Payment Plans'!$C$20="","",'Payment Plans'!$C$20)</f>
        <v>Civil Traffic - UTCs</v>
      </c>
      <c r="F81" s="121">
        <f>'Payment Plans'!$H$9</f>
        <v>46047</v>
      </c>
      <c r="G81" s="72" t="str">
        <f>IF('Payment Plans'!$H$20="","",'Payment Plans'!$H$20)</f>
        <v/>
      </c>
      <c r="R81" s="72">
        <v>1</v>
      </c>
      <c r="S81" s="72">
        <v>2</v>
      </c>
      <c r="T81" s="58">
        <v>61</v>
      </c>
    </row>
    <row r="82" spans="1:20" x14ac:dyDescent="0.25">
      <c r="A82" s="58">
        <f t="shared" si="7"/>
        <v>0</v>
      </c>
      <c r="B82" s="58">
        <f t="shared" si="7"/>
        <v>26</v>
      </c>
      <c r="C82" s="58" t="s">
        <v>201</v>
      </c>
      <c r="D82" s="58" t="str">
        <f>'Payment Plans'!$C$21</f>
        <v>Multiple Case Types</v>
      </c>
      <c r="E82" s="72" t="str">
        <f>IF('Payment Plans'!$C$21="","",'Payment Plans'!$C$21)</f>
        <v>Multiple Case Types</v>
      </c>
      <c r="F82" s="121">
        <f>'Payment Plans'!$H$9</f>
        <v>46047</v>
      </c>
      <c r="G82" s="72" t="str">
        <f>IF('Payment Plans'!$H$21="","",'Payment Plans'!$H$21)</f>
        <v/>
      </c>
      <c r="R82" s="72">
        <v>1</v>
      </c>
      <c r="S82" s="72">
        <v>2</v>
      </c>
      <c r="T82" s="58">
        <v>62</v>
      </c>
    </row>
    <row r="83" spans="1:20" x14ac:dyDescent="0.25">
      <c r="A83" s="58">
        <f t="shared" si="7"/>
        <v>0</v>
      </c>
      <c r="B83" s="58">
        <f t="shared" si="7"/>
        <v>26</v>
      </c>
      <c r="C83" s="58" t="s">
        <v>201</v>
      </c>
      <c r="D83" s="58" t="s">
        <v>183</v>
      </c>
      <c r="E83" s="72" t="str">
        <f>IF('Payment Plans'!$C$22="","",'Payment Plans'!$C$22)</f>
        <v xml:space="preserve">Total Cases on a Payment Plan = </v>
      </c>
      <c r="F83" s="121">
        <f>'Payment Plans'!$H$9</f>
        <v>46047</v>
      </c>
      <c r="G83" s="72">
        <f>IF('Payment Plans'!$H$22="","",'Payment Plans'!$H$22)</f>
        <v>0</v>
      </c>
      <c r="R83" s="72">
        <v>1</v>
      </c>
      <c r="S83" s="72">
        <v>2</v>
      </c>
      <c r="T83" s="58">
        <v>63</v>
      </c>
    </row>
    <row r="84" spans="1:20" x14ac:dyDescent="0.25">
      <c r="A84" s="58">
        <f t="shared" si="7"/>
        <v>0</v>
      </c>
      <c r="B84" s="58">
        <f t="shared" si="7"/>
        <v>26</v>
      </c>
      <c r="C84" s="58" t="s">
        <v>173</v>
      </c>
      <c r="D84" s="58" t="s">
        <v>183</v>
      </c>
      <c r="E84" s="72" t="str">
        <f>IF('Payment Plans'!$C$25="","",'Payment Plans'!$C$25)</f>
        <v>Number of Payment Plans</v>
      </c>
      <c r="F84" s="121">
        <f>'Payment Plans'!$H$9</f>
        <v>46047</v>
      </c>
      <c r="G84" s="72" t="str">
        <f>IF('Payment Plans'!$H$25="","",'Payment Plans'!$H$25)</f>
        <v/>
      </c>
      <c r="R84" s="72">
        <v>1</v>
      </c>
      <c r="S84" s="72">
        <v>2</v>
      </c>
      <c r="T84" s="58">
        <v>64</v>
      </c>
    </row>
    <row r="85" spans="1:20" x14ac:dyDescent="0.25">
      <c r="A85" s="58">
        <f t="shared" si="7"/>
        <v>0</v>
      </c>
      <c r="B85" s="58">
        <f t="shared" si="7"/>
        <v>26</v>
      </c>
      <c r="C85" s="58" t="s">
        <v>173</v>
      </c>
      <c r="D85" s="58" t="s">
        <v>183</v>
      </c>
      <c r="E85" s="72" t="str">
        <f>IF('Payment Plans'!$C$26="","",'Payment Plans'!$C$26)</f>
        <v>Number of Removed Payment Plans - Satisfied</v>
      </c>
      <c r="F85" s="121">
        <f>'Payment Plans'!$H$9</f>
        <v>46047</v>
      </c>
      <c r="G85" s="72" t="str">
        <f>IF('Payment Plans'!$H$26="","",'Payment Plans'!$H$26)</f>
        <v/>
      </c>
      <c r="R85" s="72">
        <v>1</v>
      </c>
      <c r="S85" s="72">
        <v>2</v>
      </c>
      <c r="T85" s="58">
        <v>65</v>
      </c>
    </row>
    <row r="86" spans="1:20" x14ac:dyDescent="0.25">
      <c r="A86" s="58">
        <f t="shared" si="7"/>
        <v>0</v>
      </c>
      <c r="B86" s="58">
        <f t="shared" si="7"/>
        <v>26</v>
      </c>
      <c r="C86" s="58" t="s">
        <v>173</v>
      </c>
      <c r="D86" s="58" t="s">
        <v>183</v>
      </c>
      <c r="E86" s="72" t="str">
        <f>IF('Payment Plans'!$C$27="","",'Payment Plans'!$C$27)</f>
        <v>Number of Removed Payment Plans - Defaulted</v>
      </c>
      <c r="F86" s="121">
        <f>'Payment Plans'!$H$9</f>
        <v>46047</v>
      </c>
      <c r="G86" s="72" t="str">
        <f>IF('Payment Plans'!$H$27="","",'Payment Plans'!$H$27)</f>
        <v/>
      </c>
      <c r="R86" s="72">
        <v>1</v>
      </c>
      <c r="S86" s="72">
        <v>2</v>
      </c>
      <c r="T86" s="58">
        <v>66</v>
      </c>
    </row>
    <row r="87" spans="1:20" x14ac:dyDescent="0.25">
      <c r="A87" s="58">
        <f t="shared" si="7"/>
        <v>0</v>
      </c>
      <c r="B87" s="58">
        <f t="shared" si="7"/>
        <v>26</v>
      </c>
      <c r="C87" s="58" t="s">
        <v>173</v>
      </c>
      <c r="D87" s="58" t="s">
        <v>183</v>
      </c>
      <c r="E87" s="72" t="str">
        <f>IF('Payment Plans'!$C$28="","",'Payment Plans'!$C$28)</f>
        <v>Number of Removed Payment Plans - Other</v>
      </c>
      <c r="F87" s="121">
        <f>'Payment Plans'!$H$9</f>
        <v>46047</v>
      </c>
      <c r="G87" s="72" t="str">
        <f>IF('Payment Plans'!$H$28="","",'Payment Plans'!$H$28)</f>
        <v/>
      </c>
      <c r="R87" s="72">
        <v>1</v>
      </c>
      <c r="S87" s="72">
        <v>2</v>
      </c>
      <c r="T87" s="58">
        <v>67</v>
      </c>
    </row>
    <row r="88" spans="1:20" x14ac:dyDescent="0.25">
      <c r="A88" s="58">
        <f t="shared" si="7"/>
        <v>0</v>
      </c>
      <c r="B88" s="58">
        <f t="shared" si="7"/>
        <v>26</v>
      </c>
      <c r="C88" s="58" t="s">
        <v>173</v>
      </c>
      <c r="D88" s="58" t="s">
        <v>183</v>
      </c>
      <c r="E88" s="72" t="str">
        <f>IF('Payment Plans'!$C$29="","",'Payment Plans'!$C$29)</f>
        <v xml:space="preserve">Total Active Payment Plans = </v>
      </c>
      <c r="F88" s="121">
        <f>'Payment Plans'!$H$9</f>
        <v>46047</v>
      </c>
      <c r="G88" s="72">
        <f>IF('Payment Plans'!$H$29="","",'Payment Plans'!$H$29)</f>
        <v>0</v>
      </c>
      <c r="R88" s="72">
        <v>1</v>
      </c>
      <c r="S88" s="72">
        <v>2</v>
      </c>
      <c r="T88" s="58">
        <v>68</v>
      </c>
    </row>
    <row r="89" spans="1:20" x14ac:dyDescent="0.25">
      <c r="A89" s="58">
        <f>IFERROR(INDEX(LookupData!A71:A137,MATCH(E69,LookupData!E71:E137,0)),0)</f>
        <v>0</v>
      </c>
      <c r="B89" s="58">
        <f t="shared" ref="B89" si="8">B$21</f>
        <v>26</v>
      </c>
      <c r="C89" s="58" t="s">
        <v>201</v>
      </c>
      <c r="D89" s="58" t="str">
        <f>'Payment Plans'!$C$11</f>
        <v>Circuit Criminal</v>
      </c>
      <c r="E89" s="72" t="str">
        <f>IF('Payment Plans'!$C$11="","",'Payment Plans'!$C$11)</f>
        <v>Circuit Criminal</v>
      </c>
      <c r="F89" s="121">
        <f>'Payment Plans'!$I$9</f>
        <v>46078</v>
      </c>
      <c r="G89" s="72" t="str">
        <f>IF('Payment Plans'!$I$11="","",'Payment Plans'!$I$11)</f>
        <v/>
      </c>
      <c r="R89" s="72">
        <v>1</v>
      </c>
      <c r="S89" s="72">
        <v>2</v>
      </c>
      <c r="T89" s="58">
        <v>69</v>
      </c>
    </row>
    <row r="90" spans="1:20" x14ac:dyDescent="0.25">
      <c r="A90" s="58">
        <f t="shared" ref="A90:B105" si="9">A$21</f>
        <v>0</v>
      </c>
      <c r="B90" s="58">
        <f t="shared" si="9"/>
        <v>26</v>
      </c>
      <c r="C90" s="58" t="s">
        <v>201</v>
      </c>
      <c r="D90" s="58" t="str">
        <f>'Payment Plans'!$C$12</f>
        <v>County Criminal</v>
      </c>
      <c r="E90" s="72" t="str">
        <f>IF('Payment Plans'!$C$12="","",'Payment Plans'!$C$12)</f>
        <v>County Criminal</v>
      </c>
      <c r="F90" s="121">
        <f>'Payment Plans'!$I$9</f>
        <v>46078</v>
      </c>
      <c r="G90" s="72" t="str">
        <f>IF('Payment Plans'!$I$12="","",'Payment Plans'!$I$12)</f>
        <v/>
      </c>
      <c r="R90" s="72">
        <v>1</v>
      </c>
      <c r="S90" s="72">
        <v>2</v>
      </c>
      <c r="T90" s="58">
        <v>70</v>
      </c>
    </row>
    <row r="91" spans="1:20" x14ac:dyDescent="0.25">
      <c r="A91" s="58">
        <f t="shared" si="9"/>
        <v>0</v>
      </c>
      <c r="B91" s="58">
        <f t="shared" si="9"/>
        <v>26</v>
      </c>
      <c r="C91" s="58" t="s">
        <v>201</v>
      </c>
      <c r="D91" s="58" t="str">
        <f>'Payment Plans'!$C$13</f>
        <v>Juvenile Delinquency</v>
      </c>
      <c r="E91" s="72" t="str">
        <f>IF('Payment Plans'!$C$13="","",'Payment Plans'!$C$13)</f>
        <v>Juvenile Delinquency</v>
      </c>
      <c r="F91" s="121">
        <f>'Payment Plans'!$I$9</f>
        <v>46078</v>
      </c>
      <c r="G91" s="72" t="str">
        <f>IF('Payment Plans'!$I$13="","",'Payment Plans'!$I$13)</f>
        <v/>
      </c>
      <c r="R91" s="72">
        <v>1</v>
      </c>
      <c r="S91" s="72">
        <v>2</v>
      </c>
      <c r="T91" s="58">
        <v>71</v>
      </c>
    </row>
    <row r="92" spans="1:20" x14ac:dyDescent="0.25">
      <c r="A92" s="58">
        <f t="shared" si="9"/>
        <v>0</v>
      </c>
      <c r="B92" s="58">
        <f t="shared" si="9"/>
        <v>26</v>
      </c>
      <c r="C92" s="58" t="s">
        <v>201</v>
      </c>
      <c r="D92" s="58" t="str">
        <f>'Payment Plans'!$C$14</f>
        <v>Criminal Traffic - UTCs</v>
      </c>
      <c r="E92" s="72" t="str">
        <f>IF('Payment Plans'!$C$14="","",'Payment Plans'!$C$14)</f>
        <v>Criminal Traffic - UTCs</v>
      </c>
      <c r="F92" s="121">
        <f>'Payment Plans'!$I$9</f>
        <v>46078</v>
      </c>
      <c r="G92" s="72" t="str">
        <f>IF('Payment Plans'!$I$14="","",'Payment Plans'!$I$14)</f>
        <v/>
      </c>
      <c r="R92" s="72">
        <v>1</v>
      </c>
      <c r="S92" s="72">
        <v>2</v>
      </c>
      <c r="T92" s="58">
        <v>72</v>
      </c>
    </row>
    <row r="93" spans="1:20" x14ac:dyDescent="0.25">
      <c r="A93" s="58">
        <f t="shared" si="9"/>
        <v>0</v>
      </c>
      <c r="B93" s="58">
        <f t="shared" si="9"/>
        <v>26</v>
      </c>
      <c r="C93" s="58" t="s">
        <v>201</v>
      </c>
      <c r="D93" s="58" t="str">
        <f>'Payment Plans'!$C$15</f>
        <v>Circuit Civil</v>
      </c>
      <c r="E93" s="72" t="str">
        <f>IF('Payment Plans'!$C$15="","",'Payment Plans'!$C$15)</f>
        <v>Circuit Civil</v>
      </c>
      <c r="F93" s="121">
        <f>'Payment Plans'!$I$9</f>
        <v>46078</v>
      </c>
      <c r="G93" s="72" t="str">
        <f>IF('Payment Plans'!$I$15="","",'Payment Plans'!$I$15)</f>
        <v/>
      </c>
      <c r="R93" s="72">
        <v>1</v>
      </c>
      <c r="S93" s="72">
        <v>2</v>
      </c>
      <c r="T93" s="58">
        <v>73</v>
      </c>
    </row>
    <row r="94" spans="1:20" x14ac:dyDescent="0.25">
      <c r="A94" s="58">
        <f t="shared" si="9"/>
        <v>0</v>
      </c>
      <c r="B94" s="58">
        <f t="shared" si="9"/>
        <v>26</v>
      </c>
      <c r="C94" s="58" t="s">
        <v>201</v>
      </c>
      <c r="D94" s="58" t="str">
        <f>'Payment Plans'!$C$16</f>
        <v>County Civil</v>
      </c>
      <c r="E94" s="72" t="str">
        <f>IF('Payment Plans'!$C$16="","",'Payment Plans'!$C$16)</f>
        <v>County Civil</v>
      </c>
      <c r="F94" s="121">
        <f>'Payment Plans'!$I$9</f>
        <v>46078</v>
      </c>
      <c r="G94" s="72" t="str">
        <f>IF('Payment Plans'!$I$16="","",'Payment Plans'!$I$16)</f>
        <v/>
      </c>
      <c r="R94" s="72">
        <v>1</v>
      </c>
      <c r="S94" s="72">
        <v>2</v>
      </c>
      <c r="T94" s="58">
        <v>74</v>
      </c>
    </row>
    <row r="95" spans="1:20" x14ac:dyDescent="0.25">
      <c r="A95" s="58">
        <f t="shared" si="9"/>
        <v>0</v>
      </c>
      <c r="B95" s="58">
        <f t="shared" si="9"/>
        <v>26</v>
      </c>
      <c r="C95" s="58" t="s">
        <v>201</v>
      </c>
      <c r="D95" s="58" t="str">
        <f>'Payment Plans'!$C$17</f>
        <v>Probate</v>
      </c>
      <c r="E95" s="72" t="str">
        <f>IF('Payment Plans'!$C$17="","",'Payment Plans'!$C$17)</f>
        <v>Probate</v>
      </c>
      <c r="F95" s="121">
        <f>'Payment Plans'!$I$9</f>
        <v>46078</v>
      </c>
      <c r="G95" s="72" t="str">
        <f>IF('Payment Plans'!$I$17="","",'Payment Plans'!$I$17)</f>
        <v/>
      </c>
      <c r="R95" s="72">
        <v>1</v>
      </c>
      <c r="S95" s="72">
        <v>2</v>
      </c>
      <c r="T95" s="58">
        <v>75</v>
      </c>
    </row>
    <row r="96" spans="1:20" x14ac:dyDescent="0.25">
      <c r="A96" s="58">
        <f t="shared" si="9"/>
        <v>0</v>
      </c>
      <c r="B96" s="58">
        <f t="shared" si="9"/>
        <v>26</v>
      </c>
      <c r="C96" s="58" t="s">
        <v>201</v>
      </c>
      <c r="D96" s="58" t="str">
        <f>'Payment Plans'!$C$18</f>
        <v>Family</v>
      </c>
      <c r="E96" s="72" t="str">
        <f>IF('Payment Plans'!$C$18="","",'Payment Plans'!$C$18)</f>
        <v>Family</v>
      </c>
      <c r="F96" s="121">
        <f>'Payment Plans'!$I$9</f>
        <v>46078</v>
      </c>
      <c r="G96" s="72" t="str">
        <f>IF('Payment Plans'!$I$18="","",'Payment Plans'!$I$18)</f>
        <v/>
      </c>
      <c r="R96" s="72">
        <v>1</v>
      </c>
      <c r="S96" s="72">
        <v>2</v>
      </c>
      <c r="T96" s="58">
        <v>76</v>
      </c>
    </row>
    <row r="97" spans="1:20" x14ac:dyDescent="0.25">
      <c r="A97" s="58">
        <f t="shared" si="9"/>
        <v>0</v>
      </c>
      <c r="B97" s="58">
        <f t="shared" si="9"/>
        <v>26</v>
      </c>
      <c r="C97" s="58" t="s">
        <v>201</v>
      </c>
      <c r="D97" s="58" t="str">
        <f>'Payment Plans'!$C$19</f>
        <v>Juvenile Dependency</v>
      </c>
      <c r="E97" s="72" t="str">
        <f>IF('Payment Plans'!$C$19="","",'Payment Plans'!$C$19)</f>
        <v>Juvenile Dependency</v>
      </c>
      <c r="F97" s="121">
        <f>'Payment Plans'!$I$9</f>
        <v>46078</v>
      </c>
      <c r="G97" s="72" t="str">
        <f>IF('Payment Plans'!$I$19="","",'Payment Plans'!$I$19)</f>
        <v/>
      </c>
      <c r="R97" s="72">
        <v>1</v>
      </c>
      <c r="S97" s="72">
        <v>2</v>
      </c>
      <c r="T97" s="58">
        <v>77</v>
      </c>
    </row>
    <row r="98" spans="1:20" x14ac:dyDescent="0.25">
      <c r="A98" s="58">
        <f t="shared" si="9"/>
        <v>0</v>
      </c>
      <c r="B98" s="58">
        <f t="shared" si="9"/>
        <v>26</v>
      </c>
      <c r="C98" s="58" t="s">
        <v>201</v>
      </c>
      <c r="D98" s="58" t="str">
        <f>'Payment Plans'!$C$20</f>
        <v>Civil Traffic - UTCs</v>
      </c>
      <c r="E98" s="72" t="str">
        <f>IF('Payment Plans'!$C$20="","",'Payment Plans'!$C$20)</f>
        <v>Civil Traffic - UTCs</v>
      </c>
      <c r="F98" s="121">
        <f>'Payment Plans'!$I$9</f>
        <v>46078</v>
      </c>
      <c r="G98" s="72" t="str">
        <f>IF('Payment Plans'!$I$20="","",'Payment Plans'!$I$20)</f>
        <v/>
      </c>
      <c r="R98" s="72">
        <v>1</v>
      </c>
      <c r="S98" s="72">
        <v>2</v>
      </c>
      <c r="T98" s="58">
        <v>78</v>
      </c>
    </row>
    <row r="99" spans="1:20" x14ac:dyDescent="0.25">
      <c r="A99" s="58">
        <f t="shared" si="9"/>
        <v>0</v>
      </c>
      <c r="B99" s="58">
        <f t="shared" si="9"/>
        <v>26</v>
      </c>
      <c r="C99" s="58" t="s">
        <v>201</v>
      </c>
      <c r="D99" s="58" t="str">
        <f>'Payment Plans'!$C$21</f>
        <v>Multiple Case Types</v>
      </c>
      <c r="E99" s="72" t="str">
        <f>IF('Payment Plans'!$C$21="","",'Payment Plans'!$C$21)</f>
        <v>Multiple Case Types</v>
      </c>
      <c r="F99" s="121">
        <f>'Payment Plans'!$I$9</f>
        <v>46078</v>
      </c>
      <c r="G99" s="72" t="str">
        <f>IF('Payment Plans'!$I$21="","",'Payment Plans'!$I$21)</f>
        <v/>
      </c>
      <c r="R99" s="72">
        <v>1</v>
      </c>
      <c r="S99" s="72">
        <v>2</v>
      </c>
      <c r="T99" s="58">
        <v>79</v>
      </c>
    </row>
    <row r="100" spans="1:20" x14ac:dyDescent="0.25">
      <c r="A100" s="58">
        <f t="shared" si="9"/>
        <v>0</v>
      </c>
      <c r="B100" s="58">
        <f t="shared" si="9"/>
        <v>26</v>
      </c>
      <c r="C100" s="58" t="s">
        <v>201</v>
      </c>
      <c r="D100" s="58" t="s">
        <v>183</v>
      </c>
      <c r="E100" s="72" t="str">
        <f>IF('Payment Plans'!$C$22="","",'Payment Plans'!$C$22)</f>
        <v xml:space="preserve">Total Cases on a Payment Plan = </v>
      </c>
      <c r="F100" s="121">
        <f>'Payment Plans'!$I$9</f>
        <v>46078</v>
      </c>
      <c r="G100" s="72">
        <f>IF('Payment Plans'!$I$22="","",'Payment Plans'!$I$22)</f>
        <v>0</v>
      </c>
      <c r="R100" s="72">
        <v>1</v>
      </c>
      <c r="S100" s="72">
        <v>2</v>
      </c>
      <c r="T100" s="58">
        <v>80</v>
      </c>
    </row>
    <row r="101" spans="1:20" x14ac:dyDescent="0.25">
      <c r="A101" s="58">
        <f t="shared" si="9"/>
        <v>0</v>
      </c>
      <c r="B101" s="58">
        <f t="shared" si="9"/>
        <v>26</v>
      </c>
      <c r="C101" s="58" t="s">
        <v>173</v>
      </c>
      <c r="D101" s="58" t="s">
        <v>183</v>
      </c>
      <c r="E101" s="72" t="str">
        <f>IF('Payment Plans'!$C$25="","",'Payment Plans'!$C$25)</f>
        <v>Number of Payment Plans</v>
      </c>
      <c r="F101" s="121">
        <f>'Payment Plans'!$I$9</f>
        <v>46078</v>
      </c>
      <c r="G101" s="72" t="str">
        <f>IF('Payment Plans'!$I$25="","",'Payment Plans'!$I$25)</f>
        <v/>
      </c>
      <c r="R101" s="72">
        <v>1</v>
      </c>
      <c r="S101" s="72">
        <v>2</v>
      </c>
      <c r="T101" s="58">
        <v>81</v>
      </c>
    </row>
    <row r="102" spans="1:20" x14ac:dyDescent="0.25">
      <c r="A102" s="58">
        <f t="shared" si="9"/>
        <v>0</v>
      </c>
      <c r="B102" s="58">
        <f t="shared" si="9"/>
        <v>26</v>
      </c>
      <c r="C102" s="58" t="s">
        <v>173</v>
      </c>
      <c r="D102" s="58" t="s">
        <v>183</v>
      </c>
      <c r="E102" s="72" t="str">
        <f>IF('Payment Plans'!$C$26="","",'Payment Plans'!$C$26)</f>
        <v>Number of Removed Payment Plans - Satisfied</v>
      </c>
      <c r="F102" s="121">
        <f>'Payment Plans'!$I$9</f>
        <v>46078</v>
      </c>
      <c r="G102" s="72" t="str">
        <f>IF('Payment Plans'!$I$26="","",'Payment Plans'!$I$26)</f>
        <v/>
      </c>
      <c r="R102" s="72">
        <v>1</v>
      </c>
      <c r="S102" s="72">
        <v>2</v>
      </c>
      <c r="T102" s="58">
        <v>82</v>
      </c>
    </row>
    <row r="103" spans="1:20" x14ac:dyDescent="0.25">
      <c r="A103" s="58">
        <f t="shared" si="9"/>
        <v>0</v>
      </c>
      <c r="B103" s="58">
        <f t="shared" si="9"/>
        <v>26</v>
      </c>
      <c r="C103" s="58" t="s">
        <v>173</v>
      </c>
      <c r="D103" s="58" t="s">
        <v>183</v>
      </c>
      <c r="E103" s="72" t="str">
        <f>IF('Payment Plans'!$C$27="","",'Payment Plans'!$C$27)</f>
        <v>Number of Removed Payment Plans - Defaulted</v>
      </c>
      <c r="F103" s="121">
        <f>'Payment Plans'!$I$9</f>
        <v>46078</v>
      </c>
      <c r="G103" s="72" t="str">
        <f>IF('Payment Plans'!$I$27="","",'Payment Plans'!$I$27)</f>
        <v/>
      </c>
      <c r="R103" s="72">
        <v>1</v>
      </c>
      <c r="S103" s="72">
        <v>2</v>
      </c>
      <c r="T103" s="58">
        <v>83</v>
      </c>
    </row>
    <row r="104" spans="1:20" x14ac:dyDescent="0.25">
      <c r="A104" s="58">
        <f t="shared" si="9"/>
        <v>0</v>
      </c>
      <c r="B104" s="58">
        <f t="shared" si="9"/>
        <v>26</v>
      </c>
      <c r="C104" s="58" t="s">
        <v>173</v>
      </c>
      <c r="D104" s="58" t="s">
        <v>183</v>
      </c>
      <c r="E104" s="72" t="str">
        <f>IF('Payment Plans'!$C$28="","",'Payment Plans'!$C$28)</f>
        <v>Number of Removed Payment Plans - Other</v>
      </c>
      <c r="F104" s="121">
        <f>'Payment Plans'!$I$9</f>
        <v>46078</v>
      </c>
      <c r="G104" s="72" t="str">
        <f>IF('Payment Plans'!$I$28="","",'Payment Plans'!$I$28)</f>
        <v/>
      </c>
      <c r="R104" s="72">
        <v>1</v>
      </c>
      <c r="S104" s="72">
        <v>2</v>
      </c>
      <c r="T104" s="58">
        <v>84</v>
      </c>
    </row>
    <row r="105" spans="1:20" x14ac:dyDescent="0.25">
      <c r="A105" s="58">
        <f t="shared" si="9"/>
        <v>0</v>
      </c>
      <c r="B105" s="58">
        <f t="shared" si="9"/>
        <v>26</v>
      </c>
      <c r="C105" s="58" t="s">
        <v>173</v>
      </c>
      <c r="D105" s="58" t="s">
        <v>183</v>
      </c>
      <c r="E105" s="72" t="str">
        <f>IF('Payment Plans'!$C$29="","",'Payment Plans'!$C$29)</f>
        <v xml:space="preserve">Total Active Payment Plans = </v>
      </c>
      <c r="F105" s="121">
        <f>'Payment Plans'!$I$9</f>
        <v>46078</v>
      </c>
      <c r="G105" s="72">
        <f>IF('Payment Plans'!$I$29="","",'Payment Plans'!$I$29)</f>
        <v>0</v>
      </c>
      <c r="R105" s="72">
        <v>1</v>
      </c>
      <c r="S105" s="72">
        <v>2</v>
      </c>
      <c r="T105" s="58">
        <v>85</v>
      </c>
    </row>
    <row r="106" spans="1:20" x14ac:dyDescent="0.25">
      <c r="A106" s="58">
        <f>IFERROR(INDEX(LookupData!A88:A154,MATCH(E86,LookupData!E88:E154,0)),0)</f>
        <v>0</v>
      </c>
      <c r="B106" s="58">
        <f t="shared" ref="B106" si="10">B$21</f>
        <v>26</v>
      </c>
      <c r="C106" s="58" t="s">
        <v>201</v>
      </c>
      <c r="D106" s="58" t="str">
        <f>'Payment Plans'!$C$11</f>
        <v>Circuit Criminal</v>
      </c>
      <c r="E106" s="72" t="str">
        <f>IF('Payment Plans'!$C$11="","",'Payment Plans'!$C$11)</f>
        <v>Circuit Criminal</v>
      </c>
      <c r="F106" s="121">
        <f>'Payment Plans'!$J$9</f>
        <v>46106</v>
      </c>
      <c r="G106" s="72" t="str">
        <f>IF('Payment Plans'!$J$11="","",'Payment Plans'!$J$11)</f>
        <v/>
      </c>
      <c r="R106" s="72">
        <v>1</v>
      </c>
      <c r="S106" s="72">
        <v>2</v>
      </c>
      <c r="T106" s="58">
        <v>86</v>
      </c>
    </row>
    <row r="107" spans="1:20" x14ac:dyDescent="0.25">
      <c r="A107" s="58">
        <f t="shared" ref="A107:B122" si="11">A$21</f>
        <v>0</v>
      </c>
      <c r="B107" s="58">
        <f t="shared" si="11"/>
        <v>26</v>
      </c>
      <c r="C107" s="58" t="s">
        <v>201</v>
      </c>
      <c r="D107" s="58" t="str">
        <f>'Payment Plans'!$C$12</f>
        <v>County Criminal</v>
      </c>
      <c r="E107" s="72" t="str">
        <f>IF('Payment Plans'!$C$12="","",'Payment Plans'!$C$12)</f>
        <v>County Criminal</v>
      </c>
      <c r="F107" s="121">
        <f>'Payment Plans'!$J$9</f>
        <v>46106</v>
      </c>
      <c r="G107" s="72" t="str">
        <f>IF('Payment Plans'!$J$12="","",'Payment Plans'!$J$12)</f>
        <v/>
      </c>
      <c r="R107" s="72">
        <v>1</v>
      </c>
      <c r="S107" s="72">
        <v>2</v>
      </c>
      <c r="T107" s="58">
        <v>87</v>
      </c>
    </row>
    <row r="108" spans="1:20" x14ac:dyDescent="0.25">
      <c r="A108" s="58">
        <f t="shared" si="11"/>
        <v>0</v>
      </c>
      <c r="B108" s="58">
        <f t="shared" si="11"/>
        <v>26</v>
      </c>
      <c r="C108" s="58" t="s">
        <v>201</v>
      </c>
      <c r="D108" s="58" t="str">
        <f>'Payment Plans'!$C$13</f>
        <v>Juvenile Delinquency</v>
      </c>
      <c r="E108" s="72" t="str">
        <f>IF('Payment Plans'!$C$13="","",'Payment Plans'!$C$13)</f>
        <v>Juvenile Delinquency</v>
      </c>
      <c r="F108" s="121">
        <f>'Payment Plans'!$J$9</f>
        <v>46106</v>
      </c>
      <c r="G108" s="72" t="str">
        <f>IF('Payment Plans'!$J$13="","",'Payment Plans'!$J$13)</f>
        <v/>
      </c>
      <c r="R108" s="72">
        <v>1</v>
      </c>
      <c r="S108" s="72">
        <v>2</v>
      </c>
      <c r="T108" s="58">
        <v>88</v>
      </c>
    </row>
    <row r="109" spans="1:20" x14ac:dyDescent="0.25">
      <c r="A109" s="58">
        <f t="shared" si="11"/>
        <v>0</v>
      </c>
      <c r="B109" s="58">
        <f t="shared" si="11"/>
        <v>26</v>
      </c>
      <c r="C109" s="58" t="s">
        <v>201</v>
      </c>
      <c r="D109" s="58" t="str">
        <f>'Payment Plans'!$C$14</f>
        <v>Criminal Traffic - UTCs</v>
      </c>
      <c r="E109" s="72" t="str">
        <f>IF('Payment Plans'!$C$14="","",'Payment Plans'!$C$14)</f>
        <v>Criminal Traffic - UTCs</v>
      </c>
      <c r="F109" s="121">
        <f>'Payment Plans'!$J$9</f>
        <v>46106</v>
      </c>
      <c r="G109" s="72" t="str">
        <f>IF('Payment Plans'!$J$14="","",'Payment Plans'!$J$14)</f>
        <v/>
      </c>
      <c r="R109" s="72">
        <v>1</v>
      </c>
      <c r="S109" s="72">
        <v>2</v>
      </c>
      <c r="T109" s="58">
        <v>89</v>
      </c>
    </row>
    <row r="110" spans="1:20" x14ac:dyDescent="0.25">
      <c r="A110" s="58">
        <f t="shared" si="11"/>
        <v>0</v>
      </c>
      <c r="B110" s="58">
        <f t="shared" si="11"/>
        <v>26</v>
      </c>
      <c r="C110" s="58" t="s">
        <v>201</v>
      </c>
      <c r="D110" s="58" t="str">
        <f>'Payment Plans'!$C$15</f>
        <v>Circuit Civil</v>
      </c>
      <c r="E110" s="72" t="str">
        <f>IF('Payment Plans'!$C$15="","",'Payment Plans'!$C$15)</f>
        <v>Circuit Civil</v>
      </c>
      <c r="F110" s="121">
        <f>'Payment Plans'!$J$9</f>
        <v>46106</v>
      </c>
      <c r="G110" s="72" t="str">
        <f>IF('Payment Plans'!$J$15="","",'Payment Plans'!$J$15)</f>
        <v/>
      </c>
      <c r="R110" s="72">
        <v>1</v>
      </c>
      <c r="S110" s="72">
        <v>2</v>
      </c>
      <c r="T110" s="58">
        <v>90</v>
      </c>
    </row>
    <row r="111" spans="1:20" x14ac:dyDescent="0.25">
      <c r="A111" s="58">
        <f t="shared" si="11"/>
        <v>0</v>
      </c>
      <c r="B111" s="58">
        <f t="shared" si="11"/>
        <v>26</v>
      </c>
      <c r="C111" s="58" t="s">
        <v>201</v>
      </c>
      <c r="D111" s="58" t="str">
        <f>'Payment Plans'!$C$16</f>
        <v>County Civil</v>
      </c>
      <c r="E111" s="72" t="str">
        <f>IF('Payment Plans'!$C$16="","",'Payment Plans'!$C$16)</f>
        <v>County Civil</v>
      </c>
      <c r="F111" s="121">
        <f>'Payment Plans'!$J$9</f>
        <v>46106</v>
      </c>
      <c r="G111" s="72" t="str">
        <f>IF('Payment Plans'!$J$16="","",'Payment Plans'!$J$16)</f>
        <v/>
      </c>
      <c r="R111" s="72">
        <v>1</v>
      </c>
      <c r="S111" s="72">
        <v>2</v>
      </c>
      <c r="T111" s="58">
        <v>91</v>
      </c>
    </row>
    <row r="112" spans="1:20" x14ac:dyDescent="0.25">
      <c r="A112" s="58">
        <f t="shared" si="11"/>
        <v>0</v>
      </c>
      <c r="B112" s="58">
        <f t="shared" si="11"/>
        <v>26</v>
      </c>
      <c r="C112" s="58" t="s">
        <v>201</v>
      </c>
      <c r="D112" s="58" t="str">
        <f>'Payment Plans'!$C$17</f>
        <v>Probate</v>
      </c>
      <c r="E112" s="72" t="str">
        <f>IF('Payment Plans'!$C$17="","",'Payment Plans'!$C$17)</f>
        <v>Probate</v>
      </c>
      <c r="F112" s="121">
        <f>'Payment Plans'!$J$9</f>
        <v>46106</v>
      </c>
      <c r="G112" s="72" t="str">
        <f>IF('Payment Plans'!$J$17="","",'Payment Plans'!$J$17)</f>
        <v/>
      </c>
      <c r="R112" s="72">
        <v>1</v>
      </c>
      <c r="S112" s="72">
        <v>2</v>
      </c>
      <c r="T112" s="58">
        <v>92</v>
      </c>
    </row>
    <row r="113" spans="1:20" x14ac:dyDescent="0.25">
      <c r="A113" s="58">
        <f t="shared" si="11"/>
        <v>0</v>
      </c>
      <c r="B113" s="58">
        <f t="shared" si="11"/>
        <v>26</v>
      </c>
      <c r="C113" s="58" t="s">
        <v>201</v>
      </c>
      <c r="D113" s="58" t="str">
        <f>'Payment Plans'!$C$18</f>
        <v>Family</v>
      </c>
      <c r="E113" s="72" t="str">
        <f>IF('Payment Plans'!$C$18="","",'Payment Plans'!$C$18)</f>
        <v>Family</v>
      </c>
      <c r="F113" s="121">
        <f>'Payment Plans'!$J$9</f>
        <v>46106</v>
      </c>
      <c r="G113" s="72" t="str">
        <f>IF('Payment Plans'!$J$18="","",'Payment Plans'!$J$18)</f>
        <v/>
      </c>
      <c r="R113" s="72">
        <v>1</v>
      </c>
      <c r="S113" s="72">
        <v>2</v>
      </c>
      <c r="T113" s="58">
        <v>93</v>
      </c>
    </row>
    <row r="114" spans="1:20" x14ac:dyDescent="0.25">
      <c r="A114" s="58">
        <f t="shared" si="11"/>
        <v>0</v>
      </c>
      <c r="B114" s="58">
        <f t="shared" si="11"/>
        <v>26</v>
      </c>
      <c r="C114" s="58" t="s">
        <v>201</v>
      </c>
      <c r="D114" s="58" t="str">
        <f>'Payment Plans'!$C$19</f>
        <v>Juvenile Dependency</v>
      </c>
      <c r="E114" s="72" t="str">
        <f>IF('Payment Plans'!$C$19="","",'Payment Plans'!$C$19)</f>
        <v>Juvenile Dependency</v>
      </c>
      <c r="F114" s="121">
        <f>'Payment Plans'!$J$9</f>
        <v>46106</v>
      </c>
      <c r="G114" s="72" t="str">
        <f>IF('Payment Plans'!$J$19="","",'Payment Plans'!$J$19)</f>
        <v/>
      </c>
      <c r="R114" s="72">
        <v>1</v>
      </c>
      <c r="S114" s="72">
        <v>2</v>
      </c>
      <c r="T114" s="58">
        <v>94</v>
      </c>
    </row>
    <row r="115" spans="1:20" x14ac:dyDescent="0.25">
      <c r="A115" s="58">
        <f t="shared" si="11"/>
        <v>0</v>
      </c>
      <c r="B115" s="58">
        <f t="shared" si="11"/>
        <v>26</v>
      </c>
      <c r="C115" s="58" t="s">
        <v>201</v>
      </c>
      <c r="D115" s="58" t="str">
        <f>'Payment Plans'!$C$20</f>
        <v>Civil Traffic - UTCs</v>
      </c>
      <c r="E115" s="72" t="str">
        <f>IF('Payment Plans'!$C$20="","",'Payment Plans'!$C$20)</f>
        <v>Civil Traffic - UTCs</v>
      </c>
      <c r="F115" s="121">
        <f>'Payment Plans'!$J$9</f>
        <v>46106</v>
      </c>
      <c r="G115" s="72" t="str">
        <f>IF('Payment Plans'!$J$20="","",'Payment Plans'!$J$20)</f>
        <v/>
      </c>
      <c r="R115" s="72">
        <v>1</v>
      </c>
      <c r="S115" s="72">
        <v>2</v>
      </c>
      <c r="T115" s="58">
        <v>95</v>
      </c>
    </row>
    <row r="116" spans="1:20" x14ac:dyDescent="0.25">
      <c r="A116" s="58">
        <f t="shared" si="11"/>
        <v>0</v>
      </c>
      <c r="B116" s="58">
        <f t="shared" si="11"/>
        <v>26</v>
      </c>
      <c r="C116" s="58" t="s">
        <v>201</v>
      </c>
      <c r="D116" s="58" t="str">
        <f>'Payment Plans'!$C$21</f>
        <v>Multiple Case Types</v>
      </c>
      <c r="E116" s="72" t="str">
        <f>IF('Payment Plans'!$C$21="","",'Payment Plans'!$C$21)</f>
        <v>Multiple Case Types</v>
      </c>
      <c r="F116" s="121">
        <f>'Payment Plans'!$J$9</f>
        <v>46106</v>
      </c>
      <c r="G116" s="72" t="str">
        <f>IF('Payment Plans'!$J$21="","",'Payment Plans'!$J$21)</f>
        <v/>
      </c>
      <c r="R116" s="72">
        <v>1</v>
      </c>
      <c r="S116" s="72">
        <v>2</v>
      </c>
      <c r="T116" s="58">
        <v>96</v>
      </c>
    </row>
    <row r="117" spans="1:20" x14ac:dyDescent="0.25">
      <c r="A117" s="58">
        <f t="shared" si="11"/>
        <v>0</v>
      </c>
      <c r="B117" s="58">
        <f t="shared" si="11"/>
        <v>26</v>
      </c>
      <c r="C117" s="58" t="s">
        <v>201</v>
      </c>
      <c r="D117" s="58" t="s">
        <v>183</v>
      </c>
      <c r="E117" s="72" t="str">
        <f>IF('Payment Plans'!$C$22="","",'Payment Plans'!$C$22)</f>
        <v xml:space="preserve">Total Cases on a Payment Plan = </v>
      </c>
      <c r="F117" s="121">
        <f>'Payment Plans'!$J$9</f>
        <v>46106</v>
      </c>
      <c r="G117" s="72">
        <f>IF('Payment Plans'!$J$22="","",'Payment Plans'!$J$22)</f>
        <v>0</v>
      </c>
      <c r="R117" s="72">
        <v>1</v>
      </c>
      <c r="S117" s="72">
        <v>2</v>
      </c>
      <c r="T117" s="58">
        <v>97</v>
      </c>
    </row>
    <row r="118" spans="1:20" x14ac:dyDescent="0.25">
      <c r="A118" s="58">
        <f t="shared" si="11"/>
        <v>0</v>
      </c>
      <c r="B118" s="58">
        <f t="shared" si="11"/>
        <v>26</v>
      </c>
      <c r="C118" s="58" t="s">
        <v>173</v>
      </c>
      <c r="D118" s="58" t="s">
        <v>183</v>
      </c>
      <c r="E118" s="72" t="str">
        <f>IF('Payment Plans'!$C$25="","",'Payment Plans'!$C$25)</f>
        <v>Number of Payment Plans</v>
      </c>
      <c r="F118" s="121">
        <f>'Payment Plans'!$J$9</f>
        <v>46106</v>
      </c>
      <c r="G118" s="72" t="str">
        <f>IF('Payment Plans'!$J$25="","",'Payment Plans'!$J$25)</f>
        <v/>
      </c>
      <c r="R118" s="72">
        <v>1</v>
      </c>
      <c r="S118" s="72">
        <v>2</v>
      </c>
      <c r="T118" s="58">
        <v>98</v>
      </c>
    </row>
    <row r="119" spans="1:20" x14ac:dyDescent="0.25">
      <c r="A119" s="58">
        <f t="shared" si="11"/>
        <v>0</v>
      </c>
      <c r="B119" s="58">
        <f t="shared" si="11"/>
        <v>26</v>
      </c>
      <c r="C119" s="58" t="s">
        <v>173</v>
      </c>
      <c r="D119" s="58" t="s">
        <v>183</v>
      </c>
      <c r="E119" s="72" t="str">
        <f>IF('Payment Plans'!$C$26="","",'Payment Plans'!$C$26)</f>
        <v>Number of Removed Payment Plans - Satisfied</v>
      </c>
      <c r="F119" s="121">
        <f>'Payment Plans'!$J$9</f>
        <v>46106</v>
      </c>
      <c r="G119" s="72" t="str">
        <f>IF('Payment Plans'!$J$26="","",'Payment Plans'!$J$26)</f>
        <v/>
      </c>
      <c r="R119" s="72">
        <v>1</v>
      </c>
      <c r="S119" s="72">
        <v>2</v>
      </c>
      <c r="T119" s="58">
        <v>99</v>
      </c>
    </row>
    <row r="120" spans="1:20" x14ac:dyDescent="0.25">
      <c r="A120" s="58">
        <f t="shared" si="11"/>
        <v>0</v>
      </c>
      <c r="B120" s="58">
        <f t="shared" si="11"/>
        <v>26</v>
      </c>
      <c r="C120" s="58" t="s">
        <v>173</v>
      </c>
      <c r="D120" s="58" t="s">
        <v>183</v>
      </c>
      <c r="E120" s="72" t="str">
        <f>IF('Payment Plans'!$C$27="","",'Payment Plans'!$C$27)</f>
        <v>Number of Removed Payment Plans - Defaulted</v>
      </c>
      <c r="F120" s="121">
        <f>'Payment Plans'!$J$9</f>
        <v>46106</v>
      </c>
      <c r="G120" s="72" t="str">
        <f>IF('Payment Plans'!$J$27="","",'Payment Plans'!$J$27)</f>
        <v/>
      </c>
      <c r="R120" s="72">
        <v>1</v>
      </c>
      <c r="S120" s="72">
        <v>2</v>
      </c>
      <c r="T120" s="58">
        <v>100</v>
      </c>
    </row>
    <row r="121" spans="1:20" x14ac:dyDescent="0.25">
      <c r="A121" s="58">
        <f t="shared" si="11"/>
        <v>0</v>
      </c>
      <c r="B121" s="58">
        <f t="shared" si="11"/>
        <v>26</v>
      </c>
      <c r="C121" s="58" t="s">
        <v>173</v>
      </c>
      <c r="D121" s="58" t="s">
        <v>183</v>
      </c>
      <c r="E121" s="72" t="str">
        <f>IF('Payment Plans'!$C$28="","",'Payment Plans'!$C$28)</f>
        <v>Number of Removed Payment Plans - Other</v>
      </c>
      <c r="F121" s="121">
        <f>'Payment Plans'!$J$9</f>
        <v>46106</v>
      </c>
      <c r="G121" s="72" t="str">
        <f>IF('Payment Plans'!$J$28="","",'Payment Plans'!$J$28)</f>
        <v/>
      </c>
      <c r="R121" s="72">
        <v>1</v>
      </c>
      <c r="S121" s="72">
        <v>2</v>
      </c>
      <c r="T121" s="58">
        <v>101</v>
      </c>
    </row>
    <row r="122" spans="1:20" x14ac:dyDescent="0.25">
      <c r="A122" s="58">
        <f t="shared" si="11"/>
        <v>0</v>
      </c>
      <c r="B122" s="58">
        <f t="shared" si="11"/>
        <v>26</v>
      </c>
      <c r="C122" s="58" t="s">
        <v>173</v>
      </c>
      <c r="D122" s="58" t="s">
        <v>183</v>
      </c>
      <c r="E122" s="72" t="str">
        <f>IF('Payment Plans'!$C$29="","",'Payment Plans'!$C$29)</f>
        <v xml:space="preserve">Total Active Payment Plans = </v>
      </c>
      <c r="F122" s="121">
        <f>'Payment Plans'!$J$9</f>
        <v>46106</v>
      </c>
      <c r="G122" s="72">
        <f>IF('Payment Plans'!$J$29="","",'Payment Plans'!$J$29)</f>
        <v>0</v>
      </c>
      <c r="R122" s="72">
        <v>1</v>
      </c>
      <c r="S122" s="72">
        <v>2</v>
      </c>
      <c r="T122" s="58">
        <v>102</v>
      </c>
    </row>
    <row r="123" spans="1:20" x14ac:dyDescent="0.25">
      <c r="A123" s="58">
        <f>IFERROR(INDEX(LookupData!A105:A171,MATCH(E103,LookupData!E105:E171,0)),0)</f>
        <v>0</v>
      </c>
      <c r="B123" s="58">
        <f t="shared" ref="B123" si="12">B$21</f>
        <v>26</v>
      </c>
      <c r="C123" s="58" t="s">
        <v>201</v>
      </c>
      <c r="D123" s="58" t="str">
        <f>'Payment Plans'!$C$11</f>
        <v>Circuit Criminal</v>
      </c>
      <c r="E123" s="72" t="str">
        <f>IF('Payment Plans'!$C$11="","",'Payment Plans'!$C$11)</f>
        <v>Circuit Criminal</v>
      </c>
      <c r="F123" s="121">
        <f>'Payment Plans'!$K$9</f>
        <v>46137</v>
      </c>
      <c r="G123" s="72" t="str">
        <f>IF('Payment Plans'!$K$11="","",'Payment Plans'!$K$11)</f>
        <v/>
      </c>
      <c r="R123" s="72">
        <v>1</v>
      </c>
      <c r="S123" s="72">
        <v>2</v>
      </c>
      <c r="T123" s="58">
        <v>103</v>
      </c>
    </row>
    <row r="124" spans="1:20" x14ac:dyDescent="0.25">
      <c r="A124" s="58">
        <f t="shared" ref="A124:B139" si="13">A$21</f>
        <v>0</v>
      </c>
      <c r="B124" s="58">
        <f t="shared" si="13"/>
        <v>26</v>
      </c>
      <c r="C124" s="58" t="s">
        <v>201</v>
      </c>
      <c r="D124" s="58" t="str">
        <f>'Payment Plans'!$C$12</f>
        <v>County Criminal</v>
      </c>
      <c r="E124" s="72" t="str">
        <f>IF('Payment Plans'!$C$12="","",'Payment Plans'!$C$12)</f>
        <v>County Criminal</v>
      </c>
      <c r="F124" s="121">
        <f>'Payment Plans'!$K$9</f>
        <v>46137</v>
      </c>
      <c r="G124" s="72" t="str">
        <f>IF('Payment Plans'!$K$12="","",'Payment Plans'!$K$12)</f>
        <v/>
      </c>
      <c r="R124" s="72">
        <v>1</v>
      </c>
      <c r="S124" s="72">
        <v>2</v>
      </c>
      <c r="T124" s="58">
        <v>104</v>
      </c>
    </row>
    <row r="125" spans="1:20" x14ac:dyDescent="0.25">
      <c r="A125" s="58">
        <f t="shared" si="13"/>
        <v>0</v>
      </c>
      <c r="B125" s="58">
        <f t="shared" si="13"/>
        <v>26</v>
      </c>
      <c r="C125" s="58" t="s">
        <v>201</v>
      </c>
      <c r="D125" s="58" t="str">
        <f>'Payment Plans'!$C$13</f>
        <v>Juvenile Delinquency</v>
      </c>
      <c r="E125" s="72" t="str">
        <f>IF('Payment Plans'!$C$13="","",'Payment Plans'!$C$13)</f>
        <v>Juvenile Delinquency</v>
      </c>
      <c r="F125" s="121">
        <f>'Payment Plans'!$K$9</f>
        <v>46137</v>
      </c>
      <c r="G125" s="72" t="str">
        <f>IF('Payment Plans'!$K$13="","",'Payment Plans'!$K$13)</f>
        <v/>
      </c>
      <c r="R125" s="72">
        <v>1</v>
      </c>
      <c r="S125" s="72">
        <v>2</v>
      </c>
      <c r="T125" s="58">
        <v>105</v>
      </c>
    </row>
    <row r="126" spans="1:20" x14ac:dyDescent="0.25">
      <c r="A126" s="58">
        <f t="shared" si="13"/>
        <v>0</v>
      </c>
      <c r="B126" s="58">
        <f t="shared" si="13"/>
        <v>26</v>
      </c>
      <c r="C126" s="58" t="s">
        <v>201</v>
      </c>
      <c r="D126" s="58" t="str">
        <f>'Payment Plans'!$C$14</f>
        <v>Criminal Traffic - UTCs</v>
      </c>
      <c r="E126" s="72" t="str">
        <f>IF('Payment Plans'!$C$14="","",'Payment Plans'!$C$14)</f>
        <v>Criminal Traffic - UTCs</v>
      </c>
      <c r="F126" s="121">
        <f>'Payment Plans'!$K$9</f>
        <v>46137</v>
      </c>
      <c r="G126" s="72" t="str">
        <f>IF('Payment Plans'!$K$14="","",'Payment Plans'!$K$14)</f>
        <v/>
      </c>
      <c r="R126" s="72">
        <v>1</v>
      </c>
      <c r="S126" s="72">
        <v>2</v>
      </c>
      <c r="T126" s="58">
        <v>106</v>
      </c>
    </row>
    <row r="127" spans="1:20" x14ac:dyDescent="0.25">
      <c r="A127" s="58">
        <f t="shared" si="13"/>
        <v>0</v>
      </c>
      <c r="B127" s="58">
        <f t="shared" si="13"/>
        <v>26</v>
      </c>
      <c r="C127" s="58" t="s">
        <v>201</v>
      </c>
      <c r="D127" s="58" t="str">
        <f>'Payment Plans'!$C$15</f>
        <v>Circuit Civil</v>
      </c>
      <c r="E127" s="72" t="str">
        <f>IF('Payment Plans'!$C$15="","",'Payment Plans'!$C$15)</f>
        <v>Circuit Civil</v>
      </c>
      <c r="F127" s="121">
        <f>'Payment Plans'!$K$9</f>
        <v>46137</v>
      </c>
      <c r="G127" s="72" t="str">
        <f>IF('Payment Plans'!$K$15="","",'Payment Plans'!$K$15)</f>
        <v/>
      </c>
      <c r="R127" s="72">
        <v>1</v>
      </c>
      <c r="S127" s="72">
        <v>2</v>
      </c>
      <c r="T127" s="58">
        <v>107</v>
      </c>
    </row>
    <row r="128" spans="1:20" x14ac:dyDescent="0.25">
      <c r="A128" s="58">
        <f t="shared" si="13"/>
        <v>0</v>
      </c>
      <c r="B128" s="58">
        <f t="shared" si="13"/>
        <v>26</v>
      </c>
      <c r="C128" s="58" t="s">
        <v>201</v>
      </c>
      <c r="D128" s="58" t="str">
        <f>'Payment Plans'!$C$16</f>
        <v>County Civil</v>
      </c>
      <c r="E128" s="72" t="str">
        <f>IF('Payment Plans'!$C$16="","",'Payment Plans'!$C$16)</f>
        <v>County Civil</v>
      </c>
      <c r="F128" s="121">
        <f>'Payment Plans'!$K$9</f>
        <v>46137</v>
      </c>
      <c r="G128" s="72" t="str">
        <f>IF('Payment Plans'!$K$16="","",'Payment Plans'!$K$16)</f>
        <v/>
      </c>
      <c r="R128" s="72">
        <v>1</v>
      </c>
      <c r="S128" s="72">
        <v>2</v>
      </c>
      <c r="T128" s="58">
        <v>108</v>
      </c>
    </row>
    <row r="129" spans="1:20" x14ac:dyDescent="0.25">
      <c r="A129" s="58">
        <f t="shared" si="13"/>
        <v>0</v>
      </c>
      <c r="B129" s="58">
        <f t="shared" si="13"/>
        <v>26</v>
      </c>
      <c r="C129" s="58" t="s">
        <v>201</v>
      </c>
      <c r="D129" s="58" t="str">
        <f>'Payment Plans'!$C$17</f>
        <v>Probate</v>
      </c>
      <c r="E129" s="72" t="str">
        <f>IF('Payment Plans'!$C$17="","",'Payment Plans'!$C$17)</f>
        <v>Probate</v>
      </c>
      <c r="F129" s="121">
        <f>'Payment Plans'!$K$9</f>
        <v>46137</v>
      </c>
      <c r="G129" s="72" t="str">
        <f>IF('Payment Plans'!$K$17="","",'Payment Plans'!$K$17)</f>
        <v/>
      </c>
      <c r="R129" s="72">
        <v>1</v>
      </c>
      <c r="S129" s="72">
        <v>2</v>
      </c>
      <c r="T129" s="58">
        <v>109</v>
      </c>
    </row>
    <row r="130" spans="1:20" x14ac:dyDescent="0.25">
      <c r="A130" s="58">
        <f t="shared" si="13"/>
        <v>0</v>
      </c>
      <c r="B130" s="58">
        <f t="shared" si="13"/>
        <v>26</v>
      </c>
      <c r="C130" s="58" t="s">
        <v>201</v>
      </c>
      <c r="D130" s="58" t="str">
        <f>'Payment Plans'!$C$18</f>
        <v>Family</v>
      </c>
      <c r="E130" s="72" t="str">
        <f>IF('Payment Plans'!$C$18="","",'Payment Plans'!$C$18)</f>
        <v>Family</v>
      </c>
      <c r="F130" s="121">
        <f>'Payment Plans'!$K$9</f>
        <v>46137</v>
      </c>
      <c r="G130" s="72" t="str">
        <f>IF('Payment Plans'!$K$18="","",'Payment Plans'!$K$18)</f>
        <v/>
      </c>
      <c r="R130" s="72">
        <v>1</v>
      </c>
      <c r="S130" s="72">
        <v>2</v>
      </c>
      <c r="T130" s="58">
        <v>110</v>
      </c>
    </row>
    <row r="131" spans="1:20" x14ac:dyDescent="0.25">
      <c r="A131" s="58">
        <f t="shared" si="13"/>
        <v>0</v>
      </c>
      <c r="B131" s="58">
        <f t="shared" si="13"/>
        <v>26</v>
      </c>
      <c r="C131" s="58" t="s">
        <v>201</v>
      </c>
      <c r="D131" s="58" t="str">
        <f>'Payment Plans'!$C$19</f>
        <v>Juvenile Dependency</v>
      </c>
      <c r="E131" s="72" t="str">
        <f>IF('Payment Plans'!$C$19="","",'Payment Plans'!$C$19)</f>
        <v>Juvenile Dependency</v>
      </c>
      <c r="F131" s="121">
        <f>'Payment Plans'!$K$9</f>
        <v>46137</v>
      </c>
      <c r="G131" s="72" t="str">
        <f>IF('Payment Plans'!$K$19="","",'Payment Plans'!$K$19)</f>
        <v/>
      </c>
      <c r="R131" s="72">
        <v>1</v>
      </c>
      <c r="S131" s="72">
        <v>2</v>
      </c>
      <c r="T131" s="58">
        <v>111</v>
      </c>
    </row>
    <row r="132" spans="1:20" x14ac:dyDescent="0.25">
      <c r="A132" s="58">
        <f t="shared" si="13"/>
        <v>0</v>
      </c>
      <c r="B132" s="58">
        <f t="shared" si="13"/>
        <v>26</v>
      </c>
      <c r="C132" s="58" t="s">
        <v>201</v>
      </c>
      <c r="D132" s="58" t="str">
        <f>'Payment Plans'!$C$20</f>
        <v>Civil Traffic - UTCs</v>
      </c>
      <c r="E132" s="72" t="str">
        <f>IF('Payment Plans'!$C$20="","",'Payment Plans'!$C$20)</f>
        <v>Civil Traffic - UTCs</v>
      </c>
      <c r="F132" s="121">
        <f>'Payment Plans'!$K$9</f>
        <v>46137</v>
      </c>
      <c r="G132" s="72" t="str">
        <f>IF('Payment Plans'!$K$20="","",'Payment Plans'!$K$20)</f>
        <v/>
      </c>
      <c r="R132" s="72">
        <v>1</v>
      </c>
      <c r="S132" s="72">
        <v>2</v>
      </c>
      <c r="T132" s="58">
        <v>112</v>
      </c>
    </row>
    <row r="133" spans="1:20" x14ac:dyDescent="0.25">
      <c r="A133" s="58">
        <f t="shared" si="13"/>
        <v>0</v>
      </c>
      <c r="B133" s="58">
        <f t="shared" si="13"/>
        <v>26</v>
      </c>
      <c r="C133" s="58" t="s">
        <v>201</v>
      </c>
      <c r="D133" s="58" t="str">
        <f>'Payment Plans'!$C$21</f>
        <v>Multiple Case Types</v>
      </c>
      <c r="E133" s="72" t="str">
        <f>IF('Payment Plans'!$C$21="","",'Payment Plans'!$C$21)</f>
        <v>Multiple Case Types</v>
      </c>
      <c r="F133" s="121">
        <f>'Payment Plans'!$K$9</f>
        <v>46137</v>
      </c>
      <c r="G133" s="72" t="str">
        <f>IF('Payment Plans'!$K$21="","",'Payment Plans'!$K$21)</f>
        <v/>
      </c>
      <c r="R133" s="72">
        <v>1</v>
      </c>
      <c r="S133" s="72">
        <v>2</v>
      </c>
      <c r="T133" s="58">
        <v>113</v>
      </c>
    </row>
    <row r="134" spans="1:20" x14ac:dyDescent="0.25">
      <c r="A134" s="58">
        <f t="shared" si="13"/>
        <v>0</v>
      </c>
      <c r="B134" s="58">
        <f t="shared" si="13"/>
        <v>26</v>
      </c>
      <c r="C134" s="58" t="s">
        <v>201</v>
      </c>
      <c r="D134" s="58" t="s">
        <v>183</v>
      </c>
      <c r="E134" s="72" t="str">
        <f>IF('Payment Plans'!$C$22="","",'Payment Plans'!$C$22)</f>
        <v xml:space="preserve">Total Cases on a Payment Plan = </v>
      </c>
      <c r="F134" s="121">
        <f>'Payment Plans'!$K$9</f>
        <v>46137</v>
      </c>
      <c r="G134" s="72">
        <f>IF('Payment Plans'!$K$22="","",'Payment Plans'!$K$22)</f>
        <v>0</v>
      </c>
      <c r="R134" s="72">
        <v>1</v>
      </c>
      <c r="S134" s="72">
        <v>2</v>
      </c>
      <c r="T134" s="58">
        <v>114</v>
      </c>
    </row>
    <row r="135" spans="1:20" x14ac:dyDescent="0.25">
      <c r="A135" s="58">
        <f t="shared" si="13"/>
        <v>0</v>
      </c>
      <c r="B135" s="58">
        <f t="shared" si="13"/>
        <v>26</v>
      </c>
      <c r="C135" s="58" t="s">
        <v>173</v>
      </c>
      <c r="D135" s="58" t="s">
        <v>183</v>
      </c>
      <c r="E135" s="72" t="str">
        <f>IF('Payment Plans'!$C$25="","",'Payment Plans'!$C$25)</f>
        <v>Number of Payment Plans</v>
      </c>
      <c r="F135" s="121">
        <f>'Payment Plans'!$K$9</f>
        <v>46137</v>
      </c>
      <c r="G135" s="72" t="str">
        <f>IF('Payment Plans'!$K$25="","",'Payment Plans'!$K$25)</f>
        <v/>
      </c>
      <c r="R135" s="72">
        <v>1</v>
      </c>
      <c r="S135" s="72">
        <v>2</v>
      </c>
      <c r="T135" s="58">
        <v>115</v>
      </c>
    </row>
    <row r="136" spans="1:20" x14ac:dyDescent="0.25">
      <c r="A136" s="58">
        <f t="shared" si="13"/>
        <v>0</v>
      </c>
      <c r="B136" s="58">
        <f t="shared" si="13"/>
        <v>26</v>
      </c>
      <c r="C136" s="58" t="s">
        <v>173</v>
      </c>
      <c r="D136" s="58" t="s">
        <v>183</v>
      </c>
      <c r="E136" s="72" t="str">
        <f>IF('Payment Plans'!$C$26="","",'Payment Plans'!$C$26)</f>
        <v>Number of Removed Payment Plans - Satisfied</v>
      </c>
      <c r="F136" s="121">
        <f>'Payment Plans'!$K$9</f>
        <v>46137</v>
      </c>
      <c r="G136" s="72" t="str">
        <f>IF('Payment Plans'!$K$26="","",'Payment Plans'!$K$26)</f>
        <v/>
      </c>
      <c r="R136" s="72">
        <v>1</v>
      </c>
      <c r="S136" s="72">
        <v>2</v>
      </c>
      <c r="T136" s="58">
        <v>116</v>
      </c>
    </row>
    <row r="137" spans="1:20" x14ac:dyDescent="0.25">
      <c r="A137" s="58">
        <f t="shared" si="13"/>
        <v>0</v>
      </c>
      <c r="B137" s="58">
        <f t="shared" si="13"/>
        <v>26</v>
      </c>
      <c r="C137" s="58" t="s">
        <v>173</v>
      </c>
      <c r="D137" s="58" t="s">
        <v>183</v>
      </c>
      <c r="E137" s="72" t="str">
        <f>IF('Payment Plans'!$C$27="","",'Payment Plans'!$C$27)</f>
        <v>Number of Removed Payment Plans - Defaulted</v>
      </c>
      <c r="F137" s="121">
        <f>'Payment Plans'!$K$9</f>
        <v>46137</v>
      </c>
      <c r="G137" s="72" t="str">
        <f>IF('Payment Plans'!$K$27="","",'Payment Plans'!$K$27)</f>
        <v/>
      </c>
      <c r="R137" s="72">
        <v>1</v>
      </c>
      <c r="S137" s="72">
        <v>2</v>
      </c>
      <c r="T137" s="58">
        <v>117</v>
      </c>
    </row>
    <row r="138" spans="1:20" x14ac:dyDescent="0.25">
      <c r="A138" s="58">
        <f t="shared" si="13"/>
        <v>0</v>
      </c>
      <c r="B138" s="58">
        <f t="shared" si="13"/>
        <v>26</v>
      </c>
      <c r="C138" s="58" t="s">
        <v>173</v>
      </c>
      <c r="D138" s="58" t="s">
        <v>183</v>
      </c>
      <c r="E138" s="72" t="str">
        <f>IF('Payment Plans'!$C$28="","",'Payment Plans'!$C$28)</f>
        <v>Number of Removed Payment Plans - Other</v>
      </c>
      <c r="F138" s="121">
        <f>'Payment Plans'!$K$9</f>
        <v>46137</v>
      </c>
      <c r="G138" s="72" t="str">
        <f>IF('Payment Plans'!$K$28="","",'Payment Plans'!$K$28)</f>
        <v/>
      </c>
      <c r="R138" s="72">
        <v>1</v>
      </c>
      <c r="S138" s="72">
        <v>2</v>
      </c>
      <c r="T138" s="58">
        <v>118</v>
      </c>
    </row>
    <row r="139" spans="1:20" x14ac:dyDescent="0.25">
      <c r="A139" s="58">
        <f t="shared" si="13"/>
        <v>0</v>
      </c>
      <c r="B139" s="58">
        <f t="shared" si="13"/>
        <v>26</v>
      </c>
      <c r="C139" s="58" t="s">
        <v>173</v>
      </c>
      <c r="D139" s="58" t="s">
        <v>183</v>
      </c>
      <c r="E139" s="72" t="str">
        <f>IF('Payment Plans'!$C$29="","",'Payment Plans'!$C$29)</f>
        <v xml:space="preserve">Total Active Payment Plans = </v>
      </c>
      <c r="F139" s="121">
        <f>'Payment Plans'!$K$9</f>
        <v>46137</v>
      </c>
      <c r="G139" s="72">
        <f>IF('Payment Plans'!$K$29="","",'Payment Plans'!$K$29)</f>
        <v>0</v>
      </c>
      <c r="R139" s="72">
        <v>1</v>
      </c>
      <c r="S139" s="72">
        <v>2</v>
      </c>
      <c r="T139" s="58">
        <v>119</v>
      </c>
    </row>
    <row r="140" spans="1:20" x14ac:dyDescent="0.25">
      <c r="A140" s="58">
        <f>IFERROR(INDEX(LookupData!A122:A188,MATCH(E120,LookupData!E122:E188,0)),0)</f>
        <v>0</v>
      </c>
      <c r="B140" s="58">
        <f t="shared" ref="B140" si="14">B$21</f>
        <v>26</v>
      </c>
      <c r="C140" s="58" t="s">
        <v>201</v>
      </c>
      <c r="D140" s="58" t="str">
        <f>'Payment Plans'!$C$11</f>
        <v>Circuit Criminal</v>
      </c>
      <c r="E140" s="72" t="str">
        <f>IF('Payment Plans'!$C$11="","",'Payment Plans'!$C$11)</f>
        <v>Circuit Criminal</v>
      </c>
      <c r="F140" s="121">
        <f>'Payment Plans'!$L$9</f>
        <v>46167</v>
      </c>
      <c r="G140" s="72" t="str">
        <f>IF('Payment Plans'!$L$11="","",'Payment Plans'!$L$11)</f>
        <v/>
      </c>
      <c r="R140" s="72">
        <v>1</v>
      </c>
      <c r="S140" s="72">
        <v>2</v>
      </c>
      <c r="T140" s="58">
        <v>120</v>
      </c>
    </row>
    <row r="141" spans="1:20" x14ac:dyDescent="0.25">
      <c r="A141" s="58">
        <f t="shared" ref="A141:B156" si="15">A$21</f>
        <v>0</v>
      </c>
      <c r="B141" s="58">
        <f t="shared" si="15"/>
        <v>26</v>
      </c>
      <c r="C141" s="58" t="s">
        <v>201</v>
      </c>
      <c r="D141" s="58" t="str">
        <f>'Payment Plans'!$C$12</f>
        <v>County Criminal</v>
      </c>
      <c r="E141" s="72" t="str">
        <f>IF('Payment Plans'!$C$12="","",'Payment Plans'!$C$12)</f>
        <v>County Criminal</v>
      </c>
      <c r="F141" s="121">
        <f>'Payment Plans'!$L$9</f>
        <v>46167</v>
      </c>
      <c r="G141" s="72" t="str">
        <f>IF('Payment Plans'!$L$12="","",'Payment Plans'!$L$12)</f>
        <v/>
      </c>
      <c r="R141" s="72">
        <v>1</v>
      </c>
      <c r="S141" s="72">
        <v>2</v>
      </c>
      <c r="T141" s="58">
        <v>121</v>
      </c>
    </row>
    <row r="142" spans="1:20" x14ac:dyDescent="0.25">
      <c r="A142" s="58">
        <f t="shared" si="15"/>
        <v>0</v>
      </c>
      <c r="B142" s="58">
        <f t="shared" si="15"/>
        <v>26</v>
      </c>
      <c r="C142" s="58" t="s">
        <v>201</v>
      </c>
      <c r="D142" s="58" t="str">
        <f>'Payment Plans'!$C$13</f>
        <v>Juvenile Delinquency</v>
      </c>
      <c r="E142" s="72" t="str">
        <f>IF('Payment Plans'!$C$13="","",'Payment Plans'!$C$13)</f>
        <v>Juvenile Delinquency</v>
      </c>
      <c r="F142" s="121">
        <f>'Payment Plans'!$L$9</f>
        <v>46167</v>
      </c>
      <c r="G142" s="72" t="str">
        <f>IF('Payment Plans'!$L$13="","",'Payment Plans'!$L$13)</f>
        <v/>
      </c>
      <c r="R142" s="72">
        <v>1</v>
      </c>
      <c r="S142" s="72">
        <v>2</v>
      </c>
      <c r="T142" s="58">
        <v>122</v>
      </c>
    </row>
    <row r="143" spans="1:20" x14ac:dyDescent="0.25">
      <c r="A143" s="58">
        <f t="shared" si="15"/>
        <v>0</v>
      </c>
      <c r="B143" s="58">
        <f t="shared" si="15"/>
        <v>26</v>
      </c>
      <c r="C143" s="58" t="s">
        <v>201</v>
      </c>
      <c r="D143" s="58" t="str">
        <f>'Payment Plans'!$C$14</f>
        <v>Criminal Traffic - UTCs</v>
      </c>
      <c r="E143" s="72" t="str">
        <f>IF('Payment Plans'!$C$14="","",'Payment Plans'!$C$14)</f>
        <v>Criminal Traffic - UTCs</v>
      </c>
      <c r="F143" s="121">
        <f>'Payment Plans'!$L$9</f>
        <v>46167</v>
      </c>
      <c r="G143" s="72" t="str">
        <f>IF('Payment Plans'!$L$14="","",'Payment Plans'!$L$14)</f>
        <v/>
      </c>
      <c r="R143" s="72">
        <v>1</v>
      </c>
      <c r="S143" s="72">
        <v>2</v>
      </c>
      <c r="T143" s="58">
        <v>123</v>
      </c>
    </row>
    <row r="144" spans="1:20" x14ac:dyDescent="0.25">
      <c r="A144" s="58">
        <f t="shared" si="15"/>
        <v>0</v>
      </c>
      <c r="B144" s="58">
        <f t="shared" si="15"/>
        <v>26</v>
      </c>
      <c r="C144" s="58" t="s">
        <v>201</v>
      </c>
      <c r="D144" s="58" t="str">
        <f>'Payment Plans'!$C$15</f>
        <v>Circuit Civil</v>
      </c>
      <c r="E144" s="72" t="str">
        <f>IF('Payment Plans'!$C$15="","",'Payment Plans'!$C$15)</f>
        <v>Circuit Civil</v>
      </c>
      <c r="F144" s="121">
        <f>'Payment Plans'!$L$9</f>
        <v>46167</v>
      </c>
      <c r="G144" s="72" t="str">
        <f>IF('Payment Plans'!$L$15="","",'Payment Plans'!$L$15)</f>
        <v/>
      </c>
      <c r="R144" s="72">
        <v>1</v>
      </c>
      <c r="S144" s="72">
        <v>2</v>
      </c>
      <c r="T144" s="58">
        <v>124</v>
      </c>
    </row>
    <row r="145" spans="1:20" x14ac:dyDescent="0.25">
      <c r="A145" s="58">
        <f t="shared" si="15"/>
        <v>0</v>
      </c>
      <c r="B145" s="58">
        <f t="shared" si="15"/>
        <v>26</v>
      </c>
      <c r="C145" s="58" t="s">
        <v>201</v>
      </c>
      <c r="D145" s="58" t="str">
        <f>'Payment Plans'!$C$16</f>
        <v>County Civil</v>
      </c>
      <c r="E145" s="72" t="str">
        <f>IF('Payment Plans'!$C$16="","",'Payment Plans'!$C$16)</f>
        <v>County Civil</v>
      </c>
      <c r="F145" s="121">
        <f>'Payment Plans'!$L$9</f>
        <v>46167</v>
      </c>
      <c r="G145" s="72" t="str">
        <f>IF('Payment Plans'!$L$16="","",'Payment Plans'!$L$16)</f>
        <v/>
      </c>
      <c r="R145" s="72">
        <v>1</v>
      </c>
      <c r="S145" s="72">
        <v>2</v>
      </c>
      <c r="T145" s="58">
        <v>125</v>
      </c>
    </row>
    <row r="146" spans="1:20" x14ac:dyDescent="0.25">
      <c r="A146" s="58">
        <f t="shared" si="15"/>
        <v>0</v>
      </c>
      <c r="B146" s="58">
        <f t="shared" si="15"/>
        <v>26</v>
      </c>
      <c r="C146" s="58" t="s">
        <v>201</v>
      </c>
      <c r="D146" s="58" t="str">
        <f>'Payment Plans'!$C$17</f>
        <v>Probate</v>
      </c>
      <c r="E146" s="72" t="str">
        <f>IF('Payment Plans'!$C$17="","",'Payment Plans'!$C$17)</f>
        <v>Probate</v>
      </c>
      <c r="F146" s="121">
        <f>'Payment Plans'!$L$9</f>
        <v>46167</v>
      </c>
      <c r="G146" s="72" t="str">
        <f>IF('Payment Plans'!$L$17="","",'Payment Plans'!$L$17)</f>
        <v/>
      </c>
      <c r="R146" s="72">
        <v>1</v>
      </c>
      <c r="S146" s="72">
        <v>2</v>
      </c>
      <c r="T146" s="58">
        <v>126</v>
      </c>
    </row>
    <row r="147" spans="1:20" x14ac:dyDescent="0.25">
      <c r="A147" s="58">
        <f t="shared" si="15"/>
        <v>0</v>
      </c>
      <c r="B147" s="58">
        <f t="shared" si="15"/>
        <v>26</v>
      </c>
      <c r="C147" s="58" t="s">
        <v>201</v>
      </c>
      <c r="D147" s="58" t="str">
        <f>'Payment Plans'!$C$18</f>
        <v>Family</v>
      </c>
      <c r="E147" s="72" t="str">
        <f>IF('Payment Plans'!$C$18="","",'Payment Plans'!$C$18)</f>
        <v>Family</v>
      </c>
      <c r="F147" s="121">
        <f>'Payment Plans'!$L$9</f>
        <v>46167</v>
      </c>
      <c r="G147" s="72" t="str">
        <f>IF('Payment Plans'!$L$18="","",'Payment Plans'!$L$18)</f>
        <v/>
      </c>
      <c r="R147" s="72">
        <v>1</v>
      </c>
      <c r="S147" s="72">
        <v>2</v>
      </c>
      <c r="T147" s="58">
        <v>127</v>
      </c>
    </row>
    <row r="148" spans="1:20" x14ac:dyDescent="0.25">
      <c r="A148" s="58">
        <f t="shared" si="15"/>
        <v>0</v>
      </c>
      <c r="B148" s="58">
        <f t="shared" si="15"/>
        <v>26</v>
      </c>
      <c r="C148" s="58" t="s">
        <v>201</v>
      </c>
      <c r="D148" s="58" t="str">
        <f>'Payment Plans'!$C$19</f>
        <v>Juvenile Dependency</v>
      </c>
      <c r="E148" s="72" t="str">
        <f>IF('Payment Plans'!$C$19="","",'Payment Plans'!$C$19)</f>
        <v>Juvenile Dependency</v>
      </c>
      <c r="F148" s="121">
        <f>'Payment Plans'!$L$9</f>
        <v>46167</v>
      </c>
      <c r="G148" s="72" t="str">
        <f>IF('Payment Plans'!$L$19="","",'Payment Plans'!$L$19)</f>
        <v/>
      </c>
      <c r="R148" s="72">
        <v>1</v>
      </c>
      <c r="S148" s="72">
        <v>2</v>
      </c>
      <c r="T148" s="58">
        <v>128</v>
      </c>
    </row>
    <row r="149" spans="1:20" x14ac:dyDescent="0.25">
      <c r="A149" s="58">
        <f t="shared" si="15"/>
        <v>0</v>
      </c>
      <c r="B149" s="58">
        <f t="shared" si="15"/>
        <v>26</v>
      </c>
      <c r="C149" s="58" t="s">
        <v>201</v>
      </c>
      <c r="D149" s="58" t="str">
        <f>'Payment Plans'!$C$20</f>
        <v>Civil Traffic - UTCs</v>
      </c>
      <c r="E149" s="72" t="str">
        <f>IF('Payment Plans'!$C$20="","",'Payment Plans'!$C$20)</f>
        <v>Civil Traffic - UTCs</v>
      </c>
      <c r="F149" s="121">
        <f>'Payment Plans'!$L$9</f>
        <v>46167</v>
      </c>
      <c r="G149" s="72" t="str">
        <f>IF('Payment Plans'!$L$20="","",'Payment Plans'!$L$20)</f>
        <v/>
      </c>
      <c r="R149" s="72">
        <v>1</v>
      </c>
      <c r="S149" s="72">
        <v>2</v>
      </c>
      <c r="T149" s="58">
        <v>129</v>
      </c>
    </row>
    <row r="150" spans="1:20" x14ac:dyDescent="0.25">
      <c r="A150" s="58">
        <f t="shared" si="15"/>
        <v>0</v>
      </c>
      <c r="B150" s="58">
        <f t="shared" si="15"/>
        <v>26</v>
      </c>
      <c r="C150" s="58" t="s">
        <v>201</v>
      </c>
      <c r="D150" s="58" t="str">
        <f>'Payment Plans'!$C$21</f>
        <v>Multiple Case Types</v>
      </c>
      <c r="E150" s="72" t="str">
        <f>IF('Payment Plans'!$C$21="","",'Payment Plans'!$C$21)</f>
        <v>Multiple Case Types</v>
      </c>
      <c r="F150" s="121">
        <f>'Payment Plans'!$L$9</f>
        <v>46167</v>
      </c>
      <c r="G150" s="72" t="str">
        <f>IF('Payment Plans'!$L$21="","",'Payment Plans'!$L$21)</f>
        <v/>
      </c>
      <c r="R150" s="72">
        <v>1</v>
      </c>
      <c r="S150" s="72">
        <v>2</v>
      </c>
      <c r="T150" s="58">
        <v>130</v>
      </c>
    </row>
    <row r="151" spans="1:20" x14ac:dyDescent="0.25">
      <c r="A151" s="58">
        <f t="shared" si="15"/>
        <v>0</v>
      </c>
      <c r="B151" s="58">
        <f t="shared" si="15"/>
        <v>26</v>
      </c>
      <c r="C151" s="58" t="s">
        <v>201</v>
      </c>
      <c r="D151" s="58" t="s">
        <v>183</v>
      </c>
      <c r="E151" s="72" t="str">
        <f>IF('Payment Plans'!$C$22="","",'Payment Plans'!$C$22)</f>
        <v xml:space="preserve">Total Cases on a Payment Plan = </v>
      </c>
      <c r="F151" s="121">
        <f>'Payment Plans'!$L$9</f>
        <v>46167</v>
      </c>
      <c r="G151" s="72">
        <f>IF('Payment Plans'!$L$22="","",'Payment Plans'!$L$22)</f>
        <v>0</v>
      </c>
      <c r="R151" s="72">
        <v>1</v>
      </c>
      <c r="S151" s="72">
        <v>2</v>
      </c>
      <c r="T151" s="58">
        <v>131</v>
      </c>
    </row>
    <row r="152" spans="1:20" x14ac:dyDescent="0.25">
      <c r="A152" s="58">
        <f t="shared" si="15"/>
        <v>0</v>
      </c>
      <c r="B152" s="58">
        <f t="shared" si="15"/>
        <v>26</v>
      </c>
      <c r="C152" s="58" t="s">
        <v>173</v>
      </c>
      <c r="D152" s="58" t="s">
        <v>183</v>
      </c>
      <c r="E152" s="72" t="str">
        <f>IF('Payment Plans'!$C$25="","",'Payment Plans'!$C$25)</f>
        <v>Number of Payment Plans</v>
      </c>
      <c r="F152" s="121">
        <f>'Payment Plans'!$L$9</f>
        <v>46167</v>
      </c>
      <c r="G152" s="72" t="str">
        <f>IF('Payment Plans'!$L$25="","",'Payment Plans'!$L$25)</f>
        <v/>
      </c>
      <c r="R152" s="72">
        <v>1</v>
      </c>
      <c r="S152" s="72">
        <v>2</v>
      </c>
      <c r="T152" s="58">
        <v>132</v>
      </c>
    </row>
    <row r="153" spans="1:20" x14ac:dyDescent="0.25">
      <c r="A153" s="58">
        <f t="shared" si="15"/>
        <v>0</v>
      </c>
      <c r="B153" s="58">
        <f t="shared" si="15"/>
        <v>26</v>
      </c>
      <c r="C153" s="58" t="s">
        <v>173</v>
      </c>
      <c r="D153" s="58" t="s">
        <v>183</v>
      </c>
      <c r="E153" s="72" t="str">
        <f>IF('Payment Plans'!$C$26="","",'Payment Plans'!$C$26)</f>
        <v>Number of Removed Payment Plans - Satisfied</v>
      </c>
      <c r="F153" s="121">
        <f>'Payment Plans'!$L$9</f>
        <v>46167</v>
      </c>
      <c r="G153" s="72" t="str">
        <f>IF('Payment Plans'!$L$26="","",'Payment Plans'!$L$26)</f>
        <v/>
      </c>
      <c r="R153" s="72">
        <v>1</v>
      </c>
      <c r="S153" s="72">
        <v>2</v>
      </c>
      <c r="T153" s="58">
        <v>133</v>
      </c>
    </row>
    <row r="154" spans="1:20" x14ac:dyDescent="0.25">
      <c r="A154" s="58">
        <f t="shared" si="15"/>
        <v>0</v>
      </c>
      <c r="B154" s="58">
        <f t="shared" si="15"/>
        <v>26</v>
      </c>
      <c r="C154" s="58" t="s">
        <v>173</v>
      </c>
      <c r="D154" s="58" t="s">
        <v>183</v>
      </c>
      <c r="E154" s="72" t="str">
        <f>IF('Payment Plans'!$C$27="","",'Payment Plans'!$C$27)</f>
        <v>Number of Removed Payment Plans - Defaulted</v>
      </c>
      <c r="F154" s="121">
        <f>'Payment Plans'!$L$9</f>
        <v>46167</v>
      </c>
      <c r="G154" s="72" t="str">
        <f>IF('Payment Plans'!$L$27="","",'Payment Plans'!$L$27)</f>
        <v/>
      </c>
      <c r="R154" s="72">
        <v>1</v>
      </c>
      <c r="S154" s="72">
        <v>2</v>
      </c>
      <c r="T154" s="58">
        <v>134</v>
      </c>
    </row>
    <row r="155" spans="1:20" x14ac:dyDescent="0.25">
      <c r="A155" s="58">
        <f t="shared" si="15"/>
        <v>0</v>
      </c>
      <c r="B155" s="58">
        <f t="shared" si="15"/>
        <v>26</v>
      </c>
      <c r="C155" s="58" t="s">
        <v>173</v>
      </c>
      <c r="D155" s="58" t="s">
        <v>183</v>
      </c>
      <c r="E155" s="72" t="str">
        <f>IF('Payment Plans'!$C$28="","",'Payment Plans'!$C$28)</f>
        <v>Number of Removed Payment Plans - Other</v>
      </c>
      <c r="F155" s="121">
        <f>'Payment Plans'!$L$9</f>
        <v>46167</v>
      </c>
      <c r="G155" s="72" t="str">
        <f>IF('Payment Plans'!$L$28="","",'Payment Plans'!$L$28)</f>
        <v/>
      </c>
      <c r="R155" s="72">
        <v>1</v>
      </c>
      <c r="S155" s="72">
        <v>2</v>
      </c>
      <c r="T155" s="58">
        <v>135</v>
      </c>
    </row>
    <row r="156" spans="1:20" x14ac:dyDescent="0.25">
      <c r="A156" s="58">
        <f t="shared" si="15"/>
        <v>0</v>
      </c>
      <c r="B156" s="58">
        <f t="shared" si="15"/>
        <v>26</v>
      </c>
      <c r="C156" s="58" t="s">
        <v>173</v>
      </c>
      <c r="D156" s="58" t="s">
        <v>183</v>
      </c>
      <c r="E156" s="72" t="str">
        <f>IF('Payment Plans'!$C$29="","",'Payment Plans'!$C$29)</f>
        <v xml:space="preserve">Total Active Payment Plans = </v>
      </c>
      <c r="F156" s="121">
        <f>'Payment Plans'!$L$9</f>
        <v>46167</v>
      </c>
      <c r="G156" s="72">
        <f>IF('Payment Plans'!$L$29="","",'Payment Plans'!$L$29)</f>
        <v>0</v>
      </c>
      <c r="R156" s="72">
        <v>1</v>
      </c>
      <c r="S156" s="72">
        <v>2</v>
      </c>
      <c r="T156" s="58">
        <v>136</v>
      </c>
    </row>
    <row r="157" spans="1:20" x14ac:dyDescent="0.25">
      <c r="A157" s="58">
        <f>IFERROR(INDEX(LookupData!A139:A205,MATCH(E137,LookupData!E139:E205,0)),0)</f>
        <v>0</v>
      </c>
      <c r="B157" s="58">
        <f t="shared" ref="B157" si="16">B$21</f>
        <v>26</v>
      </c>
      <c r="C157" s="58" t="s">
        <v>201</v>
      </c>
      <c r="D157" s="58" t="str">
        <f>'Payment Plans'!$C$11</f>
        <v>Circuit Criminal</v>
      </c>
      <c r="E157" s="72" t="str">
        <f>IF('Payment Plans'!$C$11="","",'Payment Plans'!$C$11)</f>
        <v>Circuit Criminal</v>
      </c>
      <c r="F157" s="121">
        <f>'Payment Plans'!$M$9</f>
        <v>46198</v>
      </c>
      <c r="G157" s="72" t="str">
        <f>IF('Payment Plans'!$M$11="","",'Payment Plans'!$M$11)</f>
        <v/>
      </c>
      <c r="R157" s="72">
        <v>1</v>
      </c>
      <c r="S157" s="72">
        <v>2</v>
      </c>
      <c r="T157" s="58">
        <v>137</v>
      </c>
    </row>
    <row r="158" spans="1:20" x14ac:dyDescent="0.25">
      <c r="A158" s="58">
        <f t="shared" ref="A158:B173" si="17">A$21</f>
        <v>0</v>
      </c>
      <c r="B158" s="58">
        <f t="shared" si="17"/>
        <v>26</v>
      </c>
      <c r="C158" s="58" t="s">
        <v>201</v>
      </c>
      <c r="D158" s="58" t="str">
        <f>'Payment Plans'!$C$12</f>
        <v>County Criminal</v>
      </c>
      <c r="E158" s="72" t="str">
        <f>IF('Payment Plans'!$C$12="","",'Payment Plans'!$C$12)</f>
        <v>County Criminal</v>
      </c>
      <c r="F158" s="121">
        <f>'Payment Plans'!$M$9</f>
        <v>46198</v>
      </c>
      <c r="G158" s="72" t="str">
        <f>IF('Payment Plans'!$M$12="","",'Payment Plans'!$M$12)</f>
        <v/>
      </c>
      <c r="R158" s="72">
        <v>1</v>
      </c>
      <c r="S158" s="72">
        <v>2</v>
      </c>
      <c r="T158" s="58">
        <v>138</v>
      </c>
    </row>
    <row r="159" spans="1:20" x14ac:dyDescent="0.25">
      <c r="A159" s="58">
        <f t="shared" si="17"/>
        <v>0</v>
      </c>
      <c r="B159" s="58">
        <f t="shared" si="17"/>
        <v>26</v>
      </c>
      <c r="C159" s="58" t="s">
        <v>201</v>
      </c>
      <c r="D159" s="58" t="str">
        <f>'Payment Plans'!$C$13</f>
        <v>Juvenile Delinquency</v>
      </c>
      <c r="E159" s="72" t="str">
        <f>IF('Payment Plans'!$C$13="","",'Payment Plans'!$C$13)</f>
        <v>Juvenile Delinquency</v>
      </c>
      <c r="F159" s="121">
        <f>'Payment Plans'!$M$9</f>
        <v>46198</v>
      </c>
      <c r="G159" s="72" t="str">
        <f>IF('Payment Plans'!$M$13="","",'Payment Plans'!$M$13)</f>
        <v/>
      </c>
      <c r="R159" s="72">
        <v>1</v>
      </c>
      <c r="S159" s="72">
        <v>2</v>
      </c>
      <c r="T159" s="58">
        <v>139</v>
      </c>
    </row>
    <row r="160" spans="1:20" x14ac:dyDescent="0.25">
      <c r="A160" s="58">
        <f t="shared" si="17"/>
        <v>0</v>
      </c>
      <c r="B160" s="58">
        <f t="shared" si="17"/>
        <v>26</v>
      </c>
      <c r="C160" s="58" t="s">
        <v>201</v>
      </c>
      <c r="D160" s="58" t="str">
        <f>'Payment Plans'!$C$14</f>
        <v>Criminal Traffic - UTCs</v>
      </c>
      <c r="E160" s="72" t="str">
        <f>IF('Payment Plans'!$C$14="","",'Payment Plans'!$C$14)</f>
        <v>Criminal Traffic - UTCs</v>
      </c>
      <c r="F160" s="121">
        <f>'Payment Plans'!$M$9</f>
        <v>46198</v>
      </c>
      <c r="G160" s="72" t="str">
        <f>IF('Payment Plans'!$M$14="","",'Payment Plans'!$M$14)</f>
        <v/>
      </c>
      <c r="R160" s="72">
        <v>1</v>
      </c>
      <c r="S160" s="72">
        <v>2</v>
      </c>
      <c r="T160" s="58">
        <v>140</v>
      </c>
    </row>
    <row r="161" spans="1:20" x14ac:dyDescent="0.25">
      <c r="A161" s="58">
        <f t="shared" si="17"/>
        <v>0</v>
      </c>
      <c r="B161" s="58">
        <f t="shared" si="17"/>
        <v>26</v>
      </c>
      <c r="C161" s="58" t="s">
        <v>201</v>
      </c>
      <c r="D161" s="58" t="str">
        <f>'Payment Plans'!$C$15</f>
        <v>Circuit Civil</v>
      </c>
      <c r="E161" s="72" t="str">
        <f>IF('Payment Plans'!$C$15="","",'Payment Plans'!$C$15)</f>
        <v>Circuit Civil</v>
      </c>
      <c r="F161" s="121">
        <f>'Payment Plans'!$M$9</f>
        <v>46198</v>
      </c>
      <c r="G161" s="72" t="str">
        <f>IF('Payment Plans'!$M$15="","",'Payment Plans'!$M$15)</f>
        <v/>
      </c>
      <c r="R161" s="72">
        <v>1</v>
      </c>
      <c r="S161" s="72">
        <v>2</v>
      </c>
      <c r="T161" s="58">
        <v>141</v>
      </c>
    </row>
    <row r="162" spans="1:20" x14ac:dyDescent="0.25">
      <c r="A162" s="58">
        <f t="shared" si="17"/>
        <v>0</v>
      </c>
      <c r="B162" s="58">
        <f t="shared" si="17"/>
        <v>26</v>
      </c>
      <c r="C162" s="58" t="s">
        <v>201</v>
      </c>
      <c r="D162" s="58" t="str">
        <f>'Payment Plans'!$C$16</f>
        <v>County Civil</v>
      </c>
      <c r="E162" s="72" t="str">
        <f>IF('Payment Plans'!$C$16="","",'Payment Plans'!$C$16)</f>
        <v>County Civil</v>
      </c>
      <c r="F162" s="121">
        <f>'Payment Plans'!$M$9</f>
        <v>46198</v>
      </c>
      <c r="G162" s="72" t="str">
        <f>IF('Payment Plans'!$M$16="","",'Payment Plans'!$M$16)</f>
        <v/>
      </c>
      <c r="R162" s="72">
        <v>1</v>
      </c>
      <c r="S162" s="72">
        <v>2</v>
      </c>
      <c r="T162" s="58">
        <v>142</v>
      </c>
    </row>
    <row r="163" spans="1:20" x14ac:dyDescent="0.25">
      <c r="A163" s="58">
        <f t="shared" si="17"/>
        <v>0</v>
      </c>
      <c r="B163" s="58">
        <f t="shared" si="17"/>
        <v>26</v>
      </c>
      <c r="C163" s="58" t="s">
        <v>201</v>
      </c>
      <c r="D163" s="58" t="str">
        <f>'Payment Plans'!$C$17</f>
        <v>Probate</v>
      </c>
      <c r="E163" s="72" t="str">
        <f>IF('Payment Plans'!$C$17="","",'Payment Plans'!$C$17)</f>
        <v>Probate</v>
      </c>
      <c r="F163" s="121">
        <f>'Payment Plans'!$M$9</f>
        <v>46198</v>
      </c>
      <c r="G163" s="72" t="str">
        <f>IF('Payment Plans'!$M$17="","",'Payment Plans'!$M$17)</f>
        <v/>
      </c>
      <c r="R163" s="72">
        <v>1</v>
      </c>
      <c r="S163" s="72">
        <v>2</v>
      </c>
      <c r="T163" s="58">
        <v>143</v>
      </c>
    </row>
    <row r="164" spans="1:20" x14ac:dyDescent="0.25">
      <c r="A164" s="58">
        <f t="shared" si="17"/>
        <v>0</v>
      </c>
      <c r="B164" s="58">
        <f t="shared" si="17"/>
        <v>26</v>
      </c>
      <c r="C164" s="58" t="s">
        <v>201</v>
      </c>
      <c r="D164" s="58" t="str">
        <f>'Payment Plans'!$C$18</f>
        <v>Family</v>
      </c>
      <c r="E164" s="72" t="str">
        <f>IF('Payment Plans'!$C$18="","",'Payment Plans'!$C$18)</f>
        <v>Family</v>
      </c>
      <c r="F164" s="121">
        <f>'Payment Plans'!$M$9</f>
        <v>46198</v>
      </c>
      <c r="G164" s="72" t="str">
        <f>IF('Payment Plans'!$M$18="","",'Payment Plans'!$M$18)</f>
        <v/>
      </c>
      <c r="R164" s="72">
        <v>1</v>
      </c>
      <c r="S164" s="72">
        <v>2</v>
      </c>
      <c r="T164" s="58">
        <v>144</v>
      </c>
    </row>
    <row r="165" spans="1:20" x14ac:dyDescent="0.25">
      <c r="A165" s="58">
        <f t="shared" si="17"/>
        <v>0</v>
      </c>
      <c r="B165" s="58">
        <f t="shared" si="17"/>
        <v>26</v>
      </c>
      <c r="C165" s="58" t="s">
        <v>201</v>
      </c>
      <c r="D165" s="58" t="str">
        <f>'Payment Plans'!$C$19</f>
        <v>Juvenile Dependency</v>
      </c>
      <c r="E165" s="72" t="str">
        <f>IF('Payment Plans'!$C$19="","",'Payment Plans'!$C$19)</f>
        <v>Juvenile Dependency</v>
      </c>
      <c r="F165" s="121">
        <f>'Payment Plans'!$M$9</f>
        <v>46198</v>
      </c>
      <c r="G165" s="72" t="str">
        <f>IF('Payment Plans'!$M$19="","",'Payment Plans'!$M$19)</f>
        <v/>
      </c>
      <c r="R165" s="72">
        <v>1</v>
      </c>
      <c r="S165" s="72">
        <v>2</v>
      </c>
      <c r="T165" s="58">
        <v>145</v>
      </c>
    </row>
    <row r="166" spans="1:20" x14ac:dyDescent="0.25">
      <c r="A166" s="58">
        <f t="shared" si="17"/>
        <v>0</v>
      </c>
      <c r="B166" s="58">
        <f t="shared" si="17"/>
        <v>26</v>
      </c>
      <c r="C166" s="58" t="s">
        <v>201</v>
      </c>
      <c r="D166" s="58" t="str">
        <f>'Payment Plans'!$C$20</f>
        <v>Civil Traffic - UTCs</v>
      </c>
      <c r="E166" s="72" t="str">
        <f>IF('Payment Plans'!$C$20="","",'Payment Plans'!$C$20)</f>
        <v>Civil Traffic - UTCs</v>
      </c>
      <c r="F166" s="121">
        <f>'Payment Plans'!$M$9</f>
        <v>46198</v>
      </c>
      <c r="G166" s="72" t="str">
        <f>IF('Payment Plans'!$M$20="","",'Payment Plans'!$M$20)</f>
        <v/>
      </c>
      <c r="R166" s="72">
        <v>1</v>
      </c>
      <c r="S166" s="72">
        <v>2</v>
      </c>
      <c r="T166" s="58">
        <v>146</v>
      </c>
    </row>
    <row r="167" spans="1:20" x14ac:dyDescent="0.25">
      <c r="A167" s="58">
        <f t="shared" si="17"/>
        <v>0</v>
      </c>
      <c r="B167" s="58">
        <f t="shared" si="17"/>
        <v>26</v>
      </c>
      <c r="C167" s="58" t="s">
        <v>201</v>
      </c>
      <c r="D167" s="58" t="str">
        <f>'Payment Plans'!$C$21</f>
        <v>Multiple Case Types</v>
      </c>
      <c r="E167" s="72" t="str">
        <f>IF('Payment Plans'!$C$21="","",'Payment Plans'!$C$21)</f>
        <v>Multiple Case Types</v>
      </c>
      <c r="F167" s="121">
        <f>'Payment Plans'!$M$9</f>
        <v>46198</v>
      </c>
      <c r="G167" s="72" t="str">
        <f>IF('Payment Plans'!$M$21="","",'Payment Plans'!$M$21)</f>
        <v/>
      </c>
      <c r="R167" s="72">
        <v>1</v>
      </c>
      <c r="S167" s="72">
        <v>2</v>
      </c>
      <c r="T167" s="58">
        <v>147</v>
      </c>
    </row>
    <row r="168" spans="1:20" x14ac:dyDescent="0.25">
      <c r="A168" s="58">
        <f t="shared" si="17"/>
        <v>0</v>
      </c>
      <c r="B168" s="58">
        <f t="shared" si="17"/>
        <v>26</v>
      </c>
      <c r="C168" s="58" t="s">
        <v>201</v>
      </c>
      <c r="D168" s="58" t="s">
        <v>183</v>
      </c>
      <c r="E168" s="72" t="str">
        <f>IF('Payment Plans'!$C$22="","",'Payment Plans'!$C$22)</f>
        <v xml:space="preserve">Total Cases on a Payment Plan = </v>
      </c>
      <c r="F168" s="121">
        <f>'Payment Plans'!$M$9</f>
        <v>46198</v>
      </c>
      <c r="G168" s="72">
        <f>IF('Payment Plans'!$M$22="","",'Payment Plans'!$M$22)</f>
        <v>0</v>
      </c>
      <c r="R168" s="72">
        <v>1</v>
      </c>
      <c r="S168" s="72">
        <v>2</v>
      </c>
      <c r="T168" s="58">
        <v>148</v>
      </c>
    </row>
    <row r="169" spans="1:20" x14ac:dyDescent="0.25">
      <c r="A169" s="58">
        <f t="shared" si="17"/>
        <v>0</v>
      </c>
      <c r="B169" s="58">
        <f t="shared" si="17"/>
        <v>26</v>
      </c>
      <c r="C169" s="58" t="s">
        <v>173</v>
      </c>
      <c r="D169" s="58" t="s">
        <v>183</v>
      </c>
      <c r="E169" s="72" t="str">
        <f>IF('Payment Plans'!$C$25="","",'Payment Plans'!$C$25)</f>
        <v>Number of Payment Plans</v>
      </c>
      <c r="F169" s="121">
        <f>'Payment Plans'!$M$9</f>
        <v>46198</v>
      </c>
      <c r="G169" s="72" t="str">
        <f>IF('Payment Plans'!$M$25="","",'Payment Plans'!$M$25)</f>
        <v/>
      </c>
      <c r="R169" s="72">
        <v>1</v>
      </c>
      <c r="S169" s="72">
        <v>2</v>
      </c>
      <c r="T169" s="58">
        <v>149</v>
      </c>
    </row>
    <row r="170" spans="1:20" x14ac:dyDescent="0.25">
      <c r="A170" s="58">
        <f t="shared" si="17"/>
        <v>0</v>
      </c>
      <c r="B170" s="58">
        <f t="shared" si="17"/>
        <v>26</v>
      </c>
      <c r="C170" s="58" t="s">
        <v>173</v>
      </c>
      <c r="D170" s="58" t="s">
        <v>183</v>
      </c>
      <c r="E170" s="72" t="str">
        <f>IF('Payment Plans'!$C$26="","",'Payment Plans'!$C$26)</f>
        <v>Number of Removed Payment Plans - Satisfied</v>
      </c>
      <c r="F170" s="121">
        <f>'Payment Plans'!$M$9</f>
        <v>46198</v>
      </c>
      <c r="G170" s="72" t="str">
        <f>IF('Payment Plans'!$M$26="","",'Payment Plans'!$M$26)</f>
        <v/>
      </c>
      <c r="R170" s="72">
        <v>1</v>
      </c>
      <c r="S170" s="72">
        <v>2</v>
      </c>
      <c r="T170" s="58">
        <v>150</v>
      </c>
    </row>
    <row r="171" spans="1:20" x14ac:dyDescent="0.25">
      <c r="A171" s="58">
        <f t="shared" si="17"/>
        <v>0</v>
      </c>
      <c r="B171" s="58">
        <f t="shared" si="17"/>
        <v>26</v>
      </c>
      <c r="C171" s="58" t="s">
        <v>173</v>
      </c>
      <c r="D171" s="58" t="s">
        <v>183</v>
      </c>
      <c r="E171" s="72" t="str">
        <f>IF('Payment Plans'!$C$27="","",'Payment Plans'!$C$27)</f>
        <v>Number of Removed Payment Plans - Defaulted</v>
      </c>
      <c r="F171" s="121">
        <f>'Payment Plans'!$M$9</f>
        <v>46198</v>
      </c>
      <c r="G171" s="72" t="str">
        <f>IF('Payment Plans'!$M$27="","",'Payment Plans'!$M$27)</f>
        <v/>
      </c>
      <c r="R171" s="72">
        <v>1</v>
      </c>
      <c r="S171" s="72">
        <v>2</v>
      </c>
      <c r="T171" s="58">
        <v>151</v>
      </c>
    </row>
    <row r="172" spans="1:20" x14ac:dyDescent="0.25">
      <c r="A172" s="58">
        <f t="shared" si="17"/>
        <v>0</v>
      </c>
      <c r="B172" s="58">
        <f t="shared" si="17"/>
        <v>26</v>
      </c>
      <c r="C172" s="58" t="s">
        <v>173</v>
      </c>
      <c r="D172" s="58" t="s">
        <v>183</v>
      </c>
      <c r="E172" s="72" t="str">
        <f>IF('Payment Plans'!$C$28="","",'Payment Plans'!$C$28)</f>
        <v>Number of Removed Payment Plans - Other</v>
      </c>
      <c r="F172" s="121">
        <f>'Payment Plans'!$M$9</f>
        <v>46198</v>
      </c>
      <c r="G172" s="72" t="str">
        <f>IF('Payment Plans'!$M$28="","",'Payment Plans'!$M$28)</f>
        <v/>
      </c>
      <c r="R172" s="72">
        <v>1</v>
      </c>
      <c r="S172" s="72">
        <v>2</v>
      </c>
      <c r="T172" s="58">
        <v>152</v>
      </c>
    </row>
    <row r="173" spans="1:20" x14ac:dyDescent="0.25">
      <c r="A173" s="58">
        <f t="shared" si="17"/>
        <v>0</v>
      </c>
      <c r="B173" s="58">
        <f t="shared" si="17"/>
        <v>26</v>
      </c>
      <c r="C173" s="58" t="s">
        <v>173</v>
      </c>
      <c r="D173" s="58" t="s">
        <v>183</v>
      </c>
      <c r="E173" s="72" t="str">
        <f>IF('Payment Plans'!$C$29="","",'Payment Plans'!$C$29)</f>
        <v xml:space="preserve">Total Active Payment Plans = </v>
      </c>
      <c r="F173" s="121">
        <f>'Payment Plans'!$M$9</f>
        <v>46198</v>
      </c>
      <c r="G173" s="72">
        <f>IF('Payment Plans'!$M$29="","",'Payment Plans'!$M$29)</f>
        <v>0</v>
      </c>
      <c r="R173" s="72">
        <v>1</v>
      </c>
      <c r="S173" s="72">
        <v>2</v>
      </c>
      <c r="T173" s="58">
        <v>153</v>
      </c>
    </row>
    <row r="174" spans="1:20" x14ac:dyDescent="0.25">
      <c r="A174" s="58">
        <f>IFERROR(INDEX(LookupData!A156:A222,MATCH(E154,LookupData!E156:E222,0)),0)</f>
        <v>0</v>
      </c>
      <c r="B174" s="58">
        <f t="shared" ref="B174" si="18">B$21</f>
        <v>26</v>
      </c>
      <c r="C174" s="58" t="s">
        <v>201</v>
      </c>
      <c r="D174" s="58" t="str">
        <f>'Payment Plans'!$C$11</f>
        <v>Circuit Criminal</v>
      </c>
      <c r="E174" s="72" t="str">
        <f>IF('Payment Plans'!$C$11="","",'Payment Plans'!$C$11)</f>
        <v>Circuit Criminal</v>
      </c>
      <c r="F174" s="121">
        <f>'Payment Plans'!$N$9</f>
        <v>46228</v>
      </c>
      <c r="G174" s="72" t="str">
        <f>IF('Payment Plans'!$N$11="","",'Payment Plans'!$N$11)</f>
        <v/>
      </c>
      <c r="R174" s="72">
        <v>1</v>
      </c>
      <c r="S174" s="72">
        <v>2</v>
      </c>
      <c r="T174" s="58">
        <v>154</v>
      </c>
    </row>
    <row r="175" spans="1:20" x14ac:dyDescent="0.25">
      <c r="A175" s="58">
        <f t="shared" ref="A175:B190" si="19">A$21</f>
        <v>0</v>
      </c>
      <c r="B175" s="58">
        <f t="shared" si="19"/>
        <v>26</v>
      </c>
      <c r="C175" s="58" t="s">
        <v>201</v>
      </c>
      <c r="D175" s="58" t="str">
        <f>'Payment Plans'!$C$12</f>
        <v>County Criminal</v>
      </c>
      <c r="E175" s="72" t="str">
        <f>IF('Payment Plans'!$C$12="","",'Payment Plans'!$C$12)</f>
        <v>County Criminal</v>
      </c>
      <c r="F175" s="121">
        <f>'Payment Plans'!$N$9</f>
        <v>46228</v>
      </c>
      <c r="G175" s="72" t="str">
        <f>IF('Payment Plans'!$N$12="","",'Payment Plans'!$N$12)</f>
        <v/>
      </c>
      <c r="R175" s="72">
        <v>1</v>
      </c>
      <c r="S175" s="72">
        <v>2</v>
      </c>
      <c r="T175" s="58">
        <v>155</v>
      </c>
    </row>
    <row r="176" spans="1:20" x14ac:dyDescent="0.25">
      <c r="A176" s="58">
        <f t="shared" si="19"/>
        <v>0</v>
      </c>
      <c r="B176" s="58">
        <f t="shared" si="19"/>
        <v>26</v>
      </c>
      <c r="C176" s="58" t="s">
        <v>201</v>
      </c>
      <c r="D176" s="58" t="str">
        <f>'Payment Plans'!$C$13</f>
        <v>Juvenile Delinquency</v>
      </c>
      <c r="E176" s="72" t="str">
        <f>IF('Payment Plans'!$C$13="","",'Payment Plans'!$C$13)</f>
        <v>Juvenile Delinquency</v>
      </c>
      <c r="F176" s="121">
        <f>'Payment Plans'!$N$9</f>
        <v>46228</v>
      </c>
      <c r="G176" s="72" t="str">
        <f>IF('Payment Plans'!$N$13="","",'Payment Plans'!$N$13)</f>
        <v/>
      </c>
      <c r="R176" s="72">
        <v>1</v>
      </c>
      <c r="S176" s="72">
        <v>2</v>
      </c>
      <c r="T176" s="58">
        <v>156</v>
      </c>
    </row>
    <row r="177" spans="1:20" x14ac:dyDescent="0.25">
      <c r="A177" s="58">
        <f t="shared" si="19"/>
        <v>0</v>
      </c>
      <c r="B177" s="58">
        <f t="shared" si="19"/>
        <v>26</v>
      </c>
      <c r="C177" s="58" t="s">
        <v>201</v>
      </c>
      <c r="D177" s="58" t="str">
        <f>'Payment Plans'!$C$14</f>
        <v>Criminal Traffic - UTCs</v>
      </c>
      <c r="E177" s="72" t="str">
        <f>IF('Payment Plans'!$C$14="","",'Payment Plans'!$C$14)</f>
        <v>Criminal Traffic - UTCs</v>
      </c>
      <c r="F177" s="121">
        <f>'Payment Plans'!$N$9</f>
        <v>46228</v>
      </c>
      <c r="G177" s="72" t="str">
        <f>IF('Payment Plans'!$N$14="","",'Payment Plans'!$N$14)</f>
        <v/>
      </c>
      <c r="R177" s="72">
        <v>1</v>
      </c>
      <c r="S177" s="72">
        <v>2</v>
      </c>
      <c r="T177" s="58">
        <v>157</v>
      </c>
    </row>
    <row r="178" spans="1:20" x14ac:dyDescent="0.25">
      <c r="A178" s="58">
        <f t="shared" si="19"/>
        <v>0</v>
      </c>
      <c r="B178" s="58">
        <f t="shared" si="19"/>
        <v>26</v>
      </c>
      <c r="C178" s="58" t="s">
        <v>201</v>
      </c>
      <c r="D178" s="58" t="str">
        <f>'Payment Plans'!$C$15</f>
        <v>Circuit Civil</v>
      </c>
      <c r="E178" s="72" t="str">
        <f>IF('Payment Plans'!$C$15="","",'Payment Plans'!$C$15)</f>
        <v>Circuit Civil</v>
      </c>
      <c r="F178" s="121">
        <f>'Payment Plans'!$N$9</f>
        <v>46228</v>
      </c>
      <c r="G178" s="72" t="str">
        <f>IF('Payment Plans'!$N$15="","",'Payment Plans'!$N$15)</f>
        <v/>
      </c>
      <c r="R178" s="72">
        <v>1</v>
      </c>
      <c r="S178" s="72">
        <v>2</v>
      </c>
      <c r="T178" s="58">
        <v>158</v>
      </c>
    </row>
    <row r="179" spans="1:20" x14ac:dyDescent="0.25">
      <c r="A179" s="58">
        <f t="shared" si="19"/>
        <v>0</v>
      </c>
      <c r="B179" s="58">
        <f t="shared" si="19"/>
        <v>26</v>
      </c>
      <c r="C179" s="58" t="s">
        <v>201</v>
      </c>
      <c r="D179" s="58" t="str">
        <f>'Payment Plans'!$C$16</f>
        <v>County Civil</v>
      </c>
      <c r="E179" s="72" t="str">
        <f>IF('Payment Plans'!$C$16="","",'Payment Plans'!$C$16)</f>
        <v>County Civil</v>
      </c>
      <c r="F179" s="121">
        <f>'Payment Plans'!$N$9</f>
        <v>46228</v>
      </c>
      <c r="G179" s="72" t="str">
        <f>IF('Payment Plans'!$N$16="","",'Payment Plans'!$N$16)</f>
        <v/>
      </c>
      <c r="R179" s="72">
        <v>1</v>
      </c>
      <c r="S179" s="72">
        <v>2</v>
      </c>
      <c r="T179" s="58">
        <v>159</v>
      </c>
    </row>
    <row r="180" spans="1:20" x14ac:dyDescent="0.25">
      <c r="A180" s="58">
        <f t="shared" si="19"/>
        <v>0</v>
      </c>
      <c r="B180" s="58">
        <f t="shared" si="19"/>
        <v>26</v>
      </c>
      <c r="C180" s="58" t="s">
        <v>201</v>
      </c>
      <c r="D180" s="58" t="str">
        <f>'Payment Plans'!$C$17</f>
        <v>Probate</v>
      </c>
      <c r="E180" s="72" t="str">
        <f>IF('Payment Plans'!$C$17="","",'Payment Plans'!$C$17)</f>
        <v>Probate</v>
      </c>
      <c r="F180" s="121">
        <f>'Payment Plans'!$N$9</f>
        <v>46228</v>
      </c>
      <c r="G180" s="72" t="str">
        <f>IF('Payment Plans'!$N$17="","",'Payment Plans'!$N$17)</f>
        <v/>
      </c>
      <c r="R180" s="72">
        <v>1</v>
      </c>
      <c r="S180" s="72">
        <v>2</v>
      </c>
      <c r="T180" s="58">
        <v>160</v>
      </c>
    </row>
    <row r="181" spans="1:20" x14ac:dyDescent="0.25">
      <c r="A181" s="58">
        <f t="shared" si="19"/>
        <v>0</v>
      </c>
      <c r="B181" s="58">
        <f t="shared" si="19"/>
        <v>26</v>
      </c>
      <c r="C181" s="58" t="s">
        <v>201</v>
      </c>
      <c r="D181" s="58" t="str">
        <f>'Payment Plans'!$C$18</f>
        <v>Family</v>
      </c>
      <c r="E181" s="72" t="str">
        <f>IF('Payment Plans'!$C$18="","",'Payment Plans'!$C$18)</f>
        <v>Family</v>
      </c>
      <c r="F181" s="121">
        <f>'Payment Plans'!$N$9</f>
        <v>46228</v>
      </c>
      <c r="G181" s="72" t="str">
        <f>IF('Payment Plans'!$N$18="","",'Payment Plans'!$N$18)</f>
        <v/>
      </c>
      <c r="R181" s="72">
        <v>1</v>
      </c>
      <c r="S181" s="72">
        <v>2</v>
      </c>
      <c r="T181" s="58">
        <v>161</v>
      </c>
    </row>
    <row r="182" spans="1:20" x14ac:dyDescent="0.25">
      <c r="A182" s="58">
        <f t="shared" si="19"/>
        <v>0</v>
      </c>
      <c r="B182" s="58">
        <f t="shared" si="19"/>
        <v>26</v>
      </c>
      <c r="C182" s="58" t="s">
        <v>201</v>
      </c>
      <c r="D182" s="58" t="str">
        <f>'Payment Plans'!$C$19</f>
        <v>Juvenile Dependency</v>
      </c>
      <c r="E182" s="72" t="str">
        <f>IF('Payment Plans'!$C$19="","",'Payment Plans'!$C$19)</f>
        <v>Juvenile Dependency</v>
      </c>
      <c r="F182" s="121">
        <f>'Payment Plans'!$N$9</f>
        <v>46228</v>
      </c>
      <c r="G182" s="72" t="str">
        <f>IF('Payment Plans'!$N$19="","",'Payment Plans'!$N$19)</f>
        <v/>
      </c>
      <c r="R182" s="72">
        <v>1</v>
      </c>
      <c r="S182" s="72">
        <v>2</v>
      </c>
      <c r="T182" s="58">
        <v>162</v>
      </c>
    </row>
    <row r="183" spans="1:20" x14ac:dyDescent="0.25">
      <c r="A183" s="58">
        <f t="shared" si="19"/>
        <v>0</v>
      </c>
      <c r="B183" s="58">
        <f t="shared" si="19"/>
        <v>26</v>
      </c>
      <c r="C183" s="58" t="s">
        <v>201</v>
      </c>
      <c r="D183" s="58" t="str">
        <f>'Payment Plans'!$C$20</f>
        <v>Civil Traffic - UTCs</v>
      </c>
      <c r="E183" s="72" t="str">
        <f>IF('Payment Plans'!$C$20="","",'Payment Plans'!$C$20)</f>
        <v>Civil Traffic - UTCs</v>
      </c>
      <c r="F183" s="121">
        <f>'Payment Plans'!$N$9</f>
        <v>46228</v>
      </c>
      <c r="G183" s="72" t="str">
        <f>IF('Payment Plans'!$N$20="","",'Payment Plans'!$N$20)</f>
        <v/>
      </c>
      <c r="R183" s="72">
        <v>1</v>
      </c>
      <c r="S183" s="72">
        <v>2</v>
      </c>
      <c r="T183" s="58">
        <v>163</v>
      </c>
    </row>
    <row r="184" spans="1:20" x14ac:dyDescent="0.25">
      <c r="A184" s="58">
        <f t="shared" si="19"/>
        <v>0</v>
      </c>
      <c r="B184" s="58">
        <f t="shared" si="19"/>
        <v>26</v>
      </c>
      <c r="C184" s="58" t="s">
        <v>201</v>
      </c>
      <c r="D184" s="58" t="str">
        <f>'Payment Plans'!$C$21</f>
        <v>Multiple Case Types</v>
      </c>
      <c r="E184" s="72" t="str">
        <f>IF('Payment Plans'!$C$21="","",'Payment Plans'!$C$21)</f>
        <v>Multiple Case Types</v>
      </c>
      <c r="F184" s="121">
        <f>'Payment Plans'!$N$9</f>
        <v>46228</v>
      </c>
      <c r="G184" s="72" t="str">
        <f>IF('Payment Plans'!$N$21="","",'Payment Plans'!$N$21)</f>
        <v/>
      </c>
      <c r="R184" s="72">
        <v>1</v>
      </c>
      <c r="S184" s="72">
        <v>2</v>
      </c>
      <c r="T184" s="58">
        <v>164</v>
      </c>
    </row>
    <row r="185" spans="1:20" x14ac:dyDescent="0.25">
      <c r="A185" s="58">
        <f t="shared" si="19"/>
        <v>0</v>
      </c>
      <c r="B185" s="58">
        <f t="shared" si="19"/>
        <v>26</v>
      </c>
      <c r="C185" s="58" t="s">
        <v>201</v>
      </c>
      <c r="D185" s="58" t="s">
        <v>183</v>
      </c>
      <c r="E185" s="72" t="str">
        <f>IF('Payment Plans'!$C$22="","",'Payment Plans'!$C$22)</f>
        <v xml:space="preserve">Total Cases on a Payment Plan = </v>
      </c>
      <c r="F185" s="121">
        <f>'Payment Plans'!$N$9</f>
        <v>46228</v>
      </c>
      <c r="G185" s="72">
        <f>IF('Payment Plans'!$N$22="","",'Payment Plans'!$N$22)</f>
        <v>0</v>
      </c>
      <c r="R185" s="72">
        <v>1</v>
      </c>
      <c r="S185" s="72">
        <v>2</v>
      </c>
      <c r="T185" s="58">
        <v>165</v>
      </c>
    </row>
    <row r="186" spans="1:20" x14ac:dyDescent="0.25">
      <c r="A186" s="58">
        <f t="shared" si="19"/>
        <v>0</v>
      </c>
      <c r="B186" s="58">
        <f t="shared" si="19"/>
        <v>26</v>
      </c>
      <c r="C186" s="58" t="s">
        <v>173</v>
      </c>
      <c r="D186" s="58" t="s">
        <v>183</v>
      </c>
      <c r="E186" s="72" t="str">
        <f>IF('Payment Plans'!$C$25="","",'Payment Plans'!$C$25)</f>
        <v>Number of Payment Plans</v>
      </c>
      <c r="F186" s="121">
        <f>'Payment Plans'!$N$9</f>
        <v>46228</v>
      </c>
      <c r="G186" s="72" t="str">
        <f>IF('Payment Plans'!$N$25="","",'Payment Plans'!$N$25)</f>
        <v/>
      </c>
      <c r="R186" s="72">
        <v>1</v>
      </c>
      <c r="S186" s="72">
        <v>2</v>
      </c>
      <c r="T186" s="58">
        <v>166</v>
      </c>
    </row>
    <row r="187" spans="1:20" x14ac:dyDescent="0.25">
      <c r="A187" s="58">
        <f t="shared" si="19"/>
        <v>0</v>
      </c>
      <c r="B187" s="58">
        <f t="shared" si="19"/>
        <v>26</v>
      </c>
      <c r="C187" s="58" t="s">
        <v>173</v>
      </c>
      <c r="D187" s="58" t="s">
        <v>183</v>
      </c>
      <c r="E187" s="72" t="str">
        <f>IF('Payment Plans'!$C$26="","",'Payment Plans'!$C$26)</f>
        <v>Number of Removed Payment Plans - Satisfied</v>
      </c>
      <c r="F187" s="121">
        <f>'Payment Plans'!$N$9</f>
        <v>46228</v>
      </c>
      <c r="G187" s="72" t="str">
        <f>IF('Payment Plans'!$N$26="","",'Payment Plans'!$N$26)</f>
        <v/>
      </c>
      <c r="R187" s="72">
        <v>1</v>
      </c>
      <c r="S187" s="72">
        <v>2</v>
      </c>
      <c r="T187" s="58">
        <v>167</v>
      </c>
    </row>
    <row r="188" spans="1:20" x14ac:dyDescent="0.25">
      <c r="A188" s="58">
        <f t="shared" si="19"/>
        <v>0</v>
      </c>
      <c r="B188" s="58">
        <f t="shared" si="19"/>
        <v>26</v>
      </c>
      <c r="C188" s="58" t="s">
        <v>173</v>
      </c>
      <c r="D188" s="58" t="s">
        <v>183</v>
      </c>
      <c r="E188" s="72" t="str">
        <f>IF('Payment Plans'!$C$27="","",'Payment Plans'!$C$27)</f>
        <v>Number of Removed Payment Plans - Defaulted</v>
      </c>
      <c r="F188" s="121">
        <f>'Payment Plans'!$N$9</f>
        <v>46228</v>
      </c>
      <c r="G188" s="72" t="str">
        <f>IF('Payment Plans'!$N$27="","",'Payment Plans'!$N$27)</f>
        <v/>
      </c>
      <c r="R188" s="72">
        <v>1</v>
      </c>
      <c r="S188" s="72">
        <v>2</v>
      </c>
      <c r="T188" s="58">
        <v>168</v>
      </c>
    </row>
    <row r="189" spans="1:20" x14ac:dyDescent="0.25">
      <c r="A189" s="58">
        <f t="shared" si="19"/>
        <v>0</v>
      </c>
      <c r="B189" s="58">
        <f t="shared" si="19"/>
        <v>26</v>
      </c>
      <c r="C189" s="58" t="s">
        <v>173</v>
      </c>
      <c r="D189" s="58" t="s">
        <v>183</v>
      </c>
      <c r="E189" s="72" t="str">
        <f>IF('Payment Plans'!$C$28="","",'Payment Plans'!$C$28)</f>
        <v>Number of Removed Payment Plans - Other</v>
      </c>
      <c r="F189" s="121">
        <f>'Payment Plans'!$N$9</f>
        <v>46228</v>
      </c>
      <c r="G189" s="72" t="str">
        <f>IF('Payment Plans'!$N$28="","",'Payment Plans'!$N$28)</f>
        <v/>
      </c>
      <c r="R189" s="72">
        <v>1</v>
      </c>
      <c r="S189" s="72">
        <v>2</v>
      </c>
      <c r="T189" s="58">
        <v>169</v>
      </c>
    </row>
    <row r="190" spans="1:20" x14ac:dyDescent="0.25">
      <c r="A190" s="58">
        <f t="shared" si="19"/>
        <v>0</v>
      </c>
      <c r="B190" s="58">
        <f t="shared" si="3"/>
        <v>26</v>
      </c>
      <c r="C190" s="58" t="s">
        <v>173</v>
      </c>
      <c r="D190" s="58" t="s">
        <v>183</v>
      </c>
      <c r="E190" s="72" t="str">
        <f>IF('Payment Plans'!$C$29="","",'Payment Plans'!$C$29)</f>
        <v xml:space="preserve">Total Active Payment Plans = </v>
      </c>
      <c r="F190" s="121">
        <f>'Payment Plans'!$N$9</f>
        <v>46228</v>
      </c>
      <c r="G190" s="72">
        <f>IF('Payment Plans'!$N$29="","",'Payment Plans'!$N$29)</f>
        <v>0</v>
      </c>
      <c r="R190" s="72">
        <v>1</v>
      </c>
      <c r="S190" s="72">
        <v>2</v>
      </c>
      <c r="T190" s="58">
        <v>170</v>
      </c>
    </row>
    <row r="191" spans="1:20" x14ac:dyDescent="0.25">
      <c r="A191" s="58">
        <f t="shared" ref="A191:A195" si="20">A$21</f>
        <v>0</v>
      </c>
      <c r="B191" s="58">
        <f t="shared" si="3"/>
        <v>26</v>
      </c>
      <c r="C191" s="58" t="s">
        <v>201</v>
      </c>
      <c r="D191" s="58" t="str">
        <f>'Payment Plans'!$C$11</f>
        <v>Circuit Criminal</v>
      </c>
      <c r="E191" s="72" t="str">
        <f>IF('Payment Plans'!$C$11="","",'Payment Plans'!$C$11)</f>
        <v>Circuit Criminal</v>
      </c>
      <c r="F191" s="121">
        <f>'Payment Plans'!$O$9</f>
        <v>46259</v>
      </c>
      <c r="G191" s="72" t="str">
        <f>IF('Payment Plans'!$O$11="","",'Payment Plans'!$O$11)</f>
        <v/>
      </c>
      <c r="R191" s="72">
        <v>1</v>
      </c>
      <c r="S191" s="72">
        <v>2</v>
      </c>
      <c r="T191" s="58">
        <v>171</v>
      </c>
    </row>
    <row r="192" spans="1:20" x14ac:dyDescent="0.25">
      <c r="A192" s="58">
        <f t="shared" si="20"/>
        <v>0</v>
      </c>
      <c r="B192" s="58">
        <f t="shared" si="3"/>
        <v>26</v>
      </c>
      <c r="C192" s="58" t="s">
        <v>201</v>
      </c>
      <c r="D192" s="58" t="str">
        <f>'Payment Plans'!$C$12</f>
        <v>County Criminal</v>
      </c>
      <c r="E192" s="72" t="str">
        <f>IF('Payment Plans'!$C$12="","",'Payment Plans'!$C$12)</f>
        <v>County Criminal</v>
      </c>
      <c r="F192" s="121">
        <f>'Payment Plans'!$O$9</f>
        <v>46259</v>
      </c>
      <c r="G192" s="72" t="str">
        <f>IF('Payment Plans'!$O$12="","",'Payment Plans'!$O$12)</f>
        <v/>
      </c>
      <c r="R192" s="72">
        <v>1</v>
      </c>
      <c r="S192" s="72">
        <v>2</v>
      </c>
      <c r="T192" s="58">
        <v>172</v>
      </c>
    </row>
    <row r="193" spans="1:20" x14ac:dyDescent="0.25">
      <c r="A193" s="58">
        <f t="shared" si="20"/>
        <v>0</v>
      </c>
      <c r="B193" s="58">
        <f t="shared" si="3"/>
        <v>26</v>
      </c>
      <c r="C193" s="58" t="s">
        <v>201</v>
      </c>
      <c r="D193" s="58" t="str">
        <f>'Payment Plans'!$C$13</f>
        <v>Juvenile Delinquency</v>
      </c>
      <c r="E193" s="72" t="str">
        <f>IF('Payment Plans'!$C$13="","",'Payment Plans'!$C$13)</f>
        <v>Juvenile Delinquency</v>
      </c>
      <c r="F193" s="121">
        <f>'Payment Plans'!$O$9</f>
        <v>46259</v>
      </c>
      <c r="G193" s="72" t="str">
        <f>IF('Payment Plans'!$O$13="","",'Payment Plans'!$O$13)</f>
        <v/>
      </c>
      <c r="R193" s="72">
        <v>1</v>
      </c>
      <c r="S193" s="72">
        <v>2</v>
      </c>
      <c r="T193" s="58">
        <v>173</v>
      </c>
    </row>
    <row r="194" spans="1:20" x14ac:dyDescent="0.25">
      <c r="A194" s="58">
        <f t="shared" si="20"/>
        <v>0</v>
      </c>
      <c r="B194" s="58">
        <f t="shared" si="3"/>
        <v>26</v>
      </c>
      <c r="C194" s="58" t="s">
        <v>201</v>
      </c>
      <c r="D194" s="58" t="str">
        <f>'Payment Plans'!$C$14</f>
        <v>Criminal Traffic - UTCs</v>
      </c>
      <c r="E194" s="72" t="str">
        <f>IF('Payment Plans'!$C$14="","",'Payment Plans'!$C$14)</f>
        <v>Criminal Traffic - UTCs</v>
      </c>
      <c r="F194" s="121">
        <f>'Payment Plans'!$O$9</f>
        <v>46259</v>
      </c>
      <c r="G194" s="72" t="str">
        <f>IF('Payment Plans'!$O$14="","",'Payment Plans'!$O$14)</f>
        <v/>
      </c>
      <c r="R194" s="72">
        <v>1</v>
      </c>
      <c r="S194" s="72">
        <v>2</v>
      </c>
      <c r="T194" s="58">
        <v>174</v>
      </c>
    </row>
    <row r="195" spans="1:20" x14ac:dyDescent="0.25">
      <c r="A195" s="58">
        <f t="shared" si="20"/>
        <v>0</v>
      </c>
      <c r="B195" s="58">
        <f t="shared" si="3"/>
        <v>26</v>
      </c>
      <c r="C195" s="58" t="s">
        <v>201</v>
      </c>
      <c r="D195" s="58" t="str">
        <f>'Payment Plans'!$C$15</f>
        <v>Circuit Civil</v>
      </c>
      <c r="E195" s="72" t="str">
        <f>IF('Payment Plans'!$C$15="","",'Payment Plans'!$C$15)</f>
        <v>Circuit Civil</v>
      </c>
      <c r="F195" s="121">
        <f>'Payment Plans'!$O$9</f>
        <v>46259</v>
      </c>
      <c r="G195" s="72" t="str">
        <f>IF('Payment Plans'!$O$15="","",'Payment Plans'!$O$15)</f>
        <v/>
      </c>
      <c r="R195" s="72">
        <v>1</v>
      </c>
      <c r="S195" s="72">
        <v>2</v>
      </c>
      <c r="T195" s="58">
        <v>175</v>
      </c>
    </row>
    <row r="196" spans="1:20" x14ac:dyDescent="0.25">
      <c r="A196" s="58">
        <f t="shared" si="4"/>
        <v>0</v>
      </c>
      <c r="B196" s="58">
        <f t="shared" si="3"/>
        <v>26</v>
      </c>
      <c r="C196" s="58" t="s">
        <v>201</v>
      </c>
      <c r="D196" s="58" t="str">
        <f>'Payment Plans'!$C$16</f>
        <v>County Civil</v>
      </c>
      <c r="E196" s="72" t="str">
        <f>IF('Payment Plans'!$C$16="","",'Payment Plans'!$C$16)</f>
        <v>County Civil</v>
      </c>
      <c r="F196" s="121">
        <f>'Payment Plans'!$O$9</f>
        <v>46259</v>
      </c>
      <c r="G196" s="72" t="str">
        <f>IF('Payment Plans'!$O$16="","",'Payment Plans'!$O$16)</f>
        <v/>
      </c>
      <c r="R196" s="72">
        <v>1</v>
      </c>
      <c r="S196" s="72">
        <v>2</v>
      </c>
      <c r="T196" s="58">
        <v>176</v>
      </c>
    </row>
    <row r="197" spans="1:20" x14ac:dyDescent="0.25">
      <c r="A197" s="58">
        <f t="shared" si="4"/>
        <v>0</v>
      </c>
      <c r="B197" s="58">
        <f t="shared" si="3"/>
        <v>26</v>
      </c>
      <c r="C197" s="58" t="s">
        <v>201</v>
      </c>
      <c r="D197" s="58" t="str">
        <f>'Payment Plans'!$C$17</f>
        <v>Probate</v>
      </c>
      <c r="E197" s="72" t="str">
        <f>IF('Payment Plans'!$C$17="","",'Payment Plans'!$C$17)</f>
        <v>Probate</v>
      </c>
      <c r="F197" s="121">
        <f>'Payment Plans'!$O$9</f>
        <v>46259</v>
      </c>
      <c r="G197" s="72" t="str">
        <f>IF('Payment Plans'!$O$17="","",'Payment Plans'!$O$17)</f>
        <v/>
      </c>
      <c r="R197" s="72">
        <v>1</v>
      </c>
      <c r="S197" s="72">
        <v>2</v>
      </c>
      <c r="T197" s="58">
        <v>177</v>
      </c>
    </row>
    <row r="198" spans="1:20" x14ac:dyDescent="0.25">
      <c r="A198" s="58">
        <f t="shared" si="4"/>
        <v>0</v>
      </c>
      <c r="B198" s="58">
        <f t="shared" si="3"/>
        <v>26</v>
      </c>
      <c r="C198" s="58" t="s">
        <v>201</v>
      </c>
      <c r="D198" s="58" t="str">
        <f>'Payment Plans'!$C$18</f>
        <v>Family</v>
      </c>
      <c r="E198" s="72" t="str">
        <f>IF('Payment Plans'!$C$18="","",'Payment Plans'!$C$18)</f>
        <v>Family</v>
      </c>
      <c r="F198" s="121">
        <f>'Payment Plans'!$O$9</f>
        <v>46259</v>
      </c>
      <c r="G198" s="72" t="str">
        <f>IF('Payment Plans'!$O$18="","",'Payment Plans'!$O$18)</f>
        <v/>
      </c>
      <c r="R198" s="72">
        <v>1</v>
      </c>
      <c r="S198" s="72">
        <v>2</v>
      </c>
      <c r="T198" s="58">
        <v>178</v>
      </c>
    </row>
    <row r="199" spans="1:20" x14ac:dyDescent="0.25">
      <c r="A199" s="58">
        <f t="shared" si="4"/>
        <v>0</v>
      </c>
      <c r="B199" s="58">
        <f t="shared" si="3"/>
        <v>26</v>
      </c>
      <c r="C199" s="58" t="s">
        <v>201</v>
      </c>
      <c r="D199" s="58" t="str">
        <f>'Payment Plans'!$C$19</f>
        <v>Juvenile Dependency</v>
      </c>
      <c r="E199" s="72" t="str">
        <f>IF('Payment Plans'!$C$19="","",'Payment Plans'!$C$19)</f>
        <v>Juvenile Dependency</v>
      </c>
      <c r="F199" s="121">
        <f>'Payment Plans'!$O$9</f>
        <v>46259</v>
      </c>
      <c r="G199" s="72" t="str">
        <f>IF('Payment Plans'!$O$19="","",'Payment Plans'!$O$19)</f>
        <v/>
      </c>
      <c r="R199" s="72">
        <v>1</v>
      </c>
      <c r="S199" s="72">
        <v>2</v>
      </c>
      <c r="T199" s="58">
        <v>179</v>
      </c>
    </row>
    <row r="200" spans="1:20" x14ac:dyDescent="0.25">
      <c r="A200" s="58">
        <f t="shared" si="4"/>
        <v>0</v>
      </c>
      <c r="B200" s="58">
        <f t="shared" si="3"/>
        <v>26</v>
      </c>
      <c r="C200" s="58" t="s">
        <v>201</v>
      </c>
      <c r="D200" s="58" t="str">
        <f>'Payment Plans'!$C$20</f>
        <v>Civil Traffic - UTCs</v>
      </c>
      <c r="E200" s="72" t="str">
        <f>IF('Payment Plans'!$C$20="","",'Payment Plans'!$C$20)</f>
        <v>Civil Traffic - UTCs</v>
      </c>
      <c r="F200" s="121">
        <f>'Payment Plans'!$O$9</f>
        <v>46259</v>
      </c>
      <c r="G200" s="72" t="str">
        <f>IF('Payment Plans'!$O$20="","",'Payment Plans'!$O$20)</f>
        <v/>
      </c>
      <c r="R200" s="72">
        <v>1</v>
      </c>
      <c r="S200" s="72">
        <v>2</v>
      </c>
      <c r="T200" s="58">
        <v>180</v>
      </c>
    </row>
    <row r="201" spans="1:20" x14ac:dyDescent="0.25">
      <c r="A201" s="58">
        <f t="shared" si="4"/>
        <v>0</v>
      </c>
      <c r="B201" s="58">
        <f t="shared" si="3"/>
        <v>26</v>
      </c>
      <c r="C201" s="58" t="s">
        <v>201</v>
      </c>
      <c r="D201" s="58" t="str">
        <f>'Payment Plans'!$C$21</f>
        <v>Multiple Case Types</v>
      </c>
      <c r="E201" s="72" t="str">
        <f>IF('Payment Plans'!$C$21="","",'Payment Plans'!$C$21)</f>
        <v>Multiple Case Types</v>
      </c>
      <c r="F201" s="121">
        <f>'Payment Plans'!$O$9</f>
        <v>46259</v>
      </c>
      <c r="G201" s="72" t="str">
        <f>IF('Payment Plans'!$O$21="","",'Payment Plans'!$O$21)</f>
        <v/>
      </c>
      <c r="R201" s="72">
        <v>1</v>
      </c>
      <c r="S201" s="72">
        <v>2</v>
      </c>
      <c r="T201" s="58">
        <v>181</v>
      </c>
    </row>
    <row r="202" spans="1:20" x14ac:dyDescent="0.25">
      <c r="A202" s="58">
        <f t="shared" si="4"/>
        <v>0</v>
      </c>
      <c r="B202" s="58">
        <f t="shared" si="3"/>
        <v>26</v>
      </c>
      <c r="C202" s="58" t="s">
        <v>201</v>
      </c>
      <c r="D202" s="58" t="s">
        <v>183</v>
      </c>
      <c r="E202" s="72" t="str">
        <f>IF('Payment Plans'!$C$22="","",'Payment Plans'!$C$22)</f>
        <v xml:space="preserve">Total Cases on a Payment Plan = </v>
      </c>
      <c r="F202" s="121">
        <f>'Payment Plans'!$O$9</f>
        <v>46259</v>
      </c>
      <c r="G202" s="72">
        <f>IF('Payment Plans'!$O$22="","",'Payment Plans'!$O$22)</f>
        <v>0</v>
      </c>
      <c r="R202" s="72">
        <v>1</v>
      </c>
      <c r="S202" s="72">
        <v>2</v>
      </c>
      <c r="T202" s="58">
        <v>182</v>
      </c>
    </row>
    <row r="203" spans="1:20" x14ac:dyDescent="0.25">
      <c r="A203" s="58">
        <f t="shared" si="4"/>
        <v>0</v>
      </c>
      <c r="B203" s="58">
        <f t="shared" si="3"/>
        <v>26</v>
      </c>
      <c r="C203" s="58" t="s">
        <v>173</v>
      </c>
      <c r="D203" s="58" t="s">
        <v>183</v>
      </c>
      <c r="E203" s="72" t="str">
        <f>IF('Payment Plans'!$C$25="","",'Payment Plans'!$C$25)</f>
        <v>Number of Payment Plans</v>
      </c>
      <c r="F203" s="121">
        <f>'Payment Plans'!$O$9</f>
        <v>46259</v>
      </c>
      <c r="G203" s="72" t="str">
        <f>IF('Payment Plans'!$O$25="","",'Payment Plans'!$O$25)</f>
        <v/>
      </c>
      <c r="R203" s="72">
        <v>1</v>
      </c>
      <c r="S203" s="72">
        <v>2</v>
      </c>
      <c r="T203" s="58">
        <v>183</v>
      </c>
    </row>
    <row r="204" spans="1:20" x14ac:dyDescent="0.25">
      <c r="A204" s="58">
        <f t="shared" si="4"/>
        <v>0</v>
      </c>
      <c r="B204" s="58">
        <f t="shared" si="3"/>
        <v>26</v>
      </c>
      <c r="C204" s="58" t="s">
        <v>173</v>
      </c>
      <c r="D204" s="58" t="s">
        <v>183</v>
      </c>
      <c r="E204" s="72" t="str">
        <f>IF('Payment Plans'!$C$26="","",'Payment Plans'!$C$26)</f>
        <v>Number of Removed Payment Plans - Satisfied</v>
      </c>
      <c r="F204" s="121">
        <f>'Payment Plans'!$O$9</f>
        <v>46259</v>
      </c>
      <c r="G204" s="72" t="str">
        <f>IF('Payment Plans'!$O$26="","",'Payment Plans'!$O$26)</f>
        <v/>
      </c>
      <c r="R204" s="72">
        <v>1</v>
      </c>
      <c r="S204" s="72">
        <v>2</v>
      </c>
      <c r="T204" s="58">
        <v>184</v>
      </c>
    </row>
    <row r="205" spans="1:20" x14ac:dyDescent="0.25">
      <c r="A205" s="58">
        <f t="shared" si="4"/>
        <v>0</v>
      </c>
      <c r="B205" s="58">
        <f t="shared" si="3"/>
        <v>26</v>
      </c>
      <c r="C205" s="58" t="s">
        <v>173</v>
      </c>
      <c r="D205" s="58" t="s">
        <v>183</v>
      </c>
      <c r="E205" s="72" t="str">
        <f>IF('Payment Plans'!$C$27="","",'Payment Plans'!$C$27)</f>
        <v>Number of Removed Payment Plans - Defaulted</v>
      </c>
      <c r="F205" s="121">
        <f>'Payment Plans'!$O$9</f>
        <v>46259</v>
      </c>
      <c r="G205" s="72" t="str">
        <f>IF('Payment Plans'!$O$27="","",'Payment Plans'!$O$27)</f>
        <v/>
      </c>
      <c r="R205" s="72">
        <v>1</v>
      </c>
      <c r="S205" s="72">
        <v>2</v>
      </c>
      <c r="T205" s="58">
        <v>185</v>
      </c>
    </row>
    <row r="206" spans="1:20" x14ac:dyDescent="0.25">
      <c r="A206" s="58">
        <f t="shared" si="4"/>
        <v>0</v>
      </c>
      <c r="B206" s="58">
        <f t="shared" si="3"/>
        <v>26</v>
      </c>
      <c r="C206" s="58" t="s">
        <v>173</v>
      </c>
      <c r="D206" s="58" t="s">
        <v>183</v>
      </c>
      <c r="E206" s="72" t="str">
        <f>IF('Payment Plans'!$C$28="","",'Payment Plans'!$C$28)</f>
        <v>Number of Removed Payment Plans - Other</v>
      </c>
      <c r="F206" s="121">
        <f>'Payment Plans'!$O$9</f>
        <v>46259</v>
      </c>
      <c r="G206" s="72" t="str">
        <f>IF('Payment Plans'!$O$28="","",'Payment Plans'!$O$28)</f>
        <v/>
      </c>
      <c r="R206" s="72">
        <v>1</v>
      </c>
      <c r="S206" s="72">
        <v>2</v>
      </c>
      <c r="T206" s="58">
        <v>186</v>
      </c>
    </row>
    <row r="207" spans="1:20" x14ac:dyDescent="0.25">
      <c r="A207" s="58">
        <f t="shared" si="4"/>
        <v>0</v>
      </c>
      <c r="B207" s="58">
        <f t="shared" si="3"/>
        <v>26</v>
      </c>
      <c r="C207" s="58" t="s">
        <v>173</v>
      </c>
      <c r="D207" s="58" t="s">
        <v>183</v>
      </c>
      <c r="E207" s="72" t="str">
        <f>IF('Payment Plans'!$C$29="","",'Payment Plans'!$C$29)</f>
        <v xml:space="preserve">Total Active Payment Plans = </v>
      </c>
      <c r="F207" s="121">
        <f>'Payment Plans'!$O$9</f>
        <v>46259</v>
      </c>
      <c r="G207" s="72">
        <f>IF('Payment Plans'!$O$29="","",'Payment Plans'!$O$29)</f>
        <v>0</v>
      </c>
      <c r="R207" s="72">
        <v>1</v>
      </c>
      <c r="S207" s="72">
        <v>2</v>
      </c>
      <c r="T207" s="58">
        <v>187</v>
      </c>
    </row>
    <row r="208" spans="1:20" x14ac:dyDescent="0.25">
      <c r="A208" s="58">
        <f>IFERROR(INDEX(LookupData!A190:A256,MATCH(E188,LookupData!E190:E256,0)),0)</f>
        <v>0</v>
      </c>
      <c r="B208" s="58">
        <f t="shared" si="3"/>
        <v>26</v>
      </c>
      <c r="C208" s="58" t="s">
        <v>201</v>
      </c>
      <c r="D208" s="58" t="str">
        <f>'Payment Plans'!$C$11</f>
        <v>Circuit Criminal</v>
      </c>
      <c r="E208" s="72" t="str">
        <f>IF('Payment Plans'!$C$11="","",'Payment Plans'!$C$11)</f>
        <v>Circuit Criminal</v>
      </c>
      <c r="F208" s="121">
        <f>'Payment Plans'!$P$9</f>
        <v>46290</v>
      </c>
      <c r="G208" s="72" t="str">
        <f>IF('Payment Plans'!$P$11="","",'Payment Plans'!$P$11)</f>
        <v/>
      </c>
      <c r="R208" s="72">
        <v>1</v>
      </c>
      <c r="S208" s="72">
        <v>2</v>
      </c>
      <c r="T208" s="58">
        <v>188</v>
      </c>
    </row>
    <row r="209" spans="1:20" x14ac:dyDescent="0.25">
      <c r="A209" s="58">
        <f t="shared" ref="A209:A224" si="21">A$21</f>
        <v>0</v>
      </c>
      <c r="B209" s="58">
        <f t="shared" si="3"/>
        <v>26</v>
      </c>
      <c r="C209" s="58" t="s">
        <v>201</v>
      </c>
      <c r="D209" s="58" t="str">
        <f>'Payment Plans'!$C$12</f>
        <v>County Criminal</v>
      </c>
      <c r="E209" s="72" t="str">
        <f>IF('Payment Plans'!$C$12="","",'Payment Plans'!$C$12)</f>
        <v>County Criminal</v>
      </c>
      <c r="F209" s="121">
        <f>'Payment Plans'!$P$9</f>
        <v>46290</v>
      </c>
      <c r="G209" s="72" t="str">
        <f>IF('Payment Plans'!$P$12="","",'Payment Plans'!$P$12)</f>
        <v/>
      </c>
      <c r="R209" s="72">
        <v>1</v>
      </c>
      <c r="S209" s="72">
        <v>2</v>
      </c>
      <c r="T209" s="58">
        <v>189</v>
      </c>
    </row>
    <row r="210" spans="1:20" x14ac:dyDescent="0.25">
      <c r="A210" s="58">
        <f t="shared" si="21"/>
        <v>0</v>
      </c>
      <c r="B210" s="58">
        <f t="shared" si="3"/>
        <v>26</v>
      </c>
      <c r="C210" s="58" t="s">
        <v>201</v>
      </c>
      <c r="D210" s="58" t="str">
        <f>'Payment Plans'!$C$13</f>
        <v>Juvenile Delinquency</v>
      </c>
      <c r="E210" s="72" t="str">
        <f>IF('Payment Plans'!$C$13="","",'Payment Plans'!$C$13)</f>
        <v>Juvenile Delinquency</v>
      </c>
      <c r="F210" s="121">
        <f>'Payment Plans'!$P$9</f>
        <v>46290</v>
      </c>
      <c r="G210" s="72" t="str">
        <f>IF('Payment Plans'!$P$13="","",'Payment Plans'!$P$13)</f>
        <v/>
      </c>
      <c r="R210" s="72">
        <v>1</v>
      </c>
      <c r="S210" s="72">
        <v>2</v>
      </c>
      <c r="T210" s="58">
        <v>190</v>
      </c>
    </row>
    <row r="211" spans="1:20" x14ac:dyDescent="0.25">
      <c r="A211" s="58">
        <f t="shared" si="21"/>
        <v>0</v>
      </c>
      <c r="B211" s="58">
        <f t="shared" si="3"/>
        <v>26</v>
      </c>
      <c r="C211" s="58" t="s">
        <v>201</v>
      </c>
      <c r="D211" s="58" t="str">
        <f>'Payment Plans'!$C$14</f>
        <v>Criminal Traffic - UTCs</v>
      </c>
      <c r="E211" s="72" t="str">
        <f>IF('Payment Plans'!$C$14="","",'Payment Plans'!$C$14)</f>
        <v>Criminal Traffic - UTCs</v>
      </c>
      <c r="F211" s="121">
        <f>'Payment Plans'!$P$9</f>
        <v>46290</v>
      </c>
      <c r="G211" s="72" t="str">
        <f>IF('Payment Plans'!$P$14="","",'Payment Plans'!$P$14)</f>
        <v/>
      </c>
      <c r="R211" s="72">
        <v>1</v>
      </c>
      <c r="S211" s="72">
        <v>2</v>
      </c>
      <c r="T211" s="58">
        <v>191</v>
      </c>
    </row>
    <row r="212" spans="1:20" x14ac:dyDescent="0.25">
      <c r="A212" s="58">
        <f t="shared" si="21"/>
        <v>0</v>
      </c>
      <c r="B212" s="58">
        <f t="shared" si="3"/>
        <v>26</v>
      </c>
      <c r="C212" s="58" t="s">
        <v>201</v>
      </c>
      <c r="D212" s="58" t="str">
        <f>'Payment Plans'!$C$15</f>
        <v>Circuit Civil</v>
      </c>
      <c r="E212" s="72" t="str">
        <f>IF('Payment Plans'!$C$15="","",'Payment Plans'!$C$15)</f>
        <v>Circuit Civil</v>
      </c>
      <c r="F212" s="121">
        <f>'Payment Plans'!$P$9</f>
        <v>46290</v>
      </c>
      <c r="G212" s="72" t="str">
        <f>IF('Payment Plans'!$P$15="","",'Payment Plans'!$P$15)</f>
        <v/>
      </c>
      <c r="R212" s="72">
        <v>1</v>
      </c>
      <c r="S212" s="72">
        <v>2</v>
      </c>
      <c r="T212" s="58">
        <v>192</v>
      </c>
    </row>
    <row r="213" spans="1:20" x14ac:dyDescent="0.25">
      <c r="A213" s="58">
        <f t="shared" si="21"/>
        <v>0</v>
      </c>
      <c r="B213" s="58">
        <f t="shared" si="3"/>
        <v>26</v>
      </c>
      <c r="C213" s="58" t="s">
        <v>201</v>
      </c>
      <c r="D213" s="58" t="str">
        <f>'Payment Plans'!$C$16</f>
        <v>County Civil</v>
      </c>
      <c r="E213" s="72" t="str">
        <f>IF('Payment Plans'!$C$16="","",'Payment Plans'!$C$16)</f>
        <v>County Civil</v>
      </c>
      <c r="F213" s="121">
        <f>'Payment Plans'!$P$9</f>
        <v>46290</v>
      </c>
      <c r="G213" s="72" t="str">
        <f>IF('Payment Plans'!$P$16="","",'Payment Plans'!$P$16)</f>
        <v/>
      </c>
      <c r="R213" s="72">
        <v>1</v>
      </c>
      <c r="S213" s="72">
        <v>2</v>
      </c>
      <c r="T213" s="58">
        <v>193</v>
      </c>
    </row>
    <row r="214" spans="1:20" x14ac:dyDescent="0.25">
      <c r="A214" s="58">
        <f t="shared" si="21"/>
        <v>0</v>
      </c>
      <c r="B214" s="58">
        <f t="shared" si="3"/>
        <v>26</v>
      </c>
      <c r="C214" s="58" t="s">
        <v>201</v>
      </c>
      <c r="D214" s="58" t="str">
        <f>'Payment Plans'!$C$17</f>
        <v>Probate</v>
      </c>
      <c r="E214" s="72" t="str">
        <f>IF('Payment Plans'!$C$17="","",'Payment Plans'!$C$17)</f>
        <v>Probate</v>
      </c>
      <c r="F214" s="121">
        <f>'Payment Plans'!$P$9</f>
        <v>46290</v>
      </c>
      <c r="G214" s="72" t="str">
        <f>IF('Payment Plans'!$P$17="","",'Payment Plans'!$P$17)</f>
        <v/>
      </c>
      <c r="R214" s="72">
        <v>1</v>
      </c>
      <c r="S214" s="72">
        <v>2</v>
      </c>
      <c r="T214" s="58">
        <v>194</v>
      </c>
    </row>
    <row r="215" spans="1:20" x14ac:dyDescent="0.25">
      <c r="A215" s="58">
        <f t="shared" si="21"/>
        <v>0</v>
      </c>
      <c r="B215" s="58">
        <f t="shared" si="3"/>
        <v>26</v>
      </c>
      <c r="C215" s="58" t="s">
        <v>201</v>
      </c>
      <c r="D215" s="58" t="str">
        <f>'Payment Plans'!$C$18</f>
        <v>Family</v>
      </c>
      <c r="E215" s="72" t="str">
        <f>IF('Payment Plans'!$C$18="","",'Payment Plans'!$C$18)</f>
        <v>Family</v>
      </c>
      <c r="F215" s="121">
        <f>'Payment Plans'!$P$9</f>
        <v>46290</v>
      </c>
      <c r="G215" s="72" t="str">
        <f>IF('Payment Plans'!$P$18="","",'Payment Plans'!$P$18)</f>
        <v/>
      </c>
      <c r="R215" s="72">
        <v>1</v>
      </c>
      <c r="S215" s="72">
        <v>2</v>
      </c>
      <c r="T215" s="58">
        <v>195</v>
      </c>
    </row>
    <row r="216" spans="1:20" x14ac:dyDescent="0.25">
      <c r="A216" s="58">
        <f t="shared" si="21"/>
        <v>0</v>
      </c>
      <c r="B216" s="58">
        <f t="shared" si="3"/>
        <v>26</v>
      </c>
      <c r="C216" s="58" t="s">
        <v>201</v>
      </c>
      <c r="D216" s="58" t="str">
        <f>'Payment Plans'!$C$19</f>
        <v>Juvenile Dependency</v>
      </c>
      <c r="E216" s="72" t="str">
        <f>IF('Payment Plans'!$C$19="","",'Payment Plans'!$C$19)</f>
        <v>Juvenile Dependency</v>
      </c>
      <c r="F216" s="121">
        <f>'Payment Plans'!$P$9</f>
        <v>46290</v>
      </c>
      <c r="G216" s="72" t="str">
        <f>IF('Payment Plans'!$P$19="","",'Payment Plans'!$P$19)</f>
        <v/>
      </c>
      <c r="R216" s="72">
        <v>1</v>
      </c>
      <c r="S216" s="72">
        <v>2</v>
      </c>
      <c r="T216" s="58">
        <v>196</v>
      </c>
    </row>
    <row r="217" spans="1:20" x14ac:dyDescent="0.25">
      <c r="A217" s="58">
        <f t="shared" si="21"/>
        <v>0</v>
      </c>
      <c r="B217" s="58">
        <f t="shared" si="3"/>
        <v>26</v>
      </c>
      <c r="C217" s="58" t="s">
        <v>201</v>
      </c>
      <c r="D217" s="58" t="str">
        <f>'Payment Plans'!$C$20</f>
        <v>Civil Traffic - UTCs</v>
      </c>
      <c r="E217" s="72" t="str">
        <f>IF('Payment Plans'!$C$20="","",'Payment Plans'!$C$20)</f>
        <v>Civil Traffic - UTCs</v>
      </c>
      <c r="F217" s="121">
        <f>'Payment Plans'!$P$9</f>
        <v>46290</v>
      </c>
      <c r="G217" s="72" t="str">
        <f>IF('Payment Plans'!$P$20="","",'Payment Plans'!$P$20)</f>
        <v/>
      </c>
      <c r="R217" s="72">
        <v>1</v>
      </c>
      <c r="S217" s="72">
        <v>2</v>
      </c>
      <c r="T217" s="58">
        <v>197</v>
      </c>
    </row>
    <row r="218" spans="1:20" x14ac:dyDescent="0.25">
      <c r="A218" s="58">
        <f t="shared" si="21"/>
        <v>0</v>
      </c>
      <c r="B218" s="58">
        <f t="shared" si="3"/>
        <v>26</v>
      </c>
      <c r="C218" s="58" t="s">
        <v>201</v>
      </c>
      <c r="D218" s="58" t="str">
        <f>'Payment Plans'!$C$21</f>
        <v>Multiple Case Types</v>
      </c>
      <c r="E218" s="72" t="str">
        <f>IF('Payment Plans'!$C$21="","",'Payment Plans'!$C$21)</f>
        <v>Multiple Case Types</v>
      </c>
      <c r="F218" s="121">
        <f>'Payment Plans'!$P$9</f>
        <v>46290</v>
      </c>
      <c r="G218" s="72" t="str">
        <f>IF('Payment Plans'!$P$21="","",'Payment Plans'!$P$21)</f>
        <v/>
      </c>
      <c r="R218" s="72">
        <v>1</v>
      </c>
      <c r="S218" s="72">
        <v>2</v>
      </c>
      <c r="T218" s="58">
        <v>198</v>
      </c>
    </row>
    <row r="219" spans="1:20" x14ac:dyDescent="0.25">
      <c r="A219" s="58">
        <f t="shared" si="21"/>
        <v>0</v>
      </c>
      <c r="B219" s="58">
        <f t="shared" si="3"/>
        <v>26</v>
      </c>
      <c r="C219" s="58" t="s">
        <v>201</v>
      </c>
      <c r="D219" s="58" t="s">
        <v>183</v>
      </c>
      <c r="E219" s="72" t="str">
        <f>IF('Payment Plans'!$C$22="","",'Payment Plans'!$C$22)</f>
        <v xml:space="preserve">Total Cases on a Payment Plan = </v>
      </c>
      <c r="F219" s="121">
        <f>'Payment Plans'!$P$9</f>
        <v>46290</v>
      </c>
      <c r="G219" s="72">
        <f>IF('Payment Plans'!$P$22="","",'Payment Plans'!$P$22)</f>
        <v>0</v>
      </c>
      <c r="R219" s="72">
        <v>1</v>
      </c>
      <c r="S219" s="72">
        <v>2</v>
      </c>
      <c r="T219" s="58">
        <v>199</v>
      </c>
    </row>
    <row r="220" spans="1:20" x14ac:dyDescent="0.25">
      <c r="A220" s="58">
        <f t="shared" si="21"/>
        <v>0</v>
      </c>
      <c r="B220" s="58">
        <f t="shared" si="3"/>
        <v>26</v>
      </c>
      <c r="C220" s="58" t="s">
        <v>173</v>
      </c>
      <c r="D220" s="58" t="s">
        <v>183</v>
      </c>
      <c r="E220" s="72" t="str">
        <f>IF('Payment Plans'!$C$25="","",'Payment Plans'!$C$25)</f>
        <v>Number of Payment Plans</v>
      </c>
      <c r="F220" s="121">
        <f>'Payment Plans'!$P$9</f>
        <v>46290</v>
      </c>
      <c r="G220" s="72" t="str">
        <f>IF('Payment Plans'!$P$25="","",'Payment Plans'!$P$25)</f>
        <v/>
      </c>
      <c r="R220" s="72">
        <v>1</v>
      </c>
      <c r="S220" s="72">
        <v>2</v>
      </c>
      <c r="T220" s="58">
        <v>200</v>
      </c>
    </row>
    <row r="221" spans="1:20" x14ac:dyDescent="0.25">
      <c r="A221" s="58">
        <f t="shared" si="21"/>
        <v>0</v>
      </c>
      <c r="B221" s="58">
        <f t="shared" si="3"/>
        <v>26</v>
      </c>
      <c r="C221" s="58" t="s">
        <v>173</v>
      </c>
      <c r="D221" s="58" t="s">
        <v>183</v>
      </c>
      <c r="E221" s="72" t="str">
        <f>IF('Payment Plans'!$C$26="","",'Payment Plans'!$C$26)</f>
        <v>Number of Removed Payment Plans - Satisfied</v>
      </c>
      <c r="F221" s="121">
        <f>'Payment Plans'!$P$9</f>
        <v>46290</v>
      </c>
      <c r="G221" s="72" t="str">
        <f>IF('Payment Plans'!$P$26="","",'Payment Plans'!$P$26)</f>
        <v/>
      </c>
      <c r="R221" s="72">
        <v>1</v>
      </c>
      <c r="S221" s="72">
        <v>2</v>
      </c>
      <c r="T221" s="58">
        <v>201</v>
      </c>
    </row>
    <row r="222" spans="1:20" x14ac:dyDescent="0.25">
      <c r="A222" s="58">
        <f t="shared" si="21"/>
        <v>0</v>
      </c>
      <c r="B222" s="58">
        <f t="shared" si="3"/>
        <v>26</v>
      </c>
      <c r="C222" s="58" t="s">
        <v>173</v>
      </c>
      <c r="D222" s="58" t="s">
        <v>183</v>
      </c>
      <c r="E222" s="72" t="str">
        <f>IF('Payment Plans'!$C$27="","",'Payment Plans'!$C$27)</f>
        <v>Number of Removed Payment Plans - Defaulted</v>
      </c>
      <c r="F222" s="121">
        <f>'Payment Plans'!$P$9</f>
        <v>46290</v>
      </c>
      <c r="G222" s="72" t="str">
        <f>IF('Payment Plans'!$P$27="","",'Payment Plans'!$P$27)</f>
        <v/>
      </c>
      <c r="R222" s="72">
        <v>1</v>
      </c>
      <c r="S222" s="72">
        <v>2</v>
      </c>
      <c r="T222" s="58">
        <v>202</v>
      </c>
    </row>
    <row r="223" spans="1:20" x14ac:dyDescent="0.25">
      <c r="A223" s="58">
        <f t="shared" si="21"/>
        <v>0</v>
      </c>
      <c r="B223" s="58">
        <f t="shared" si="3"/>
        <v>26</v>
      </c>
      <c r="C223" s="58" t="s">
        <v>173</v>
      </c>
      <c r="D223" s="58" t="s">
        <v>183</v>
      </c>
      <c r="E223" s="72" t="str">
        <f>IF('Payment Plans'!$C$28="","",'Payment Plans'!$C$28)</f>
        <v>Number of Removed Payment Plans - Other</v>
      </c>
      <c r="F223" s="121">
        <f>'Payment Plans'!$P$9</f>
        <v>46290</v>
      </c>
      <c r="G223" s="72" t="str">
        <f>IF('Payment Plans'!$P$28="","",'Payment Plans'!$P$28)</f>
        <v/>
      </c>
      <c r="R223" s="72">
        <v>1</v>
      </c>
      <c r="S223" s="72">
        <v>2</v>
      </c>
      <c r="T223" s="58">
        <v>203</v>
      </c>
    </row>
    <row r="224" spans="1:20" x14ac:dyDescent="0.25">
      <c r="A224" s="58">
        <f t="shared" si="21"/>
        <v>0</v>
      </c>
      <c r="B224" s="58">
        <f t="shared" si="3"/>
        <v>26</v>
      </c>
      <c r="C224" s="58" t="s">
        <v>173</v>
      </c>
      <c r="D224" s="58" t="s">
        <v>183</v>
      </c>
      <c r="E224" s="72" t="str">
        <f>IF('Payment Plans'!$C$29="","",'Payment Plans'!$C$29)</f>
        <v xml:space="preserve">Total Active Payment Plans = </v>
      </c>
      <c r="F224" s="121">
        <f>'Payment Plans'!$P$9</f>
        <v>46290</v>
      </c>
      <c r="G224" s="72">
        <f>IF('Payment Plans'!$P$29="","",'Payment Plans'!$P$29)</f>
        <v>0</v>
      </c>
      <c r="R224" s="72">
        <v>1</v>
      </c>
      <c r="S224" s="72">
        <v>2</v>
      </c>
      <c r="T224" s="58">
        <v>204</v>
      </c>
    </row>
    <row r="225" spans="1:20" x14ac:dyDescent="0.25">
      <c r="A225" s="58">
        <f>IFERROR(INDEX(LookupData!A207:A273,MATCH(E205,LookupData!E207:E273,0)),0)</f>
        <v>0</v>
      </c>
      <c r="B225" s="58">
        <f t="shared" si="3"/>
        <v>26</v>
      </c>
      <c r="C225" s="58" t="s">
        <v>201</v>
      </c>
      <c r="D225" s="58" t="str">
        <f>'Payment Plans'!$C$11</f>
        <v>Circuit Criminal</v>
      </c>
      <c r="E225" s="72" t="str">
        <f>IF('Payment Plans'!$C$11="","",'Payment Plans'!$C$11)</f>
        <v>Circuit Criminal</v>
      </c>
      <c r="F225" s="121" t="str">
        <f>'Payment Plans'!$Q$10</f>
        <v>YTD Total</v>
      </c>
      <c r="G225" s="72">
        <f>IF('Payment Plans'!$Q$11="","",'Payment Plans'!$Q$11)</f>
        <v>0</v>
      </c>
      <c r="R225" s="72">
        <v>1</v>
      </c>
      <c r="S225" s="72">
        <v>2</v>
      </c>
      <c r="T225" s="58">
        <v>205</v>
      </c>
    </row>
    <row r="226" spans="1:20" x14ac:dyDescent="0.25">
      <c r="A226" s="58">
        <f t="shared" ref="A226:A241" si="22">A$21</f>
        <v>0</v>
      </c>
      <c r="B226" s="58">
        <f t="shared" si="3"/>
        <v>26</v>
      </c>
      <c r="C226" s="58" t="s">
        <v>201</v>
      </c>
      <c r="D226" s="58" t="str">
        <f>'Payment Plans'!$C$12</f>
        <v>County Criminal</v>
      </c>
      <c r="E226" s="72" t="str">
        <f>IF('Payment Plans'!$C$12="","",'Payment Plans'!$C$12)</f>
        <v>County Criminal</v>
      </c>
      <c r="F226" s="121" t="str">
        <f>'Payment Plans'!$Q$10</f>
        <v>YTD Total</v>
      </c>
      <c r="G226" s="72">
        <f>IF('Payment Plans'!$Q$12="","",'Payment Plans'!$Q$12)</f>
        <v>0</v>
      </c>
      <c r="R226" s="72">
        <v>1</v>
      </c>
      <c r="S226" s="72">
        <v>2</v>
      </c>
      <c r="T226" s="58">
        <v>206</v>
      </c>
    </row>
    <row r="227" spans="1:20" x14ac:dyDescent="0.25">
      <c r="A227" s="58">
        <f t="shared" si="22"/>
        <v>0</v>
      </c>
      <c r="B227" s="58">
        <f t="shared" si="3"/>
        <v>26</v>
      </c>
      <c r="C227" s="58" t="s">
        <v>201</v>
      </c>
      <c r="D227" s="58" t="str">
        <f>'Payment Plans'!$C$13</f>
        <v>Juvenile Delinquency</v>
      </c>
      <c r="E227" s="72" t="str">
        <f>IF('Payment Plans'!$C$13="","",'Payment Plans'!$C$13)</f>
        <v>Juvenile Delinquency</v>
      </c>
      <c r="F227" s="121" t="str">
        <f>'Payment Plans'!$Q$10</f>
        <v>YTD Total</v>
      </c>
      <c r="G227" s="72">
        <f>IF('Payment Plans'!$Q$13="","",'Payment Plans'!$Q$13)</f>
        <v>0</v>
      </c>
      <c r="R227" s="72">
        <v>1</v>
      </c>
      <c r="S227" s="72">
        <v>2</v>
      </c>
      <c r="T227" s="58">
        <v>207</v>
      </c>
    </row>
    <row r="228" spans="1:20" x14ac:dyDescent="0.25">
      <c r="A228" s="58">
        <f t="shared" si="22"/>
        <v>0</v>
      </c>
      <c r="B228" s="58">
        <f t="shared" si="3"/>
        <v>26</v>
      </c>
      <c r="C228" s="58" t="s">
        <v>201</v>
      </c>
      <c r="D228" s="58" t="str">
        <f>'Payment Plans'!$C$14</f>
        <v>Criminal Traffic - UTCs</v>
      </c>
      <c r="E228" s="72" t="str">
        <f>IF('Payment Plans'!$C$14="","",'Payment Plans'!$C$14)</f>
        <v>Criminal Traffic - UTCs</v>
      </c>
      <c r="F228" s="121" t="str">
        <f>'Payment Plans'!$Q$10</f>
        <v>YTD Total</v>
      </c>
      <c r="G228" s="72">
        <f>IF('Payment Plans'!$Q$14="","",'Payment Plans'!$Q$14)</f>
        <v>0</v>
      </c>
      <c r="R228" s="72">
        <v>1</v>
      </c>
      <c r="S228" s="72">
        <v>2</v>
      </c>
      <c r="T228" s="58">
        <v>208</v>
      </c>
    </row>
    <row r="229" spans="1:20" x14ac:dyDescent="0.25">
      <c r="A229" s="58">
        <f t="shared" si="22"/>
        <v>0</v>
      </c>
      <c r="B229" s="58">
        <f t="shared" si="3"/>
        <v>26</v>
      </c>
      <c r="C229" s="58" t="s">
        <v>201</v>
      </c>
      <c r="D229" s="58" t="str">
        <f>'Payment Plans'!$C$15</f>
        <v>Circuit Civil</v>
      </c>
      <c r="E229" s="72" t="str">
        <f>IF('Payment Plans'!$C$15="","",'Payment Plans'!$C$15)</f>
        <v>Circuit Civil</v>
      </c>
      <c r="F229" s="121" t="str">
        <f>'Payment Plans'!$Q$10</f>
        <v>YTD Total</v>
      </c>
      <c r="G229" s="72">
        <f>IF('Payment Plans'!$Q$15="","",'Payment Plans'!$Q$15)</f>
        <v>0</v>
      </c>
      <c r="R229" s="72">
        <v>1</v>
      </c>
      <c r="S229" s="72">
        <v>2</v>
      </c>
      <c r="T229" s="58">
        <v>209</v>
      </c>
    </row>
    <row r="230" spans="1:20" x14ac:dyDescent="0.25">
      <c r="A230" s="58">
        <f t="shared" si="22"/>
        <v>0</v>
      </c>
      <c r="B230" s="58">
        <f t="shared" si="3"/>
        <v>26</v>
      </c>
      <c r="C230" s="58" t="s">
        <v>201</v>
      </c>
      <c r="D230" s="58" t="str">
        <f>'Payment Plans'!$C$16</f>
        <v>County Civil</v>
      </c>
      <c r="E230" s="72" t="str">
        <f>IF('Payment Plans'!$C$16="","",'Payment Plans'!$C$16)</f>
        <v>County Civil</v>
      </c>
      <c r="F230" s="121" t="str">
        <f>'Payment Plans'!$Q$10</f>
        <v>YTD Total</v>
      </c>
      <c r="G230" s="72">
        <f>IF('Payment Plans'!$Q$16="","",'Payment Plans'!$Q$16)</f>
        <v>0</v>
      </c>
      <c r="R230" s="72">
        <v>1</v>
      </c>
      <c r="S230" s="72">
        <v>2</v>
      </c>
      <c r="T230" s="58">
        <v>210</v>
      </c>
    </row>
    <row r="231" spans="1:20" x14ac:dyDescent="0.25">
      <c r="A231" s="58">
        <f t="shared" si="22"/>
        <v>0</v>
      </c>
      <c r="B231" s="58">
        <f t="shared" si="3"/>
        <v>26</v>
      </c>
      <c r="C231" s="58" t="s">
        <v>201</v>
      </c>
      <c r="D231" s="58" t="str">
        <f>'Payment Plans'!$C$17</f>
        <v>Probate</v>
      </c>
      <c r="E231" s="72" t="str">
        <f>IF('Payment Plans'!$C$17="","",'Payment Plans'!$C$17)</f>
        <v>Probate</v>
      </c>
      <c r="F231" s="121" t="str">
        <f>'Payment Plans'!$Q$10</f>
        <v>YTD Total</v>
      </c>
      <c r="G231" s="72">
        <f>IF('Payment Plans'!$Q$17="","",'Payment Plans'!$Q$17)</f>
        <v>0</v>
      </c>
      <c r="R231" s="72">
        <v>1</v>
      </c>
      <c r="S231" s="72">
        <v>2</v>
      </c>
      <c r="T231" s="58">
        <v>211</v>
      </c>
    </row>
    <row r="232" spans="1:20" x14ac:dyDescent="0.25">
      <c r="A232" s="58">
        <f t="shared" si="22"/>
        <v>0</v>
      </c>
      <c r="B232" s="58">
        <f t="shared" si="3"/>
        <v>26</v>
      </c>
      <c r="C232" s="58" t="s">
        <v>201</v>
      </c>
      <c r="D232" s="58" t="str">
        <f>'Payment Plans'!$C$18</f>
        <v>Family</v>
      </c>
      <c r="E232" s="72" t="str">
        <f>IF('Payment Plans'!$C$18="","",'Payment Plans'!$C$18)</f>
        <v>Family</v>
      </c>
      <c r="F232" s="121" t="str">
        <f>'Payment Plans'!$Q$10</f>
        <v>YTD Total</v>
      </c>
      <c r="G232" s="72">
        <f>IF('Payment Plans'!$Q$18="","",'Payment Plans'!$Q$18)</f>
        <v>0</v>
      </c>
      <c r="R232" s="72">
        <v>1</v>
      </c>
      <c r="S232" s="72">
        <v>2</v>
      </c>
      <c r="T232" s="58">
        <v>212</v>
      </c>
    </row>
    <row r="233" spans="1:20" x14ac:dyDescent="0.25">
      <c r="A233" s="58">
        <f t="shared" si="22"/>
        <v>0</v>
      </c>
      <c r="B233" s="58">
        <f t="shared" si="3"/>
        <v>26</v>
      </c>
      <c r="C233" s="58" t="s">
        <v>201</v>
      </c>
      <c r="D233" s="58" t="str">
        <f>'Payment Plans'!$C$19</f>
        <v>Juvenile Dependency</v>
      </c>
      <c r="E233" s="72" t="str">
        <f>IF('Payment Plans'!$C$19="","",'Payment Plans'!$C$19)</f>
        <v>Juvenile Dependency</v>
      </c>
      <c r="F233" s="121" t="str">
        <f>'Payment Plans'!$Q$10</f>
        <v>YTD Total</v>
      </c>
      <c r="G233" s="72">
        <f>IF('Payment Plans'!$Q$19="","",'Payment Plans'!$Q$19)</f>
        <v>0</v>
      </c>
      <c r="R233" s="72">
        <v>1</v>
      </c>
      <c r="S233" s="72">
        <v>2</v>
      </c>
      <c r="T233" s="58">
        <v>213</v>
      </c>
    </row>
    <row r="234" spans="1:20" x14ac:dyDescent="0.25">
      <c r="A234" s="58">
        <f t="shared" si="22"/>
        <v>0</v>
      </c>
      <c r="B234" s="58">
        <f t="shared" si="3"/>
        <v>26</v>
      </c>
      <c r="C234" s="58" t="s">
        <v>201</v>
      </c>
      <c r="D234" s="58" t="str">
        <f>'Payment Plans'!$C$20</f>
        <v>Civil Traffic - UTCs</v>
      </c>
      <c r="E234" s="72" t="str">
        <f>IF('Payment Plans'!$C$20="","",'Payment Plans'!$C$20)</f>
        <v>Civil Traffic - UTCs</v>
      </c>
      <c r="F234" s="121" t="str">
        <f>'Payment Plans'!$Q$10</f>
        <v>YTD Total</v>
      </c>
      <c r="G234" s="72">
        <f>IF('Payment Plans'!$Q$20="","",'Payment Plans'!$Q$20)</f>
        <v>0</v>
      </c>
      <c r="R234" s="72">
        <v>1</v>
      </c>
      <c r="S234" s="72">
        <v>2</v>
      </c>
      <c r="T234" s="58">
        <v>214</v>
      </c>
    </row>
    <row r="235" spans="1:20" x14ac:dyDescent="0.25">
      <c r="A235" s="58">
        <f t="shared" si="22"/>
        <v>0</v>
      </c>
      <c r="B235" s="58">
        <f t="shared" si="3"/>
        <v>26</v>
      </c>
      <c r="C235" s="58" t="s">
        <v>201</v>
      </c>
      <c r="D235" s="58" t="str">
        <f>'Payment Plans'!$C$21</f>
        <v>Multiple Case Types</v>
      </c>
      <c r="E235" s="72" t="str">
        <f>IF('Payment Plans'!$C$21="","",'Payment Plans'!$C$21)</f>
        <v>Multiple Case Types</v>
      </c>
      <c r="F235" s="121" t="str">
        <f>'Payment Plans'!$Q$10</f>
        <v>YTD Total</v>
      </c>
      <c r="G235" s="72">
        <f>IF('Payment Plans'!$Q$21="","",'Payment Plans'!$Q$21)</f>
        <v>0</v>
      </c>
      <c r="R235" s="72">
        <v>1</v>
      </c>
      <c r="S235" s="72">
        <v>2</v>
      </c>
      <c r="T235" s="58">
        <v>215</v>
      </c>
    </row>
    <row r="236" spans="1:20" x14ac:dyDescent="0.25">
      <c r="A236" s="58">
        <f t="shared" si="22"/>
        <v>0</v>
      </c>
      <c r="B236" s="58">
        <f t="shared" si="3"/>
        <v>26</v>
      </c>
      <c r="C236" s="58" t="s">
        <v>201</v>
      </c>
      <c r="D236" s="58" t="s">
        <v>183</v>
      </c>
      <c r="E236" s="72" t="str">
        <f>IF('Payment Plans'!$C$22="","",'Payment Plans'!$C$22)</f>
        <v xml:space="preserve">Total Cases on a Payment Plan = </v>
      </c>
      <c r="F236" s="121" t="str">
        <f>'Payment Plans'!$Q$10</f>
        <v>YTD Total</v>
      </c>
      <c r="G236" s="72">
        <f>IF('Payment Plans'!$Q$22="","",'Payment Plans'!$Q$22)</f>
        <v>0</v>
      </c>
      <c r="R236" s="72">
        <v>1</v>
      </c>
      <c r="S236" s="72">
        <v>2</v>
      </c>
      <c r="T236" s="58">
        <v>216</v>
      </c>
    </row>
    <row r="237" spans="1:20" x14ac:dyDescent="0.25">
      <c r="A237" s="58">
        <f t="shared" si="22"/>
        <v>0</v>
      </c>
      <c r="B237" s="58">
        <f t="shared" si="3"/>
        <v>26</v>
      </c>
      <c r="C237" s="58" t="s">
        <v>173</v>
      </c>
      <c r="D237" s="58" t="s">
        <v>183</v>
      </c>
      <c r="E237" s="72" t="str">
        <f>IF('Payment Plans'!$C$25="","",'Payment Plans'!$C$25)</f>
        <v>Number of Payment Plans</v>
      </c>
      <c r="F237" s="121" t="str">
        <f>'Payment Plans'!$Q$10</f>
        <v>YTD Total</v>
      </c>
      <c r="G237" s="72">
        <f>IF('Payment Plans'!$Q$25="","",'Payment Plans'!$Q$25)</f>
        <v>0</v>
      </c>
      <c r="R237" s="72">
        <v>1</v>
      </c>
      <c r="S237" s="72">
        <v>2</v>
      </c>
      <c r="T237" s="58">
        <v>217</v>
      </c>
    </row>
    <row r="238" spans="1:20" x14ac:dyDescent="0.25">
      <c r="A238" s="58">
        <f t="shared" si="22"/>
        <v>0</v>
      </c>
      <c r="B238" s="58">
        <f t="shared" si="3"/>
        <v>26</v>
      </c>
      <c r="C238" s="58" t="s">
        <v>173</v>
      </c>
      <c r="D238" s="58" t="s">
        <v>183</v>
      </c>
      <c r="E238" s="72" t="str">
        <f>IF('Payment Plans'!$C$26="","",'Payment Plans'!$C$26)</f>
        <v>Number of Removed Payment Plans - Satisfied</v>
      </c>
      <c r="F238" s="121" t="str">
        <f>'Payment Plans'!$Q$10</f>
        <v>YTD Total</v>
      </c>
      <c r="G238" s="72">
        <f>IF('Payment Plans'!$Q$26="","",'Payment Plans'!$Q$26)</f>
        <v>0</v>
      </c>
      <c r="R238" s="72">
        <v>1</v>
      </c>
      <c r="S238" s="72">
        <v>2</v>
      </c>
      <c r="T238" s="58">
        <v>218</v>
      </c>
    </row>
    <row r="239" spans="1:20" x14ac:dyDescent="0.25">
      <c r="A239" s="58">
        <f t="shared" si="22"/>
        <v>0</v>
      </c>
      <c r="B239" s="58">
        <f t="shared" si="3"/>
        <v>26</v>
      </c>
      <c r="C239" s="58" t="s">
        <v>173</v>
      </c>
      <c r="D239" s="58" t="s">
        <v>183</v>
      </c>
      <c r="E239" s="72" t="str">
        <f>IF('Payment Plans'!$C$27="","",'Payment Plans'!$C$27)</f>
        <v>Number of Removed Payment Plans - Defaulted</v>
      </c>
      <c r="F239" s="121" t="str">
        <f>'Payment Plans'!$Q$10</f>
        <v>YTD Total</v>
      </c>
      <c r="G239" s="72">
        <f>IF('Payment Plans'!$Q$27="","",'Payment Plans'!$Q$27)</f>
        <v>0</v>
      </c>
      <c r="R239" s="72">
        <v>1</v>
      </c>
      <c r="S239" s="72">
        <v>2</v>
      </c>
      <c r="T239" s="58">
        <v>219</v>
      </c>
    </row>
    <row r="240" spans="1:20" x14ac:dyDescent="0.25">
      <c r="A240" s="58">
        <f t="shared" si="22"/>
        <v>0</v>
      </c>
      <c r="B240" s="58">
        <f t="shared" si="3"/>
        <v>26</v>
      </c>
      <c r="C240" s="58" t="s">
        <v>173</v>
      </c>
      <c r="D240" s="58" t="s">
        <v>183</v>
      </c>
      <c r="E240" s="72" t="str">
        <f>IF('Payment Plans'!$C$28="","",'Payment Plans'!$C$28)</f>
        <v>Number of Removed Payment Plans - Other</v>
      </c>
      <c r="F240" s="121" t="str">
        <f>'Payment Plans'!$Q$10</f>
        <v>YTD Total</v>
      </c>
      <c r="G240" s="72">
        <f>IF('Payment Plans'!$Q$28="","",'Payment Plans'!$Q$28)</f>
        <v>0</v>
      </c>
      <c r="R240" s="72">
        <v>1</v>
      </c>
      <c r="S240" s="72">
        <v>2</v>
      </c>
      <c r="T240" s="58">
        <v>220</v>
      </c>
    </row>
    <row r="241" spans="1:20" x14ac:dyDescent="0.25">
      <c r="A241" s="58">
        <f t="shared" si="22"/>
        <v>0</v>
      </c>
      <c r="B241" s="58">
        <f t="shared" si="3"/>
        <v>26</v>
      </c>
      <c r="C241" s="58" t="s">
        <v>173</v>
      </c>
      <c r="D241" s="58" t="s">
        <v>183</v>
      </c>
      <c r="E241" s="72" t="str">
        <f>IF('Payment Plans'!$C$29="","",'Payment Plans'!$C$29)</f>
        <v xml:space="preserve">Total Active Payment Plans = </v>
      </c>
      <c r="F241" s="121" t="str">
        <f>'Payment Plans'!$Q$10</f>
        <v>YTD Total</v>
      </c>
      <c r="G241" s="72" t="str">
        <f>IF('Payment Plans'!$Q$29="","",'Payment Plans'!$Q$29)</f>
        <v/>
      </c>
      <c r="R241" s="72">
        <v>1</v>
      </c>
      <c r="S241" s="72">
        <v>2</v>
      </c>
      <c r="T241" s="58">
        <v>221</v>
      </c>
    </row>
    <row r="242" spans="1:20" x14ac:dyDescent="0.25">
      <c r="A242" s="58">
        <f t="shared" si="4"/>
        <v>0</v>
      </c>
      <c r="B242" s="58">
        <f t="shared" si="3"/>
        <v>26</v>
      </c>
      <c r="C242" s="58" t="s">
        <v>173</v>
      </c>
      <c r="D242" s="58" t="s">
        <v>184</v>
      </c>
      <c r="E242" s="72" t="str">
        <f>'Payment Plans'!$C$24</f>
        <v>Number of Active Payment Plans on Sept 30, 2025</v>
      </c>
      <c r="F242" s="121"/>
      <c r="G242" s="72">
        <f>'Payment Plans'!$D$24</f>
        <v>0</v>
      </c>
      <c r="R242" s="72">
        <v>1</v>
      </c>
      <c r="S242" s="72">
        <v>2</v>
      </c>
      <c r="T242" s="58">
        <v>222</v>
      </c>
    </row>
    <row r="243" spans="1:20" ht="27" x14ac:dyDescent="0.25">
      <c r="A243" s="75" t="s">
        <v>94</v>
      </c>
      <c r="B243" s="75" t="s">
        <v>116</v>
      </c>
      <c r="C243" s="75" t="s">
        <v>144</v>
      </c>
      <c r="D243" s="75" t="s">
        <v>145</v>
      </c>
      <c r="E243" s="75" t="s">
        <v>146</v>
      </c>
      <c r="F243" s="75" t="s">
        <v>128</v>
      </c>
      <c r="G243" s="73"/>
      <c r="R243" s="72"/>
      <c r="S243" s="72"/>
    </row>
    <row r="244" spans="1:20" x14ac:dyDescent="0.25">
      <c r="A244" s="58">
        <f t="shared" ref="A244:B245" si="23">A$21</f>
        <v>0</v>
      </c>
      <c r="B244" s="58">
        <f t="shared" si="23"/>
        <v>26</v>
      </c>
      <c r="C244" s="58" t="s">
        <v>201</v>
      </c>
      <c r="D244" s="58" t="str">
        <f>'Payment Plans'!$C$11</f>
        <v>Circuit Criminal</v>
      </c>
      <c r="E244" s="122" t="str">
        <f>IF('Payment Plans'!$R$11="","",'Payment Plans'!$R$11)</f>
        <v/>
      </c>
      <c r="F244" s="58">
        <v>2</v>
      </c>
      <c r="R244" s="72"/>
      <c r="S244" s="72"/>
      <c r="T244" s="58">
        <v>223</v>
      </c>
    </row>
    <row r="245" spans="1:20" x14ac:dyDescent="0.25">
      <c r="A245" s="58">
        <f t="shared" si="23"/>
        <v>0</v>
      </c>
      <c r="B245" s="58">
        <f t="shared" si="23"/>
        <v>26</v>
      </c>
      <c r="C245" s="58" t="s">
        <v>201</v>
      </c>
      <c r="D245" s="58" t="str">
        <f>'Payment Plans'!$C$12</f>
        <v>County Criminal</v>
      </c>
      <c r="E245" s="122"/>
      <c r="F245" s="58">
        <v>2</v>
      </c>
      <c r="R245" s="72"/>
      <c r="S245" s="72"/>
      <c r="T245" s="58">
        <v>224</v>
      </c>
    </row>
    <row r="246" spans="1:20" x14ac:dyDescent="0.25">
      <c r="A246" s="58">
        <f t="shared" ref="A246:B258" si="24">A$21</f>
        <v>0</v>
      </c>
      <c r="B246" s="58">
        <f t="shared" si="24"/>
        <v>26</v>
      </c>
      <c r="C246" s="58" t="s">
        <v>201</v>
      </c>
      <c r="D246" s="58" t="str">
        <f>'Payment Plans'!$C$13</f>
        <v>Juvenile Delinquency</v>
      </c>
      <c r="E246" s="122"/>
      <c r="F246" s="58">
        <v>2</v>
      </c>
      <c r="R246" s="72"/>
      <c r="S246" s="72"/>
      <c r="T246" s="58">
        <v>225</v>
      </c>
    </row>
    <row r="247" spans="1:20" x14ac:dyDescent="0.25">
      <c r="A247" s="58">
        <f t="shared" si="24"/>
        <v>0</v>
      </c>
      <c r="B247" s="58">
        <f t="shared" si="24"/>
        <v>26</v>
      </c>
      <c r="C247" s="58" t="s">
        <v>201</v>
      </c>
      <c r="D247" s="58" t="str">
        <f>'Payment Plans'!$C$14</f>
        <v>Criminal Traffic - UTCs</v>
      </c>
      <c r="E247" s="122"/>
      <c r="F247" s="58">
        <v>2</v>
      </c>
      <c r="R247" s="72"/>
      <c r="S247" s="72"/>
      <c r="T247" s="58">
        <v>226</v>
      </c>
    </row>
    <row r="248" spans="1:20" x14ac:dyDescent="0.25">
      <c r="A248" s="58">
        <f t="shared" si="24"/>
        <v>0</v>
      </c>
      <c r="B248" s="58">
        <f t="shared" si="24"/>
        <v>26</v>
      </c>
      <c r="C248" s="58" t="s">
        <v>201</v>
      </c>
      <c r="D248" s="58" t="str">
        <f>'Payment Plans'!$C$15</f>
        <v>Circuit Civil</v>
      </c>
      <c r="E248" s="122"/>
      <c r="F248" s="58">
        <v>2</v>
      </c>
      <c r="R248" s="72"/>
      <c r="S248" s="72"/>
      <c r="T248" s="58">
        <v>227</v>
      </c>
    </row>
    <row r="249" spans="1:20" x14ac:dyDescent="0.25">
      <c r="A249" s="58">
        <f t="shared" si="24"/>
        <v>0</v>
      </c>
      <c r="B249" s="58">
        <f t="shared" si="24"/>
        <v>26</v>
      </c>
      <c r="C249" s="58" t="s">
        <v>201</v>
      </c>
      <c r="D249" s="58" t="str">
        <f>'Payment Plans'!$C$16</f>
        <v>County Civil</v>
      </c>
      <c r="E249" s="122"/>
      <c r="F249" s="58">
        <v>2</v>
      </c>
      <c r="R249" s="72"/>
      <c r="S249" s="72"/>
      <c r="T249" s="58">
        <v>228</v>
      </c>
    </row>
    <row r="250" spans="1:20" x14ac:dyDescent="0.25">
      <c r="A250" s="58">
        <f t="shared" si="24"/>
        <v>0</v>
      </c>
      <c r="B250" s="58">
        <f t="shared" si="24"/>
        <v>26</v>
      </c>
      <c r="C250" s="58" t="s">
        <v>201</v>
      </c>
      <c r="D250" s="58" t="str">
        <f>'Payment Plans'!$C$17</f>
        <v>Probate</v>
      </c>
      <c r="E250" s="122"/>
      <c r="F250" s="58">
        <v>2</v>
      </c>
      <c r="R250" s="72"/>
      <c r="S250" s="72"/>
      <c r="T250" s="58">
        <v>229</v>
      </c>
    </row>
    <row r="251" spans="1:20" x14ac:dyDescent="0.25">
      <c r="A251" s="58">
        <f t="shared" si="24"/>
        <v>0</v>
      </c>
      <c r="B251" s="58">
        <f t="shared" si="24"/>
        <v>26</v>
      </c>
      <c r="C251" s="58" t="s">
        <v>201</v>
      </c>
      <c r="D251" s="58" t="str">
        <f>'Payment Plans'!$C$18</f>
        <v>Family</v>
      </c>
      <c r="E251" s="122"/>
      <c r="F251" s="58">
        <v>2</v>
      </c>
      <c r="R251" s="72"/>
      <c r="S251" s="72"/>
      <c r="T251" s="58">
        <v>230</v>
      </c>
    </row>
    <row r="252" spans="1:20" x14ac:dyDescent="0.25">
      <c r="A252" s="58">
        <f t="shared" si="24"/>
        <v>0</v>
      </c>
      <c r="B252" s="58">
        <f t="shared" si="24"/>
        <v>26</v>
      </c>
      <c r="C252" s="58" t="s">
        <v>201</v>
      </c>
      <c r="D252" s="58" t="str">
        <f>'Payment Plans'!$C$19</f>
        <v>Juvenile Dependency</v>
      </c>
      <c r="E252" s="122"/>
      <c r="F252" s="58">
        <v>2</v>
      </c>
      <c r="R252" s="72"/>
      <c r="S252" s="72"/>
      <c r="T252" s="58">
        <v>231</v>
      </c>
    </row>
    <row r="253" spans="1:20" x14ac:dyDescent="0.25">
      <c r="A253" s="58">
        <f t="shared" si="24"/>
        <v>0</v>
      </c>
      <c r="B253" s="58">
        <f t="shared" si="24"/>
        <v>26</v>
      </c>
      <c r="C253" s="58" t="s">
        <v>201</v>
      </c>
      <c r="D253" s="58" t="str">
        <f>'Payment Plans'!$C$20</f>
        <v>Civil Traffic - UTCs</v>
      </c>
      <c r="E253" s="122"/>
      <c r="F253" s="58">
        <v>2</v>
      </c>
      <c r="R253" s="72"/>
      <c r="S253" s="72"/>
      <c r="T253" s="58">
        <v>232</v>
      </c>
    </row>
    <row r="254" spans="1:20" x14ac:dyDescent="0.25">
      <c r="A254" s="58">
        <f t="shared" si="24"/>
        <v>0</v>
      </c>
      <c r="B254" s="58">
        <f t="shared" si="24"/>
        <v>26</v>
      </c>
      <c r="C254" s="58" t="s">
        <v>201</v>
      </c>
      <c r="D254" s="58" t="str">
        <f>'Payment Plans'!$C$21</f>
        <v>Multiple Case Types</v>
      </c>
      <c r="E254" s="122"/>
      <c r="F254" s="58">
        <v>2</v>
      </c>
      <c r="R254" s="72"/>
      <c r="S254" s="72"/>
      <c r="T254" s="58">
        <v>233</v>
      </c>
    </row>
    <row r="255" spans="1:20" x14ac:dyDescent="0.25">
      <c r="A255" s="58">
        <f t="shared" si="24"/>
        <v>0</v>
      </c>
      <c r="B255" s="58">
        <f t="shared" si="24"/>
        <v>26</v>
      </c>
      <c r="C255" s="58" t="s">
        <v>173</v>
      </c>
      <c r="D255" s="58" t="str">
        <f>'Payment Plans'!$C$25</f>
        <v>Number of Payment Plans</v>
      </c>
      <c r="E255" s="122" t="str">
        <f>IF('Payment Plans'!$R$25="","",'Payment Plans'!$R$25)</f>
        <v/>
      </c>
      <c r="F255" s="58">
        <v>2</v>
      </c>
      <c r="T255" s="58">
        <v>234</v>
      </c>
    </row>
    <row r="256" spans="1:20" x14ac:dyDescent="0.25">
      <c r="A256" s="58">
        <f t="shared" si="24"/>
        <v>0</v>
      </c>
      <c r="B256" s="58">
        <f t="shared" si="24"/>
        <v>26</v>
      </c>
      <c r="C256" s="58" t="s">
        <v>173</v>
      </c>
      <c r="D256" s="58" t="str">
        <f>'Payment Plans'!$C$26</f>
        <v>Number of Removed Payment Plans - Satisfied</v>
      </c>
      <c r="E256" s="122"/>
      <c r="F256" s="58">
        <v>2</v>
      </c>
      <c r="T256" s="58">
        <v>235</v>
      </c>
    </row>
    <row r="257" spans="1:20" x14ac:dyDescent="0.25">
      <c r="A257" s="58">
        <f t="shared" si="24"/>
        <v>0</v>
      </c>
      <c r="B257" s="58">
        <f t="shared" si="24"/>
        <v>26</v>
      </c>
      <c r="C257" s="58" t="s">
        <v>173</v>
      </c>
      <c r="D257" s="58" t="str">
        <f>'Payment Plans'!$C$27</f>
        <v>Number of Removed Payment Plans - Defaulted</v>
      </c>
      <c r="E257" s="122"/>
      <c r="F257" s="58">
        <v>2</v>
      </c>
      <c r="T257" s="58">
        <v>236</v>
      </c>
    </row>
    <row r="258" spans="1:20" x14ac:dyDescent="0.25">
      <c r="A258" s="58">
        <f t="shared" si="24"/>
        <v>0</v>
      </c>
      <c r="B258" s="58">
        <f t="shared" si="24"/>
        <v>26</v>
      </c>
      <c r="C258" s="58" t="s">
        <v>173</v>
      </c>
      <c r="D258" s="58" t="str">
        <f>'Payment Plans'!$C$28</f>
        <v>Number of Removed Payment Plans - Other</v>
      </c>
      <c r="E258" s="122"/>
      <c r="F258" s="58">
        <v>2</v>
      </c>
      <c r="T258" s="58">
        <v>237</v>
      </c>
    </row>
  </sheetData>
  <sheetProtection algorithmName="SHA-512" hashValue="mLz9HAmx1Y1VNmNs+9OWPpJNRkIym07rY7f4Ges+EwBU+pJ1Uo3GnAyVbDjTs/hlWb172sIoj/Oe1QzpGbNhUg==" saltValue="Lb5b6zOw1TwhqFqBp3aDGA==" spinCount="100000" sheet="1" objects="1" scenarios="1"/>
  <mergeCells count="3">
    <mergeCell ref="N1:O1"/>
    <mergeCell ref="E244:E254"/>
    <mergeCell ref="E255:E258"/>
  </mergeCells>
  <phoneticPr fontId="33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E86"/>
  <sheetViews>
    <sheetView workbookViewId="0">
      <pane xSplit="3" ySplit="2" topLeftCell="D3" activePane="bottomRight" state="frozen"/>
      <selection activeCell="D4" sqref="D4:E4"/>
      <selection pane="topRight" activeCell="D4" sqref="D4:E4"/>
      <selection pane="bottomLeft" activeCell="D4" sqref="D4:E4"/>
      <selection pane="bottomRight"/>
    </sheetView>
  </sheetViews>
  <sheetFormatPr defaultRowHeight="12.75" x14ac:dyDescent="0.2"/>
  <cols>
    <col min="1" max="1" width="13.85546875" bestFit="1" customWidth="1"/>
    <col min="2" max="2" width="16.140625" bestFit="1" customWidth="1"/>
    <col min="3" max="3" width="26.42578125" bestFit="1" customWidth="1"/>
    <col min="4" max="4" width="14.42578125" bestFit="1" customWidth="1"/>
    <col min="5" max="5" width="11" bestFit="1" customWidth="1"/>
    <col min="6" max="6" width="14.7109375" customWidth="1"/>
    <col min="7" max="8" width="10.7109375" customWidth="1"/>
    <col min="9" max="9" width="12.42578125" customWidth="1"/>
    <col min="10" max="10" width="11" bestFit="1" customWidth="1"/>
  </cols>
  <sheetData>
    <row r="1" spans="1:5" ht="13.5" x14ac:dyDescent="0.25">
      <c r="A1" s="1"/>
      <c r="B1" s="1"/>
      <c r="C1" s="1"/>
      <c r="D1" s="1"/>
      <c r="E1" s="1"/>
    </row>
    <row r="2" spans="1:5" ht="13.5" x14ac:dyDescent="0.25">
      <c r="A2" s="2" t="s">
        <v>94</v>
      </c>
      <c r="B2" s="2" t="s">
        <v>95</v>
      </c>
      <c r="C2" s="2" t="s">
        <v>96</v>
      </c>
      <c r="D2" s="2" t="s">
        <v>97</v>
      </c>
      <c r="E2" s="2" t="s">
        <v>98</v>
      </c>
    </row>
    <row r="3" spans="1:5" ht="13.5" x14ac:dyDescent="0.25">
      <c r="A3" s="1">
        <v>1</v>
      </c>
      <c r="B3" s="1">
        <v>1</v>
      </c>
      <c r="C3" s="1" t="s">
        <v>4</v>
      </c>
      <c r="D3" s="1" t="s">
        <v>4</v>
      </c>
      <c r="E3" s="1" t="s">
        <v>4</v>
      </c>
    </row>
    <row r="4" spans="1:5" ht="13.5" x14ac:dyDescent="0.25">
      <c r="A4" s="1">
        <v>2</v>
      </c>
      <c r="B4" s="1">
        <v>1</v>
      </c>
      <c r="C4" s="1" t="s">
        <v>5</v>
      </c>
      <c r="D4" s="1" t="s">
        <v>5</v>
      </c>
      <c r="E4" s="1" t="s">
        <v>5</v>
      </c>
    </row>
    <row r="5" spans="1:5" ht="13.5" x14ac:dyDescent="0.25">
      <c r="A5" s="1">
        <v>3</v>
      </c>
      <c r="B5" s="1">
        <v>1</v>
      </c>
      <c r="C5" s="1" t="s">
        <v>6</v>
      </c>
      <c r="D5" s="1" t="s">
        <v>6</v>
      </c>
      <c r="E5" s="1" t="s">
        <v>6</v>
      </c>
    </row>
    <row r="6" spans="1:5" ht="13.5" x14ac:dyDescent="0.25">
      <c r="A6" s="1">
        <v>4</v>
      </c>
      <c r="B6" s="1">
        <v>1</v>
      </c>
      <c r="C6" s="1" t="s">
        <v>7</v>
      </c>
      <c r="D6" s="1" t="s">
        <v>7</v>
      </c>
      <c r="E6" s="1" t="s">
        <v>7</v>
      </c>
    </row>
    <row r="7" spans="1:5" ht="13.5" x14ac:dyDescent="0.25">
      <c r="A7" s="1">
        <v>5</v>
      </c>
      <c r="B7" s="1">
        <v>1</v>
      </c>
      <c r="C7" s="1" t="s">
        <v>8</v>
      </c>
      <c r="D7" s="1" t="s">
        <v>8</v>
      </c>
      <c r="E7" s="1" t="s">
        <v>8</v>
      </c>
    </row>
    <row r="8" spans="1:5" ht="13.5" x14ac:dyDescent="0.25">
      <c r="A8" s="1">
        <v>6</v>
      </c>
      <c r="B8" s="1">
        <v>1</v>
      </c>
      <c r="C8" s="1" t="s">
        <v>9</v>
      </c>
      <c r="D8" s="1" t="s">
        <v>9</v>
      </c>
      <c r="E8" s="1" t="s">
        <v>9</v>
      </c>
    </row>
    <row r="9" spans="1:5" ht="13.5" x14ac:dyDescent="0.25">
      <c r="A9" s="1">
        <v>7</v>
      </c>
      <c r="B9" s="1">
        <v>1</v>
      </c>
      <c r="C9" s="1" t="s">
        <v>10</v>
      </c>
      <c r="D9" s="1" t="s">
        <v>10</v>
      </c>
      <c r="E9" s="1" t="s">
        <v>10</v>
      </c>
    </row>
    <row r="10" spans="1:5" ht="13.5" x14ac:dyDescent="0.25">
      <c r="A10" s="1">
        <v>8</v>
      </c>
      <c r="B10" s="1">
        <v>1</v>
      </c>
      <c r="C10" s="1" t="s">
        <v>11</v>
      </c>
      <c r="D10" s="1" t="s">
        <v>11</v>
      </c>
      <c r="E10" s="1" t="s">
        <v>11</v>
      </c>
    </row>
    <row r="11" spans="1:5" ht="13.5" x14ac:dyDescent="0.25">
      <c r="A11" s="1">
        <v>9</v>
      </c>
      <c r="B11" s="1">
        <v>1</v>
      </c>
      <c r="C11" s="1" t="s">
        <v>12</v>
      </c>
      <c r="D11" s="1" t="s">
        <v>12</v>
      </c>
      <c r="E11" s="1" t="s">
        <v>12</v>
      </c>
    </row>
    <row r="12" spans="1:5" ht="13.5" x14ac:dyDescent="0.25">
      <c r="A12" s="1">
        <v>10</v>
      </c>
      <c r="B12" s="1">
        <v>1</v>
      </c>
      <c r="C12" s="1" t="s">
        <v>13</v>
      </c>
      <c r="D12" s="1" t="s">
        <v>13</v>
      </c>
      <c r="E12" s="1" t="s">
        <v>13</v>
      </c>
    </row>
    <row r="13" spans="1:5" ht="13.5" x14ac:dyDescent="0.25">
      <c r="A13" s="1">
        <v>11</v>
      </c>
      <c r="B13" s="1">
        <v>1</v>
      </c>
      <c r="C13" s="1" t="s">
        <v>14</v>
      </c>
      <c r="D13" s="1" t="s">
        <v>14</v>
      </c>
      <c r="E13" s="1" t="s">
        <v>14</v>
      </c>
    </row>
    <row r="14" spans="1:5" ht="13.5" x14ac:dyDescent="0.25">
      <c r="A14" s="1">
        <v>12</v>
      </c>
      <c r="B14" s="1">
        <v>1</v>
      </c>
      <c r="C14" s="1" t="s">
        <v>15</v>
      </c>
      <c r="D14" s="1" t="s">
        <v>15</v>
      </c>
      <c r="E14" s="1" t="s">
        <v>15</v>
      </c>
    </row>
    <row r="15" spans="1:5" ht="13.5" x14ac:dyDescent="0.25">
      <c r="A15" s="1">
        <v>14</v>
      </c>
      <c r="B15" s="1">
        <v>1</v>
      </c>
      <c r="C15" s="1" t="s">
        <v>17</v>
      </c>
      <c r="D15" s="1" t="s">
        <v>17</v>
      </c>
      <c r="E15" s="1" t="s">
        <v>162</v>
      </c>
    </row>
    <row r="16" spans="1:5" ht="13.5" x14ac:dyDescent="0.25">
      <c r="A16" s="1">
        <v>15</v>
      </c>
      <c r="B16" s="1">
        <v>1</v>
      </c>
      <c r="C16" s="1" t="s">
        <v>18</v>
      </c>
      <c r="D16" s="1" t="s">
        <v>18</v>
      </c>
      <c r="E16" s="1" t="s">
        <v>18</v>
      </c>
    </row>
    <row r="17" spans="1:5" ht="13.5" x14ac:dyDescent="0.25">
      <c r="A17" s="1">
        <v>16</v>
      </c>
      <c r="B17" s="1">
        <v>1</v>
      </c>
      <c r="C17" s="1" t="s">
        <v>19</v>
      </c>
      <c r="D17" s="1" t="s">
        <v>19</v>
      </c>
      <c r="E17" s="1" t="s">
        <v>19</v>
      </c>
    </row>
    <row r="18" spans="1:5" ht="13.5" x14ac:dyDescent="0.25">
      <c r="A18" s="1">
        <v>17</v>
      </c>
      <c r="B18" s="1">
        <v>1</v>
      </c>
      <c r="C18" s="1" t="s">
        <v>20</v>
      </c>
      <c r="D18" s="1" t="s">
        <v>20</v>
      </c>
      <c r="E18" s="1" t="s">
        <v>20</v>
      </c>
    </row>
    <row r="19" spans="1:5" ht="13.5" x14ac:dyDescent="0.25">
      <c r="A19" s="1">
        <v>18</v>
      </c>
      <c r="B19" s="1">
        <v>1</v>
      </c>
      <c r="C19" s="1" t="s">
        <v>21</v>
      </c>
      <c r="D19" s="1" t="s">
        <v>21</v>
      </c>
      <c r="E19" s="1" t="s">
        <v>21</v>
      </c>
    </row>
    <row r="20" spans="1:5" ht="13.5" x14ac:dyDescent="0.25">
      <c r="A20" s="1">
        <v>19</v>
      </c>
      <c r="B20" s="1">
        <v>1</v>
      </c>
      <c r="C20" s="1" t="s">
        <v>22</v>
      </c>
      <c r="D20" s="1" t="s">
        <v>22</v>
      </c>
      <c r="E20" s="1" t="s">
        <v>22</v>
      </c>
    </row>
    <row r="21" spans="1:5" ht="13.5" x14ac:dyDescent="0.25">
      <c r="A21" s="1">
        <v>20</v>
      </c>
      <c r="B21" s="1">
        <v>1</v>
      </c>
      <c r="C21" s="1" t="s">
        <v>23</v>
      </c>
      <c r="D21" s="1" t="s">
        <v>23</v>
      </c>
      <c r="E21" s="1" t="s">
        <v>23</v>
      </c>
    </row>
    <row r="22" spans="1:5" ht="13.5" x14ac:dyDescent="0.25">
      <c r="A22" s="1">
        <v>21</v>
      </c>
      <c r="B22" s="1">
        <v>1</v>
      </c>
      <c r="C22" s="1" t="s">
        <v>24</v>
      </c>
      <c r="D22" s="1" t="s">
        <v>24</v>
      </c>
      <c r="E22" s="1" t="s">
        <v>24</v>
      </c>
    </row>
    <row r="23" spans="1:5" ht="13.5" x14ac:dyDescent="0.25">
      <c r="A23" s="1">
        <v>22</v>
      </c>
      <c r="B23" s="1">
        <v>1</v>
      </c>
      <c r="C23" s="1" t="s">
        <v>25</v>
      </c>
      <c r="D23" s="1" t="s">
        <v>25</v>
      </c>
      <c r="E23" s="1" t="s">
        <v>25</v>
      </c>
    </row>
    <row r="24" spans="1:5" ht="13.5" x14ac:dyDescent="0.25">
      <c r="A24" s="1">
        <v>23</v>
      </c>
      <c r="B24" s="1">
        <v>1</v>
      </c>
      <c r="C24" s="1" t="s">
        <v>26</v>
      </c>
      <c r="D24" s="1" t="s">
        <v>26</v>
      </c>
      <c r="E24" s="1" t="s">
        <v>26</v>
      </c>
    </row>
    <row r="25" spans="1:5" ht="13.5" x14ac:dyDescent="0.25">
      <c r="A25" s="1">
        <v>24</v>
      </c>
      <c r="B25" s="1">
        <v>1</v>
      </c>
      <c r="C25" s="1" t="s">
        <v>27</v>
      </c>
      <c r="D25" s="1" t="s">
        <v>27</v>
      </c>
      <c r="E25" s="1" t="s">
        <v>27</v>
      </c>
    </row>
    <row r="26" spans="1:5" ht="13.5" x14ac:dyDescent="0.25">
      <c r="A26" s="1">
        <v>25</v>
      </c>
      <c r="B26" s="1">
        <v>1</v>
      </c>
      <c r="C26" s="1" t="s">
        <v>28</v>
      </c>
      <c r="D26" s="1" t="s">
        <v>28</v>
      </c>
      <c r="E26" s="1" t="s">
        <v>28</v>
      </c>
    </row>
    <row r="27" spans="1:5" ht="13.5" x14ac:dyDescent="0.25">
      <c r="A27" s="1">
        <v>26</v>
      </c>
      <c r="B27" s="1">
        <v>1</v>
      </c>
      <c r="C27" s="1" t="s">
        <v>29</v>
      </c>
      <c r="D27" s="1" t="s">
        <v>29</v>
      </c>
      <c r="E27" s="1" t="s">
        <v>29</v>
      </c>
    </row>
    <row r="28" spans="1:5" ht="13.5" x14ac:dyDescent="0.25">
      <c r="A28" s="1">
        <v>27</v>
      </c>
      <c r="B28" s="1">
        <v>1</v>
      </c>
      <c r="C28" s="1" t="s">
        <v>30</v>
      </c>
      <c r="D28" s="1" t="s">
        <v>30</v>
      </c>
      <c r="E28" s="1" t="s">
        <v>30</v>
      </c>
    </row>
    <row r="29" spans="1:5" ht="13.5" x14ac:dyDescent="0.25">
      <c r="A29" s="1">
        <v>28</v>
      </c>
      <c r="B29" s="1">
        <v>1</v>
      </c>
      <c r="C29" s="1" t="s">
        <v>31</v>
      </c>
      <c r="D29" s="1" t="s">
        <v>31</v>
      </c>
      <c r="E29" s="1" t="s">
        <v>31</v>
      </c>
    </row>
    <row r="30" spans="1:5" ht="13.5" x14ac:dyDescent="0.25">
      <c r="A30" s="1">
        <v>29</v>
      </c>
      <c r="B30" s="1">
        <v>1</v>
      </c>
      <c r="C30" s="1" t="s">
        <v>32</v>
      </c>
      <c r="D30" s="1" t="s">
        <v>32</v>
      </c>
      <c r="E30" s="1" t="s">
        <v>32</v>
      </c>
    </row>
    <row r="31" spans="1:5" ht="13.5" x14ac:dyDescent="0.25">
      <c r="A31" s="1">
        <v>30</v>
      </c>
      <c r="B31" s="1">
        <v>1</v>
      </c>
      <c r="C31" s="1" t="s">
        <v>33</v>
      </c>
      <c r="D31" s="1" t="s">
        <v>33</v>
      </c>
      <c r="E31" s="1" t="s">
        <v>33</v>
      </c>
    </row>
    <row r="32" spans="1:5" ht="13.5" x14ac:dyDescent="0.25">
      <c r="A32" s="1">
        <v>31</v>
      </c>
      <c r="B32" s="1">
        <v>1</v>
      </c>
      <c r="C32" s="1" t="s">
        <v>34</v>
      </c>
      <c r="D32" s="1" t="s">
        <v>34</v>
      </c>
      <c r="E32" s="1" t="s">
        <v>34</v>
      </c>
    </row>
    <row r="33" spans="1:5" ht="13.5" x14ac:dyDescent="0.25">
      <c r="A33" s="1">
        <v>32</v>
      </c>
      <c r="B33" s="1">
        <v>1</v>
      </c>
      <c r="C33" s="1" t="s">
        <v>35</v>
      </c>
      <c r="D33" s="1" t="s">
        <v>35</v>
      </c>
      <c r="E33" s="1" t="s">
        <v>35</v>
      </c>
    </row>
    <row r="34" spans="1:5" ht="13.5" x14ac:dyDescent="0.25">
      <c r="A34" s="1">
        <v>33</v>
      </c>
      <c r="B34" s="1">
        <v>1</v>
      </c>
      <c r="C34" s="1" t="s">
        <v>36</v>
      </c>
      <c r="D34" s="1" t="s">
        <v>36</v>
      </c>
      <c r="E34" s="1" t="s">
        <v>36</v>
      </c>
    </row>
    <row r="35" spans="1:5" ht="13.5" x14ac:dyDescent="0.25">
      <c r="A35" s="1">
        <v>34</v>
      </c>
      <c r="B35" s="1">
        <v>1</v>
      </c>
      <c r="C35" s="1" t="s">
        <v>37</v>
      </c>
      <c r="D35" s="1" t="s">
        <v>37</v>
      </c>
      <c r="E35" s="1" t="s">
        <v>37</v>
      </c>
    </row>
    <row r="36" spans="1:5" ht="13.5" x14ac:dyDescent="0.25">
      <c r="A36" s="1">
        <v>35</v>
      </c>
      <c r="B36" s="1">
        <v>1</v>
      </c>
      <c r="C36" s="1" t="s">
        <v>38</v>
      </c>
      <c r="D36" s="1" t="s">
        <v>38</v>
      </c>
      <c r="E36" s="1" t="s">
        <v>38</v>
      </c>
    </row>
    <row r="37" spans="1:5" ht="13.5" x14ac:dyDescent="0.25">
      <c r="A37" s="1">
        <v>36</v>
      </c>
      <c r="B37" s="1">
        <v>1</v>
      </c>
      <c r="C37" s="1" t="s">
        <v>39</v>
      </c>
      <c r="D37" s="1" t="s">
        <v>39</v>
      </c>
      <c r="E37" s="1" t="s">
        <v>39</v>
      </c>
    </row>
    <row r="38" spans="1:5" ht="13.5" x14ac:dyDescent="0.25">
      <c r="A38" s="1">
        <v>37</v>
      </c>
      <c r="B38" s="1">
        <v>1</v>
      </c>
      <c r="C38" s="1" t="s">
        <v>40</v>
      </c>
      <c r="D38" s="1" t="s">
        <v>40</v>
      </c>
      <c r="E38" s="1" t="s">
        <v>40</v>
      </c>
    </row>
    <row r="39" spans="1:5" ht="13.5" x14ac:dyDescent="0.25">
      <c r="A39" s="1">
        <v>38</v>
      </c>
      <c r="B39" s="1">
        <v>1</v>
      </c>
      <c r="C39" s="1" t="s">
        <v>41</v>
      </c>
      <c r="D39" s="1" t="s">
        <v>41</v>
      </c>
      <c r="E39" s="1" t="s">
        <v>41</v>
      </c>
    </row>
    <row r="40" spans="1:5" ht="13.5" x14ac:dyDescent="0.25">
      <c r="A40" s="1">
        <v>39</v>
      </c>
      <c r="B40" s="1">
        <v>1</v>
      </c>
      <c r="C40" s="1" t="s">
        <v>42</v>
      </c>
      <c r="D40" s="1" t="s">
        <v>42</v>
      </c>
      <c r="E40" s="1" t="s">
        <v>42</v>
      </c>
    </row>
    <row r="41" spans="1:5" ht="13.5" x14ac:dyDescent="0.25">
      <c r="A41" s="1">
        <v>40</v>
      </c>
      <c r="B41" s="1">
        <v>1</v>
      </c>
      <c r="C41" s="1" t="s">
        <v>43</v>
      </c>
      <c r="D41" s="1" t="s">
        <v>43</v>
      </c>
      <c r="E41" s="1" t="s">
        <v>43</v>
      </c>
    </row>
    <row r="42" spans="1:5" ht="13.5" x14ac:dyDescent="0.25">
      <c r="A42" s="1">
        <v>41</v>
      </c>
      <c r="B42" s="1">
        <v>1</v>
      </c>
      <c r="C42" s="1" t="s">
        <v>44</v>
      </c>
      <c r="D42" s="1" t="s">
        <v>44</v>
      </c>
      <c r="E42" s="1" t="s">
        <v>44</v>
      </c>
    </row>
    <row r="43" spans="1:5" ht="13.5" x14ac:dyDescent="0.25">
      <c r="A43" s="1">
        <v>42</v>
      </c>
      <c r="B43" s="1">
        <v>1</v>
      </c>
      <c r="C43" s="1" t="s">
        <v>45</v>
      </c>
      <c r="D43" s="1" t="s">
        <v>45</v>
      </c>
      <c r="E43" s="1" t="s">
        <v>45</v>
      </c>
    </row>
    <row r="44" spans="1:5" ht="13.5" x14ac:dyDescent="0.25">
      <c r="A44" s="1">
        <v>43</v>
      </c>
      <c r="B44" s="1">
        <v>1</v>
      </c>
      <c r="C44" s="1" t="s">
        <v>46</v>
      </c>
      <c r="D44" s="1" t="s">
        <v>46</v>
      </c>
      <c r="E44" s="1" t="s">
        <v>46</v>
      </c>
    </row>
    <row r="45" spans="1:5" ht="13.5" x14ac:dyDescent="0.25">
      <c r="A45" s="1">
        <v>13</v>
      </c>
      <c r="B45" s="1">
        <v>1</v>
      </c>
      <c r="C45" s="1" t="s">
        <v>16</v>
      </c>
      <c r="D45" s="1" t="s">
        <v>99</v>
      </c>
      <c r="E45" s="1" t="s">
        <v>99</v>
      </c>
    </row>
    <row r="46" spans="1:5" ht="13.5" x14ac:dyDescent="0.25">
      <c r="A46" s="1">
        <v>44</v>
      </c>
      <c r="B46" s="1">
        <v>1</v>
      </c>
      <c r="C46" s="1" t="s">
        <v>47</v>
      </c>
      <c r="D46" s="1" t="s">
        <v>47</v>
      </c>
      <c r="E46" s="1" t="s">
        <v>47</v>
      </c>
    </row>
    <row r="47" spans="1:5" ht="13.5" x14ac:dyDescent="0.25">
      <c r="A47" s="1">
        <v>45</v>
      </c>
      <c r="B47" s="1">
        <v>1</v>
      </c>
      <c r="C47" s="1" t="s">
        <v>48</v>
      </c>
      <c r="D47" s="1" t="s">
        <v>48</v>
      </c>
      <c r="E47" s="1" t="s">
        <v>48</v>
      </c>
    </row>
    <row r="48" spans="1:5" ht="13.5" x14ac:dyDescent="0.25">
      <c r="A48" s="1">
        <v>46</v>
      </c>
      <c r="B48" s="1">
        <v>1</v>
      </c>
      <c r="C48" s="1" t="s">
        <v>49</v>
      </c>
      <c r="D48" s="1" t="s">
        <v>49</v>
      </c>
      <c r="E48" s="1" t="s">
        <v>49</v>
      </c>
    </row>
    <row r="49" spans="1:5" ht="13.5" x14ac:dyDescent="0.25">
      <c r="A49" s="1">
        <v>47</v>
      </c>
      <c r="B49" s="1">
        <v>1</v>
      </c>
      <c r="C49" s="1" t="s">
        <v>50</v>
      </c>
      <c r="D49" s="1" t="s">
        <v>50</v>
      </c>
      <c r="E49" s="1" t="s">
        <v>50</v>
      </c>
    </row>
    <row r="50" spans="1:5" ht="13.5" x14ac:dyDescent="0.25">
      <c r="A50" s="1">
        <v>48</v>
      </c>
      <c r="B50" s="1">
        <v>1</v>
      </c>
      <c r="C50" s="1" t="s">
        <v>51</v>
      </c>
      <c r="D50" s="1" t="s">
        <v>51</v>
      </c>
      <c r="E50" s="1" t="s">
        <v>51</v>
      </c>
    </row>
    <row r="51" spans="1:5" ht="13.5" x14ac:dyDescent="0.25">
      <c r="A51" s="1">
        <v>49</v>
      </c>
      <c r="B51" s="1">
        <v>1</v>
      </c>
      <c r="C51" s="1" t="s">
        <v>52</v>
      </c>
      <c r="D51" s="1" t="s">
        <v>52</v>
      </c>
      <c r="E51" s="1" t="s">
        <v>52</v>
      </c>
    </row>
    <row r="52" spans="1:5" ht="13.5" x14ac:dyDescent="0.25">
      <c r="A52" s="1">
        <v>50</v>
      </c>
      <c r="B52" s="1">
        <v>1</v>
      </c>
      <c r="C52" s="1" t="s">
        <v>53</v>
      </c>
      <c r="D52" s="1" t="s">
        <v>53</v>
      </c>
      <c r="E52" s="1" t="s">
        <v>53</v>
      </c>
    </row>
    <row r="53" spans="1:5" ht="13.5" x14ac:dyDescent="0.25">
      <c r="A53" s="1">
        <v>51</v>
      </c>
      <c r="B53" s="1">
        <v>1</v>
      </c>
      <c r="C53" s="1" t="s">
        <v>54</v>
      </c>
      <c r="D53" s="1" t="s">
        <v>54</v>
      </c>
      <c r="E53" s="1" t="s">
        <v>54</v>
      </c>
    </row>
    <row r="54" spans="1:5" ht="13.5" x14ac:dyDescent="0.25">
      <c r="A54" s="1">
        <v>52</v>
      </c>
      <c r="B54" s="1">
        <v>1</v>
      </c>
      <c r="C54" s="1" t="s">
        <v>55</v>
      </c>
      <c r="D54" s="1" t="s">
        <v>55</v>
      </c>
      <c r="E54" s="1" t="s">
        <v>55</v>
      </c>
    </row>
    <row r="55" spans="1:5" ht="13.5" x14ac:dyDescent="0.25">
      <c r="A55" s="1">
        <v>53</v>
      </c>
      <c r="B55" s="1">
        <v>1</v>
      </c>
      <c r="C55" s="1" t="s">
        <v>56</v>
      </c>
      <c r="D55" s="1" t="s">
        <v>56</v>
      </c>
      <c r="E55" s="1" t="s">
        <v>56</v>
      </c>
    </row>
    <row r="56" spans="1:5" ht="13.5" x14ac:dyDescent="0.25">
      <c r="A56" s="1">
        <v>54</v>
      </c>
      <c r="B56" s="1">
        <v>1</v>
      </c>
      <c r="C56" s="1" t="s">
        <v>57</v>
      </c>
      <c r="D56" s="1" t="s">
        <v>57</v>
      </c>
      <c r="E56" s="1" t="s">
        <v>57</v>
      </c>
    </row>
    <row r="57" spans="1:5" ht="13.5" x14ac:dyDescent="0.25">
      <c r="A57" s="1">
        <v>58</v>
      </c>
      <c r="B57" s="1">
        <v>1</v>
      </c>
      <c r="C57" s="1" t="s">
        <v>61</v>
      </c>
      <c r="D57" s="1" t="s">
        <v>100</v>
      </c>
      <c r="E57" s="1" t="s">
        <v>101</v>
      </c>
    </row>
    <row r="58" spans="1:5" ht="13.5" x14ac:dyDescent="0.25">
      <c r="A58" s="1">
        <v>59</v>
      </c>
      <c r="B58" s="1">
        <v>1</v>
      </c>
      <c r="C58" s="1" t="s">
        <v>62</v>
      </c>
      <c r="D58" s="1" t="s">
        <v>102</v>
      </c>
      <c r="E58" s="1" t="s">
        <v>103</v>
      </c>
    </row>
    <row r="59" spans="1:5" ht="13.5" x14ac:dyDescent="0.25">
      <c r="A59" s="1">
        <v>55</v>
      </c>
      <c r="B59" s="1">
        <v>1</v>
      </c>
      <c r="C59" s="1" t="s">
        <v>58</v>
      </c>
      <c r="D59" s="1" t="s">
        <v>58</v>
      </c>
      <c r="E59" s="1" t="s">
        <v>58</v>
      </c>
    </row>
    <row r="60" spans="1:5" ht="13.5" x14ac:dyDescent="0.25">
      <c r="A60" s="1">
        <v>56</v>
      </c>
      <c r="B60" s="1">
        <v>1</v>
      </c>
      <c r="C60" s="1" t="s">
        <v>59</v>
      </c>
      <c r="D60" s="1" t="s">
        <v>59</v>
      </c>
      <c r="E60" s="1" t="s">
        <v>59</v>
      </c>
    </row>
    <row r="61" spans="1:5" ht="13.5" x14ac:dyDescent="0.25">
      <c r="A61" s="1">
        <v>57</v>
      </c>
      <c r="B61" s="1">
        <v>1</v>
      </c>
      <c r="C61" s="1" t="s">
        <v>60</v>
      </c>
      <c r="D61" s="1" t="s">
        <v>60</v>
      </c>
      <c r="E61" s="1" t="s">
        <v>60</v>
      </c>
    </row>
    <row r="62" spans="1:5" ht="13.5" x14ac:dyDescent="0.25">
      <c r="A62" s="1">
        <v>60</v>
      </c>
      <c r="B62" s="1">
        <v>1</v>
      </c>
      <c r="C62" s="1" t="s">
        <v>63</v>
      </c>
      <c r="D62" s="1" t="s">
        <v>63</v>
      </c>
      <c r="E62" s="1" t="s">
        <v>63</v>
      </c>
    </row>
    <row r="63" spans="1:5" ht="13.5" x14ac:dyDescent="0.25">
      <c r="A63" s="1">
        <v>61</v>
      </c>
      <c r="B63" s="1">
        <v>1</v>
      </c>
      <c r="C63" s="1" t="s">
        <v>64</v>
      </c>
      <c r="D63" s="1" t="s">
        <v>64</v>
      </c>
      <c r="E63" s="1" t="s">
        <v>64</v>
      </c>
    </row>
    <row r="64" spans="1:5" ht="13.5" x14ac:dyDescent="0.25">
      <c r="A64" s="1">
        <v>62</v>
      </c>
      <c r="B64" s="1">
        <v>1</v>
      </c>
      <c r="C64" s="1" t="s">
        <v>65</v>
      </c>
      <c r="D64" s="1" t="s">
        <v>65</v>
      </c>
      <c r="E64" s="1" t="s">
        <v>65</v>
      </c>
    </row>
    <row r="65" spans="1:5" ht="13.5" x14ac:dyDescent="0.25">
      <c r="A65" s="1">
        <v>63</v>
      </c>
      <c r="B65" s="1">
        <v>1</v>
      </c>
      <c r="C65" s="1" t="s">
        <v>66</v>
      </c>
      <c r="D65" s="1" t="s">
        <v>66</v>
      </c>
      <c r="E65" s="1" t="s">
        <v>66</v>
      </c>
    </row>
    <row r="66" spans="1:5" ht="13.5" x14ac:dyDescent="0.25">
      <c r="A66" s="1">
        <v>64</v>
      </c>
      <c r="B66" s="1">
        <v>1</v>
      </c>
      <c r="C66" s="1" t="s">
        <v>67</v>
      </c>
      <c r="D66" s="1" t="s">
        <v>67</v>
      </c>
      <c r="E66" s="1" t="s">
        <v>67</v>
      </c>
    </row>
    <row r="67" spans="1:5" ht="13.5" x14ac:dyDescent="0.25">
      <c r="A67" s="1">
        <v>65</v>
      </c>
      <c r="B67" s="1">
        <v>1</v>
      </c>
      <c r="C67" s="1" t="s">
        <v>68</v>
      </c>
      <c r="D67" s="1" t="s">
        <v>68</v>
      </c>
      <c r="E67" s="1" t="s">
        <v>68</v>
      </c>
    </row>
    <row r="68" spans="1:5" ht="13.5" x14ac:dyDescent="0.25">
      <c r="A68" s="1">
        <v>66</v>
      </c>
      <c r="B68" s="1">
        <v>1</v>
      </c>
      <c r="C68" s="1" t="s">
        <v>69</v>
      </c>
      <c r="D68" s="1" t="s">
        <v>69</v>
      </c>
      <c r="E68" s="1" t="s">
        <v>69</v>
      </c>
    </row>
    <row r="69" spans="1:5" ht="13.5" x14ac:dyDescent="0.25">
      <c r="A69" s="1">
        <v>67</v>
      </c>
      <c r="B69" s="1">
        <v>1</v>
      </c>
      <c r="C69" s="1" t="s">
        <v>70</v>
      </c>
      <c r="D69" s="1" t="s">
        <v>70</v>
      </c>
      <c r="E69" s="1" t="s">
        <v>70</v>
      </c>
    </row>
    <row r="70" spans="1:5" ht="56.25" customHeight="1" x14ac:dyDescent="0.25">
      <c r="A70" s="1"/>
      <c r="B70" s="1"/>
      <c r="C70" s="1"/>
      <c r="D70" s="1"/>
      <c r="E70" s="1"/>
    </row>
    <row r="71" spans="1:5" ht="13.5" x14ac:dyDescent="0.25">
      <c r="A71" s="3" t="s">
        <v>104</v>
      </c>
      <c r="B71" s="3" t="s">
        <v>105</v>
      </c>
      <c r="C71" s="3" t="s">
        <v>151</v>
      </c>
      <c r="D71" s="3" t="s">
        <v>163</v>
      </c>
    </row>
    <row r="72" spans="1:5" ht="13.5" x14ac:dyDescent="0.25">
      <c r="A72" s="1">
        <v>1</v>
      </c>
      <c r="B72" s="1" t="s">
        <v>74</v>
      </c>
      <c r="C72" s="1" t="s">
        <v>152</v>
      </c>
      <c r="D72" t="s">
        <v>166</v>
      </c>
    </row>
    <row r="73" spans="1:5" ht="13.5" x14ac:dyDescent="0.25">
      <c r="A73" s="1">
        <v>2</v>
      </c>
      <c r="B73" s="1" t="s">
        <v>75</v>
      </c>
      <c r="C73" s="1" t="s">
        <v>153</v>
      </c>
      <c r="D73" t="s">
        <v>167</v>
      </c>
    </row>
    <row r="74" spans="1:5" ht="13.5" x14ac:dyDescent="0.25">
      <c r="A74" s="1">
        <v>3</v>
      </c>
      <c r="B74" s="1" t="s">
        <v>76</v>
      </c>
      <c r="C74" s="1" t="s">
        <v>154</v>
      </c>
      <c r="D74" t="s">
        <v>168</v>
      </c>
    </row>
    <row r="75" spans="1:5" ht="13.5" x14ac:dyDescent="0.25">
      <c r="A75" s="1">
        <v>4</v>
      </c>
      <c r="B75" s="1" t="s">
        <v>77</v>
      </c>
      <c r="C75" s="1" t="s">
        <v>155</v>
      </c>
      <c r="D75" t="s">
        <v>169</v>
      </c>
    </row>
    <row r="76" spans="1:5" ht="13.5" x14ac:dyDescent="0.25">
      <c r="A76" s="1">
        <v>5</v>
      </c>
      <c r="B76" s="1" t="s">
        <v>78</v>
      </c>
      <c r="C76" s="1" t="s">
        <v>156</v>
      </c>
      <c r="D76" s="1"/>
    </row>
    <row r="77" spans="1:5" ht="13.5" x14ac:dyDescent="0.25">
      <c r="A77" s="1">
        <v>6</v>
      </c>
      <c r="B77" s="1" t="s">
        <v>79</v>
      </c>
      <c r="C77" s="1"/>
      <c r="D77" s="1"/>
      <c r="E77" s="1"/>
    </row>
    <row r="78" spans="1:5" ht="13.5" x14ac:dyDescent="0.25">
      <c r="A78" s="1">
        <v>7</v>
      </c>
      <c r="B78" s="1" t="s">
        <v>80</v>
      </c>
      <c r="C78" s="1"/>
      <c r="D78" s="1"/>
      <c r="E78" s="1"/>
    </row>
    <row r="79" spans="1:5" ht="13.5" x14ac:dyDescent="0.25">
      <c r="A79" s="1">
        <v>8</v>
      </c>
      <c r="B79" s="1" t="s">
        <v>81</v>
      </c>
      <c r="C79" s="1"/>
      <c r="D79" s="1"/>
      <c r="E79" s="1"/>
    </row>
    <row r="80" spans="1:5" ht="13.5" x14ac:dyDescent="0.25">
      <c r="A80" s="1">
        <v>9</v>
      </c>
      <c r="B80" s="1" t="s">
        <v>2</v>
      </c>
      <c r="C80" s="1"/>
      <c r="D80" s="1"/>
      <c r="E80" s="1"/>
    </row>
    <row r="81" spans="1:5" ht="13.5" x14ac:dyDescent="0.25">
      <c r="A81" s="1">
        <v>10</v>
      </c>
      <c r="B81" s="1" t="s">
        <v>3</v>
      </c>
      <c r="C81" s="1"/>
      <c r="D81" s="1"/>
      <c r="E81" s="1"/>
    </row>
    <row r="82" spans="1:5" ht="13.5" x14ac:dyDescent="0.25">
      <c r="A82" s="1"/>
      <c r="B82" s="1" t="s">
        <v>72</v>
      </c>
      <c r="C82" s="1"/>
      <c r="D82" s="1"/>
      <c r="E82" s="1"/>
    </row>
    <row r="83" spans="1:5" ht="13.5" x14ac:dyDescent="0.25">
      <c r="A83" s="1"/>
      <c r="B83" s="1" t="s">
        <v>73</v>
      </c>
      <c r="C83" s="1"/>
      <c r="D83" s="1"/>
      <c r="E83" s="1"/>
    </row>
    <row r="84" spans="1:5" ht="13.5" x14ac:dyDescent="0.25">
      <c r="A84" s="1"/>
      <c r="B84" s="1"/>
      <c r="C84" s="1"/>
      <c r="D84" s="1"/>
      <c r="E84" s="1"/>
    </row>
    <row r="85" spans="1:5" ht="13.5" x14ac:dyDescent="0.25">
      <c r="A85" s="1"/>
      <c r="B85" s="1"/>
      <c r="C85" s="1"/>
      <c r="D85" s="1"/>
      <c r="E85" s="1"/>
    </row>
    <row r="86" spans="1:5" ht="13.5" x14ac:dyDescent="0.25">
      <c r="D86" s="1"/>
      <c r="E86" s="1"/>
    </row>
  </sheetData>
  <sheetProtection algorithmName="SHA-512" hashValue="irVoqnjoR5ruRXQTLSBWR7/fD610hqyevj8qswvNkVqyT0hHIVh53nb9IjACRE83OpyXnphW+koeCOn445NVGw==" saltValue="6P7mHGsP9HMf32gW4C4G6Q==" spinCount="100000" sheet="1" objects="1" scenarios="1"/>
  <sortState xmlns:xlrd2="http://schemas.microsoft.com/office/spreadsheetml/2017/richdata2" ref="A3:E69">
    <sortCondition ref="E3:E69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Payment Plans</vt:lpstr>
      <vt:lpstr>ReportInfo</vt:lpstr>
      <vt:lpstr>LookupData</vt:lpstr>
      <vt:lpstr>'Payment Plans'!Print_Area</vt:lpstr>
      <vt:lpstr>'Payment Plans'!Print_Titles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Daws</dc:creator>
  <cp:lastModifiedBy>Leonard Carper</cp:lastModifiedBy>
  <cp:lastPrinted>2025-08-19T17:50:10Z</cp:lastPrinted>
  <dcterms:created xsi:type="dcterms:W3CDTF">1996-10-14T23:33:28Z</dcterms:created>
  <dcterms:modified xsi:type="dcterms:W3CDTF">2025-09-29T17:58:42Z</dcterms:modified>
</cp:coreProperties>
</file>