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R:\!CFY2425\Forms &amp; Instructions\6 Standard\Monthly\"/>
    </mc:Choice>
  </mc:AlternateContent>
  <xr:revisionPtr revIDLastSave="0" documentId="13_ncr:1_{DAFF0F48-B287-43DD-B7B4-FC795D0FB86E}" xr6:coauthVersionLast="47" xr6:coauthVersionMax="47" xr10:uidLastSave="{00000000-0000-0000-0000-000000000000}"/>
  <workbookProtection workbookAlgorithmName="SHA-512" workbookHashValue="O2zaFMFR9Kn1lPtdyD5k14REkdydSFG07BU5EWALJQG5TRXO+gCvLrdg/xrh2R8foedDs3q17viq5IjArgGIJA==" workbookSaltValue="zz/WX2XTLfKbAm1lJi8Vdw==" workbookSpinCount="100000" lockStructure="1"/>
  <bookViews>
    <workbookView xWindow="-120" yWindow="-120" windowWidth="29040" windowHeight="15840" tabRatio="602" xr2:uid="{00000000-000D-0000-FFFF-FFFF00000000}"/>
  </bookViews>
  <sheets>
    <sheet name="GeneralRevenues" sheetId="44" r:id="rId1"/>
    <sheet name="ReportInfo" sheetId="52" state="hidden" r:id="rId2"/>
    <sheet name="LookupData" sheetId="46" state="hidden" r:id="rId3"/>
  </sheets>
  <definedNames>
    <definedName name="_xlnm.Print_Area" localSheetId="0">GeneralRevenues!$A$1:$Q$23</definedName>
    <definedName name="_xlnm.Print_Titles" localSheetId="0">GeneralRevenues!$1:$4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52" l="1"/>
  <c r="A2" i="44"/>
  <c r="F87" i="52" a="1"/>
  <c r="F87" i="52" s="1"/>
  <c r="F86" i="52"/>
  <c r="G84" i="52"/>
  <c r="G83" i="52"/>
  <c r="G82" i="52"/>
  <c r="G81" i="52"/>
  <c r="G85" i="52"/>
  <c r="G80" i="52"/>
  <c r="G75" i="52"/>
  <c r="G70" i="52"/>
  <c r="G65" i="52"/>
  <c r="G60" i="52"/>
  <c r="G55" i="52"/>
  <c r="G50" i="52"/>
  <c r="G45" i="52"/>
  <c r="G40" i="52"/>
  <c r="G35" i="52"/>
  <c r="G30" i="52"/>
  <c r="G25" i="52"/>
  <c r="B21" i="52"/>
  <c r="B28" i="52" s="1"/>
  <c r="E84" i="52"/>
  <c r="E83" i="52"/>
  <c r="E82" i="52"/>
  <c r="E81" i="52"/>
  <c r="E79" i="52"/>
  <c r="E78" i="52"/>
  <c r="E77" i="52"/>
  <c r="E76" i="52"/>
  <c r="E74" i="52"/>
  <c r="E73" i="52"/>
  <c r="E72" i="52"/>
  <c r="E71" i="52"/>
  <c r="E69" i="52"/>
  <c r="E68" i="52"/>
  <c r="E67" i="52"/>
  <c r="E66" i="52"/>
  <c r="E64" i="52"/>
  <c r="E63" i="52"/>
  <c r="E62" i="52"/>
  <c r="E61" i="52"/>
  <c r="E59" i="52"/>
  <c r="E58" i="52"/>
  <c r="E57" i="52"/>
  <c r="E56" i="52"/>
  <c r="E54" i="52"/>
  <c r="E53" i="52"/>
  <c r="E52" i="52"/>
  <c r="E51" i="52"/>
  <c r="E49" i="52"/>
  <c r="E48" i="52"/>
  <c r="E47" i="52"/>
  <c r="E46" i="52"/>
  <c r="E44" i="52"/>
  <c r="E43" i="52"/>
  <c r="E42" i="52"/>
  <c r="E41" i="52"/>
  <c r="E39" i="52"/>
  <c r="E38" i="52"/>
  <c r="E37" i="52"/>
  <c r="E36" i="52"/>
  <c r="E34" i="52"/>
  <c r="E33" i="52"/>
  <c r="E32" i="52"/>
  <c r="E31" i="52"/>
  <c r="E29" i="52"/>
  <c r="E28" i="52"/>
  <c r="E27" i="52"/>
  <c r="E26" i="52"/>
  <c r="G77" i="52"/>
  <c r="G72" i="52"/>
  <c r="G67" i="52"/>
  <c r="G62" i="52"/>
  <c r="G57" i="52"/>
  <c r="G52" i="52"/>
  <c r="G47" i="52"/>
  <c r="G42" i="52"/>
  <c r="G37" i="52"/>
  <c r="G32" i="52"/>
  <c r="G27" i="52"/>
  <c r="G22" i="52"/>
  <c r="G79" i="52"/>
  <c r="G74" i="52"/>
  <c r="G69" i="52"/>
  <c r="G64" i="52"/>
  <c r="G59" i="52"/>
  <c r="G54" i="52"/>
  <c r="G49" i="52"/>
  <c r="G44" i="52"/>
  <c r="G39" i="52"/>
  <c r="G34" i="52"/>
  <c r="G29" i="52"/>
  <c r="G24" i="52"/>
  <c r="G78" i="52"/>
  <c r="G73" i="52"/>
  <c r="G68" i="52"/>
  <c r="G63" i="52"/>
  <c r="G58" i="52"/>
  <c r="G53" i="52"/>
  <c r="G48" i="52"/>
  <c r="G43" i="52"/>
  <c r="G38" i="52"/>
  <c r="G33" i="52"/>
  <c r="G28" i="52"/>
  <c r="G23" i="52"/>
  <c r="G76" i="52"/>
  <c r="G71" i="52"/>
  <c r="G66" i="52"/>
  <c r="G61" i="52"/>
  <c r="G56" i="52"/>
  <c r="G51" i="52"/>
  <c r="G46" i="52"/>
  <c r="G41" i="52"/>
  <c r="G36" i="52"/>
  <c r="G31" i="52"/>
  <c r="G26" i="52"/>
  <c r="G21" i="52"/>
  <c r="E9" i="44"/>
  <c r="B75" i="52" l="1"/>
  <c r="B73" i="52"/>
  <c r="B67" i="52"/>
  <c r="B51" i="52"/>
  <c r="B42" i="52"/>
  <c r="B32" i="52"/>
  <c r="B27" i="52"/>
  <c r="B26" i="52"/>
  <c r="B64" i="52"/>
  <c r="B66" i="52"/>
  <c r="B23" i="52"/>
  <c r="B57" i="52"/>
  <c r="B25" i="52"/>
  <c r="B65" i="52"/>
  <c r="B55" i="52"/>
  <c r="B50" i="52"/>
  <c r="B48" i="52"/>
  <c r="B40" i="52"/>
  <c r="B80" i="52"/>
  <c r="B39" i="52"/>
  <c r="B41" i="52"/>
  <c r="B82" i="52"/>
  <c r="B79" i="52"/>
  <c r="B34" i="52"/>
  <c r="B72" i="52"/>
  <c r="B47" i="52"/>
  <c r="B71" i="52"/>
  <c r="B43" i="52"/>
  <c r="B63" i="52"/>
  <c r="B35" i="52"/>
  <c r="B59" i="52"/>
  <c r="B83" i="52"/>
  <c r="B58" i="52"/>
  <c r="B33" i="52"/>
  <c r="B81" i="52"/>
  <c r="B56" i="52"/>
  <c r="B31" i="52"/>
  <c r="B74" i="52"/>
  <c r="B49" i="52"/>
  <c r="B24" i="52"/>
  <c r="B70" i="52"/>
  <c r="B54" i="52"/>
  <c r="B38" i="52"/>
  <c r="B85" i="52"/>
  <c r="B69" i="52"/>
  <c r="B53" i="52"/>
  <c r="B37" i="52"/>
  <c r="B84" i="52"/>
  <c r="B68" i="52"/>
  <c r="B52" i="52"/>
  <c r="B36" i="52"/>
  <c r="B78" i="52"/>
  <c r="B62" i="52"/>
  <c r="B46" i="52"/>
  <c r="B30" i="52"/>
  <c r="B77" i="52"/>
  <c r="B61" i="52"/>
  <c r="B45" i="52"/>
  <c r="B29" i="52"/>
  <c r="B76" i="52"/>
  <c r="B60" i="52"/>
  <c r="B44" i="52"/>
  <c r="B22" i="52"/>
  <c r="B87" i="52"/>
  <c r="E24" i="52"/>
  <c r="E23" i="52"/>
  <c r="E22" i="52"/>
  <c r="E21" i="52"/>
  <c r="E87" i="52"/>
  <c r="S86" i="52"/>
  <c r="R86" i="52"/>
  <c r="Q86" i="52"/>
  <c r="P86" i="52"/>
  <c r="O86" i="52"/>
  <c r="N86" i="52"/>
  <c r="M86" i="52"/>
  <c r="L86" i="52"/>
  <c r="K86" i="52"/>
  <c r="J86" i="52"/>
  <c r="I86" i="52"/>
  <c r="H86" i="52"/>
  <c r="G86" i="52"/>
  <c r="E86" i="52"/>
  <c r="D86" i="52"/>
  <c r="C86" i="52"/>
  <c r="B86" i="52"/>
  <c r="A86" i="52"/>
  <c r="P9" i="44"/>
  <c r="O9" i="44"/>
  <c r="N9" i="44"/>
  <c r="M9" i="44"/>
  <c r="L9" i="44"/>
  <c r="K9" i="44"/>
  <c r="J9" i="44"/>
  <c r="I9" i="44"/>
  <c r="H9" i="44"/>
  <c r="G9" i="44"/>
  <c r="F9" i="44"/>
  <c r="B5" i="52"/>
  <c r="B9" i="52" s="1"/>
  <c r="E1" i="52"/>
  <c r="O14" i="44" l="1"/>
  <c r="N14" i="44"/>
  <c r="M14" i="44"/>
  <c r="L14" i="44"/>
  <c r="K14" i="44"/>
  <c r="J14" i="44"/>
  <c r="I14" i="44"/>
  <c r="H14" i="44"/>
  <c r="G14" i="44"/>
  <c r="F14" i="44"/>
  <c r="E14" i="44"/>
  <c r="P14" i="44"/>
  <c r="Q13" i="44"/>
  <c r="Q12" i="44"/>
  <c r="Q11" i="44"/>
  <c r="Q10" i="44"/>
  <c r="Q14" i="44" l="1"/>
  <c r="C9" i="52" l="1"/>
  <c r="A21" i="52"/>
  <c r="B8" i="52"/>
  <c r="B10" i="52" s="1"/>
  <c r="B7" i="52"/>
  <c r="A60" i="52" l="1"/>
  <c r="A30" i="52"/>
  <c r="A31" i="52"/>
  <c r="A47" i="52"/>
  <c r="A63" i="52"/>
  <c r="A79" i="52"/>
  <c r="A82" i="52"/>
  <c r="A51" i="52"/>
  <c r="A36" i="52"/>
  <c r="A68" i="52"/>
  <c r="A53" i="52"/>
  <c r="A54" i="52"/>
  <c r="A25" i="52"/>
  <c r="A46" i="52"/>
  <c r="A32" i="52"/>
  <c r="A48" i="52"/>
  <c r="A64" i="52"/>
  <c r="A80" i="52"/>
  <c r="A50" i="52"/>
  <c r="A67" i="52"/>
  <c r="A52" i="52"/>
  <c r="A85" i="52"/>
  <c r="A70" i="52"/>
  <c r="A62" i="52"/>
  <c r="A33" i="52"/>
  <c r="A49" i="52"/>
  <c r="A65" i="52"/>
  <c r="A81" i="52"/>
  <c r="A34" i="52"/>
  <c r="A66" i="52"/>
  <c r="A35" i="52"/>
  <c r="A83" i="52"/>
  <c r="A84" i="52"/>
  <c r="A38" i="52"/>
  <c r="A37" i="52"/>
  <c r="A69" i="52"/>
  <c r="A39" i="52"/>
  <c r="A55" i="52"/>
  <c r="A71" i="52"/>
  <c r="A87" i="52"/>
  <c r="A58" i="52"/>
  <c r="A22" i="52"/>
  <c r="A43" i="52"/>
  <c r="A44" i="52"/>
  <c r="A45" i="52"/>
  <c r="A77" i="52"/>
  <c r="A40" i="52"/>
  <c r="A56" i="52"/>
  <c r="A72" i="52"/>
  <c r="A23" i="52"/>
  <c r="A74" i="52"/>
  <c r="A59" i="52"/>
  <c r="A28" i="52"/>
  <c r="A76" i="52"/>
  <c r="A29" i="52"/>
  <c r="A61" i="52"/>
  <c r="A78" i="52"/>
  <c r="A41" i="52"/>
  <c r="A57" i="52"/>
  <c r="A73" i="52"/>
  <c r="A24" i="52"/>
  <c r="A26" i="52"/>
  <c r="A42" i="52"/>
  <c r="A27" i="52"/>
  <c r="A75" i="5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<sst xmlns="http://schemas.openxmlformats.org/spreadsheetml/2006/main" count="504" uniqueCount="166">
  <si>
    <t xml:space="preserve">County: </t>
  </si>
  <si>
    <t xml:space="preserve">Version #: </t>
  </si>
  <si>
    <t>June</t>
  </si>
  <si>
    <t>July</t>
  </si>
  <si>
    <t>Alachua</t>
  </si>
  <si>
    <t>Baker</t>
  </si>
  <si>
    <t>Bay</t>
  </si>
  <si>
    <t>Bradford</t>
  </si>
  <si>
    <t>Brevard</t>
  </si>
  <si>
    <t>Broward</t>
  </si>
  <si>
    <t>Calhoun</t>
  </si>
  <si>
    <t>Charlotte</t>
  </si>
  <si>
    <t>Citrus</t>
  </si>
  <si>
    <t>Clay</t>
  </si>
  <si>
    <t>Collier</t>
  </si>
  <si>
    <t>Columbia</t>
  </si>
  <si>
    <t>Dade</t>
  </si>
  <si>
    <t>Desoto</t>
  </si>
  <si>
    <t>Dixie</t>
  </si>
  <si>
    <t>Duval</t>
  </si>
  <si>
    <t>Escambia</t>
  </si>
  <si>
    <t>Flagler</t>
  </si>
  <si>
    <t>Franklin</t>
  </si>
  <si>
    <t>Gadsden</t>
  </si>
  <si>
    <t>Gilchrist</t>
  </si>
  <si>
    <t>Glades</t>
  </si>
  <si>
    <t>Gulf</t>
  </si>
  <si>
    <t>Hamilton</t>
  </si>
  <si>
    <t>Hardee</t>
  </si>
  <si>
    <t>Hendry</t>
  </si>
  <si>
    <t>Hernando</t>
  </si>
  <si>
    <t>Highlands</t>
  </si>
  <si>
    <t>Hillsborough</t>
  </si>
  <si>
    <t>Holmes</t>
  </si>
  <si>
    <t>Indian River</t>
  </si>
  <si>
    <t>Jackson</t>
  </si>
  <si>
    <t>Jefferson</t>
  </si>
  <si>
    <t>Lafayette</t>
  </si>
  <si>
    <t>Lake</t>
  </si>
  <si>
    <t>Lee</t>
  </si>
  <si>
    <t>Leon</t>
  </si>
  <si>
    <t>Levy</t>
  </si>
  <si>
    <t>Liberty</t>
  </si>
  <si>
    <t>Madison</t>
  </si>
  <si>
    <t>Manatee</t>
  </si>
  <si>
    <t>Marion</t>
  </si>
  <si>
    <t>Martin</t>
  </si>
  <si>
    <t>Monroe</t>
  </si>
  <si>
    <t>Nassau</t>
  </si>
  <si>
    <t>Okaloosa</t>
  </si>
  <si>
    <t>Okeechobee</t>
  </si>
  <si>
    <t>Orange</t>
  </si>
  <si>
    <t>Osceola</t>
  </si>
  <si>
    <t>Palm Beach</t>
  </si>
  <si>
    <t>Pasco</t>
  </si>
  <si>
    <t>Pinellas</t>
  </si>
  <si>
    <t>Polk</t>
  </si>
  <si>
    <t>Putnam</t>
  </si>
  <si>
    <t>Santa Rosa</t>
  </si>
  <si>
    <t>Sarasota</t>
  </si>
  <si>
    <t>Seminole</t>
  </si>
  <si>
    <t>St. Johns</t>
  </si>
  <si>
    <t>St. Lucie</t>
  </si>
  <si>
    <t>Sumter</t>
  </si>
  <si>
    <t>Suwannee</t>
  </si>
  <si>
    <t>Taylor</t>
  </si>
  <si>
    <t>Union</t>
  </si>
  <si>
    <t>Volusia</t>
  </si>
  <si>
    <t>Wakulla</t>
  </si>
  <si>
    <t>Walton</t>
  </si>
  <si>
    <t>Washington</t>
  </si>
  <si>
    <t>Contact: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</si>
  <si>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</si>
  <si>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</si>
  <si>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</si>
  <si>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</si>
  <si>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</si>
  <si>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</si>
  <si>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</si>
  <si>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</si>
  <si>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</si>
  <si>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</si>
  <si>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E-Mail Address:</t>
  </si>
  <si>
    <t>OrganizationID</t>
  </si>
  <si>
    <t>OrganizationTypeID</t>
  </si>
  <si>
    <t>OrgName1</t>
  </si>
  <si>
    <t>OrgName2</t>
  </si>
  <si>
    <t>OrgName3</t>
  </si>
  <si>
    <t>Miami-Dade</t>
  </si>
  <si>
    <t>St Johns</t>
  </si>
  <si>
    <t>Saint Johns</t>
  </si>
  <si>
    <t>St Lucie</t>
  </si>
  <si>
    <t>Saint Lucie</t>
  </si>
  <si>
    <t>Version Number</t>
  </si>
  <si>
    <t>Report Month</t>
  </si>
  <si>
    <t>VerificationCode:</t>
  </si>
  <si>
    <t>ReportShortName:</t>
  </si>
  <si>
    <t>CountyName:</t>
  </si>
  <si>
    <t>SubmissionDate:</t>
  </si>
  <si>
    <t>SubmissionEmail:</t>
  </si>
  <si>
    <t>ReportMonth:</t>
  </si>
  <si>
    <t>SubmissionMonth:</t>
  </si>
  <si>
    <t>Filename:</t>
  </si>
  <si>
    <t>VersionNumber:</t>
  </si>
  <si>
    <t>FolderLocation:</t>
  </si>
  <si>
    <t>FiscalYearID</t>
  </si>
  <si>
    <t>RevExp</t>
  </si>
  <si>
    <t>RevExpType</t>
  </si>
  <si>
    <t>RevExpSubType</t>
  </si>
  <si>
    <t>Period4</t>
  </si>
  <si>
    <t>Period5</t>
  </si>
  <si>
    <t>Period6</t>
  </si>
  <si>
    <t>Period7</t>
  </si>
  <si>
    <t>Period8</t>
  </si>
  <si>
    <t>Period9</t>
  </si>
  <si>
    <t>Period10</t>
  </si>
  <si>
    <t>Period11</t>
  </si>
  <si>
    <t>Period12</t>
  </si>
  <si>
    <t>Period13</t>
  </si>
  <si>
    <t>ReportID</t>
  </si>
  <si>
    <t>Revenues</t>
  </si>
  <si>
    <t>NumDataTables:</t>
  </si>
  <si>
    <t>DataTable</t>
  </si>
  <si>
    <t>StartCol</t>
  </si>
  <si>
    <t>EndCol</t>
  </si>
  <si>
    <t>StartRow</t>
  </si>
  <si>
    <t>EndRow</t>
  </si>
  <si>
    <t>D_A_RevenueExpenditure</t>
  </si>
  <si>
    <t>A</t>
  </si>
  <si>
    <t>DataTableNum</t>
  </si>
  <si>
    <t>YTD Total</t>
  </si>
  <si>
    <t xml:space="preserve">Report Month: </t>
  </si>
  <si>
    <t>Reason Code</t>
  </si>
  <si>
    <t>Staffing - Internal</t>
  </si>
  <si>
    <t>Staffing - External</t>
  </si>
  <si>
    <t>Unfunded Mandates - External</t>
  </si>
  <si>
    <t>Systems/Conversions - Internal</t>
  </si>
  <si>
    <t>Systems/Conversions - External</t>
  </si>
  <si>
    <t>Driving Under the Influence</t>
  </si>
  <si>
    <t>All Other Line 47 Additional Revenues</t>
  </si>
  <si>
    <t>All Other</t>
  </si>
  <si>
    <t>NR1.18.1.0</t>
  </si>
  <si>
    <t>1. The total amount of all categories reported each month should equal the amounts remitted to the appropriate line of the DOR remittance portal.</t>
  </si>
  <si>
    <t>TOTAL</t>
  </si>
  <si>
    <t>DeSoto</t>
  </si>
  <si>
    <t>s. 316.193, F.S.</t>
  </si>
  <si>
    <t>NOTES</t>
  </si>
  <si>
    <t>First Year of CFY</t>
  </si>
  <si>
    <r>
      <t xml:space="preserve">3. This form should be completed and returned to </t>
    </r>
    <r>
      <rPr>
        <sz val="10"/>
        <color theme="2" tint="-0.499984740745262"/>
        <rFont val="Franklin Gothic Book"/>
        <family val="2"/>
        <scheme val="minor"/>
      </rPr>
      <t>reports@flccoc.org</t>
    </r>
    <r>
      <rPr>
        <sz val="10"/>
        <rFont val="Franklin Gothic Book"/>
        <family val="2"/>
        <scheme val="minor"/>
      </rPr>
      <t xml:space="preserve"> (in Excel format) by the </t>
    </r>
    <r>
      <rPr>
        <b/>
        <sz val="10"/>
        <rFont val="Franklin Gothic Book"/>
        <family val="2"/>
        <scheme val="minor"/>
      </rPr>
      <t>20th</t>
    </r>
    <r>
      <rPr>
        <sz val="10"/>
        <rFont val="Franklin Gothic Book"/>
        <family val="2"/>
        <scheme val="minor"/>
      </rPr>
      <t xml:space="preserve"> of the month following the end of the month being reported.</t>
    </r>
  </si>
  <si>
    <t>F</t>
  </si>
  <si>
    <t xml:space="preserve">
Comments/Additional Notes</t>
  </si>
  <si>
    <t>Change this date to change all dates in report workbook.</t>
  </si>
  <si>
    <t>Traffic Additional Court Costs</t>
  </si>
  <si>
    <t>s. 318.18(12)(a), F.S.</t>
  </si>
  <si>
    <t>Amount</t>
  </si>
  <si>
    <t>Period</t>
  </si>
  <si>
    <t>Monthly Total</t>
  </si>
  <si>
    <t>H</t>
  </si>
  <si>
    <t>2. If you do not collect revenue for Driving Under the Influence under s. 316.193, F.S., please provide an explanation of why in the "Comments/Additional Notes" section.</t>
  </si>
  <si>
    <t>Felony, Misdemeanor, and Criminal Traffic Additional Court Costs</t>
  </si>
  <si>
    <t>s. 938.05(1)(a–c), F.S.</t>
  </si>
  <si>
    <t>CCOC Form Version 1
Created: 12/27/2024</t>
  </si>
  <si>
    <t>CollectGenRev</t>
  </si>
  <si>
    <t>GeneralRevenues</t>
  </si>
  <si>
    <r>
      <t xml:space="preserve">Clerk of Court Monthly Collections to General Revenue Report </t>
    </r>
    <r>
      <rPr>
        <vertAlign val="superscript"/>
        <sz val="14"/>
        <color theme="3"/>
        <rFont val="Franklin Gothic Demi"/>
        <family val="2"/>
        <scheme val="major"/>
      </rPr>
      <t>4</t>
    </r>
  </si>
  <si>
    <r>
      <t>4. This report name was changed to more accurately reflect the data it collectts and the purpose of the collection. The previous name, "</t>
    </r>
    <r>
      <rPr>
        <sz val="10"/>
        <color rgb="FFFF0000"/>
        <rFont val="Franklin Gothic Book"/>
        <family val="2"/>
        <scheme val="minor"/>
      </rPr>
      <t>Ch. 2008-111, L.O.F.</t>
    </r>
    <r>
      <rPr>
        <sz val="10"/>
        <rFont val="Franklin Gothic Book"/>
        <family val="2"/>
        <scheme val="minor"/>
      </rPr>
      <t>", will no longer be used. The data collected is the same and the purpose of collecting the data is the same.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</si>
</sst>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409]* #,##0_);_([$$-409]* \(#,##0\);_([$$-409]* &quot;-&quot;??_);_(@_)"/>
  </numFmts>
  <fonts count="39" x14ac:knownFonts="1">
    <font>
      <sz val="10"/>
      <name val="Arial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name val="Franklin Gothic Book"/>
      <family val="2"/>
      <scheme val="minor"/>
    </font>
    <font>
      <b/>
      <sz val="11"/>
      <name val="Franklin Gothic Book"/>
      <family val="2"/>
      <scheme val="minor"/>
    </font>
    <font>
      <sz val="10"/>
      <name val="Franklin Gothic Book"/>
      <family val="2"/>
      <scheme val="minor"/>
    </font>
    <font>
      <sz val="10"/>
      <color theme="0"/>
      <name val="Franklin Gothic Book"/>
      <family val="2"/>
      <scheme val="minor"/>
    </font>
    <font>
      <sz val="12"/>
      <name val="Franklin Gothic Book"/>
      <family val="2"/>
      <scheme val="minor"/>
    </font>
    <font>
      <sz val="11"/>
      <name val="Franklin Gothic Demi"/>
      <family val="2"/>
      <scheme val="major"/>
    </font>
    <font>
      <sz val="10"/>
      <color theme="0"/>
      <name val="Franklin Gothic Demi"/>
      <family val="2"/>
      <scheme val="major"/>
    </font>
    <font>
      <sz val="10"/>
      <name val="Franklin Gothic Demi"/>
      <family val="2"/>
      <scheme val="major"/>
    </font>
    <font>
      <sz val="11"/>
      <color theme="1"/>
      <name val="Franklin Gothic Demi"/>
      <family val="2"/>
      <scheme val="major"/>
    </font>
    <font>
      <sz val="11"/>
      <color theme="0"/>
      <name val="Franklin Gothic Demi"/>
      <family val="2"/>
      <scheme val="major"/>
    </font>
    <font>
      <sz val="14"/>
      <color theme="3"/>
      <name val="Franklin Gothic Demi"/>
      <family val="2"/>
      <scheme val="major"/>
    </font>
    <font>
      <sz val="11"/>
      <color indexed="8"/>
      <name val="Calibri"/>
      <family val="2"/>
    </font>
    <font>
      <b/>
      <sz val="10"/>
      <name val="Franklin Gothic Book"/>
      <family val="2"/>
      <scheme val="minor"/>
    </font>
    <font>
      <sz val="10"/>
      <color rgb="FFFF0000"/>
      <name val="Franklin Gothic Book"/>
      <family val="2"/>
      <scheme val="minor"/>
    </font>
    <font>
      <sz val="10"/>
      <color theme="2" tint="-0.499984740745262"/>
      <name val="Franklin Gothic Book"/>
      <family val="2"/>
      <scheme val="minor"/>
    </font>
    <font>
      <vertAlign val="superscript"/>
      <sz val="11"/>
      <name val="Franklin Gothic Book"/>
      <family val="2"/>
      <scheme val="minor"/>
    </font>
    <font>
      <sz val="8"/>
      <name val="Arial"/>
      <family val="2"/>
    </font>
    <font>
      <vertAlign val="superscript"/>
      <sz val="14"/>
      <color theme="3"/>
      <name val="Franklin Gothic Demi"/>
      <family val="2"/>
      <scheme val="major"/>
    </font>
  </fonts>
  <fills count="11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5A5A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969696"/>
      </right>
      <top style="thin">
        <color rgb="FF969696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1" tint="0.499984740745262"/>
      </left>
      <right style="thin">
        <color rgb="FF969696"/>
      </right>
      <top style="thin">
        <color theme="1" tint="0.499984740745262"/>
      </top>
      <bottom style="thin">
        <color rgb="FF969696"/>
      </bottom>
      <diagonal/>
    </border>
    <border>
      <left style="medium">
        <color theme="0" tint="-0.499984740745262"/>
      </left>
      <right style="thin">
        <color rgb="FF969696"/>
      </right>
      <top style="medium">
        <color theme="0" tint="-0.499984740745262"/>
      </top>
      <bottom style="thin">
        <color rgb="FF969696"/>
      </bottom>
      <diagonal/>
    </border>
    <border>
      <left style="medium">
        <color theme="0" tint="-0.499984740745262"/>
      </left>
      <right style="thin">
        <color rgb="FF969696"/>
      </right>
      <top/>
      <bottom style="thin">
        <color rgb="FF969696"/>
      </bottom>
      <diagonal/>
    </border>
    <border>
      <left style="medium">
        <color theme="0" tint="-0.499984740745262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medium">
        <color theme="0" tint="-0.499984740745262"/>
      </left>
      <right style="thin">
        <color rgb="FF969696"/>
      </right>
      <top style="thin">
        <color rgb="FF969696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/>
      <top/>
      <bottom style="medium">
        <color theme="0" tint="-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0" tint="-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 style="thin">
        <color rgb="FF969696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 style="double">
        <color theme="0" tint="-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 style="medium">
        <color theme="1" tint="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</borders>
  <cellStyleXfs count="54">
    <xf numFmtId="0" fontId="0" fillId="0" borderId="0"/>
    <xf numFmtId="0" fontId="19" fillId="0" borderId="0"/>
    <xf numFmtId="0" fontId="17" fillId="0" borderId="0"/>
    <xf numFmtId="0" fontId="16" fillId="0" borderId="0"/>
    <xf numFmtId="0" fontId="15" fillId="0" borderId="0"/>
    <xf numFmtId="0" fontId="18" fillId="0" borderId="0"/>
    <xf numFmtId="44" fontId="15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9" fillId="0" borderId="0"/>
    <xf numFmtId="0" fontId="8" fillId="0" borderId="0"/>
    <xf numFmtId="44" fontId="8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7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164" fontId="29" fillId="5" borderId="10">
      <alignment vertical="center"/>
    </xf>
    <xf numFmtId="0" fontId="21" fillId="6" borderId="12">
      <alignment horizontal="center" vertical="center"/>
      <protection locked="0"/>
    </xf>
    <xf numFmtId="0" fontId="21" fillId="7" borderId="12">
      <alignment horizontal="center" vertical="center"/>
      <protection locked="0"/>
    </xf>
    <xf numFmtId="44" fontId="25" fillId="8" borderId="13">
      <alignment vertical="center"/>
      <protection locked="0"/>
    </xf>
    <xf numFmtId="44" fontId="21" fillId="8" borderId="14" applyBorder="0">
      <alignment vertical="center"/>
      <protection locked="0"/>
    </xf>
    <xf numFmtId="44" fontId="21" fillId="7" borderId="15" applyBorder="0">
      <alignment vertical="center"/>
      <protection locked="0"/>
    </xf>
    <xf numFmtId="44" fontId="21" fillId="6" borderId="16" applyBorder="0">
      <alignment vertical="center"/>
      <protection locked="0"/>
    </xf>
    <xf numFmtId="44" fontId="21" fillId="6" borderId="17" applyBorder="0">
      <alignment vertical="center"/>
      <protection locked="0"/>
    </xf>
    <xf numFmtId="44" fontId="25" fillId="7" borderId="9" applyBorder="0">
      <alignment vertical="top"/>
      <protection locked="0"/>
    </xf>
    <xf numFmtId="0" fontId="1" fillId="0" borderId="0"/>
    <xf numFmtId="9" fontId="32" fillId="0" borderId="0" applyFont="0" applyFill="0" applyBorder="0" applyAlignment="0" applyProtection="0"/>
    <xf numFmtId="0" fontId="18" fillId="0" borderId="0"/>
    <xf numFmtId="0" fontId="18" fillId="0" borderId="0"/>
  </cellStyleXfs>
  <cellXfs count="82">
    <xf numFmtId="0" fontId="0" fillId="0" borderId="0" xfId="0"/>
    <xf numFmtId="0" fontId="23" fillId="0" borderId="0" xfId="0" applyFont="1"/>
    <xf numFmtId="0" fontId="24" fillId="3" borderId="0" xfId="0" applyFont="1" applyFill="1"/>
    <xf numFmtId="0" fontId="24" fillId="3" borderId="0" xfId="0" applyFont="1" applyFill="1" applyAlignment="1">
      <alignment horizontal="center" wrapText="1"/>
    </xf>
    <xf numFmtId="44" fontId="28" fillId="0" borderId="27" xfId="28" applyFont="1" applyBorder="1" applyAlignment="1" applyProtection="1">
      <alignment vertical="center"/>
    </xf>
    <xf numFmtId="44" fontId="28" fillId="0" borderId="28" xfId="28" applyFont="1" applyBorder="1" applyAlignment="1" applyProtection="1">
      <alignment vertical="center"/>
    </xf>
    <xf numFmtId="44" fontId="28" fillId="0" borderId="33" xfId="28" applyFont="1" applyBorder="1" applyAlignment="1" applyProtection="1">
      <alignment vertical="center"/>
    </xf>
    <xf numFmtId="44" fontId="28" fillId="0" borderId="35" xfId="28" applyFont="1" applyBorder="1" applyAlignment="1" applyProtection="1">
      <alignment vertical="center"/>
    </xf>
    <xf numFmtId="44" fontId="28" fillId="0" borderId="36" xfId="28" applyFont="1" applyBorder="1" applyAlignment="1" applyProtection="1">
      <alignment vertical="center"/>
    </xf>
    <xf numFmtId="44" fontId="28" fillId="0" borderId="37" xfId="28" applyFont="1" applyBorder="1" applyAlignment="1" applyProtection="1">
      <alignment vertical="center"/>
    </xf>
    <xf numFmtId="44" fontId="23" fillId="8" borderId="29" xfId="28" applyFont="1" applyFill="1" applyBorder="1" applyAlignment="1" applyProtection="1">
      <alignment vertical="center"/>
      <protection locked="0"/>
    </xf>
    <xf numFmtId="44" fontId="23" fillId="8" borderId="18" xfId="28" applyFont="1" applyFill="1" applyBorder="1" applyAlignment="1" applyProtection="1">
      <alignment vertical="center"/>
      <protection locked="0"/>
    </xf>
    <xf numFmtId="44" fontId="23" fillId="8" borderId="31" xfId="28" applyFont="1" applyFill="1" applyBorder="1" applyAlignment="1" applyProtection="1">
      <alignment vertical="center"/>
      <protection locked="0"/>
    </xf>
    <xf numFmtId="44" fontId="23" fillId="7" borderId="29" xfId="28" applyFont="1" applyFill="1" applyBorder="1" applyAlignment="1" applyProtection="1">
      <alignment vertical="center"/>
      <protection locked="0"/>
    </xf>
    <xf numFmtId="44" fontId="23" fillId="7" borderId="18" xfId="28" applyFont="1" applyFill="1" applyBorder="1" applyAlignment="1" applyProtection="1">
      <alignment vertical="center"/>
      <protection locked="0"/>
    </xf>
    <xf numFmtId="44" fontId="23" fillId="7" borderId="31" xfId="28" applyFont="1" applyFill="1" applyBorder="1" applyAlignment="1" applyProtection="1">
      <alignment vertical="center"/>
      <protection locked="0"/>
    </xf>
    <xf numFmtId="44" fontId="23" fillId="6" borderId="29" xfId="28" applyFont="1" applyFill="1" applyBorder="1" applyAlignment="1" applyProtection="1">
      <alignment vertical="center"/>
      <protection locked="0"/>
    </xf>
    <xf numFmtId="44" fontId="23" fillId="6" borderId="18" xfId="28" applyFont="1" applyFill="1" applyBorder="1" applyAlignment="1" applyProtection="1">
      <alignment vertical="center"/>
      <protection locked="0"/>
    </xf>
    <xf numFmtId="44" fontId="23" fillId="6" borderId="31" xfId="28" applyFont="1" applyFill="1" applyBorder="1" applyAlignment="1" applyProtection="1">
      <alignment vertical="center"/>
      <protection locked="0"/>
    </xf>
    <xf numFmtId="44" fontId="23" fillId="7" borderId="30" xfId="28" applyFont="1" applyFill="1" applyBorder="1" applyAlignment="1" applyProtection="1">
      <alignment vertical="center"/>
      <protection locked="0"/>
    </xf>
    <xf numFmtId="44" fontId="23" fillId="7" borderId="25" xfId="28" applyFont="1" applyFill="1" applyBorder="1" applyAlignment="1" applyProtection="1">
      <alignment vertical="center"/>
      <protection locked="0"/>
    </xf>
    <xf numFmtId="44" fontId="23" fillId="7" borderId="32" xfId="28" applyFont="1" applyFill="1" applyBorder="1" applyAlignment="1" applyProtection="1">
      <alignment vertical="center"/>
      <protection locked="0"/>
    </xf>
    <xf numFmtId="0" fontId="34" fillId="10" borderId="0" xfId="53" applyFont="1" applyFill="1" applyAlignment="1" applyProtection="1">
      <alignment horizontal="center"/>
      <protection locked="0"/>
    </xf>
    <xf numFmtId="0" fontId="24" fillId="3" borderId="0" xfId="53" applyFont="1" applyFill="1" applyAlignment="1">
      <alignment wrapText="1"/>
    </xf>
    <xf numFmtId="0" fontId="23" fillId="0" borderId="0" xfId="53" applyFont="1"/>
    <xf numFmtId="0" fontId="24" fillId="3" borderId="1" xfId="53" applyFont="1" applyFill="1" applyBorder="1"/>
    <xf numFmtId="0" fontId="24" fillId="3" borderId="2" xfId="53" applyFont="1" applyFill="1" applyBorder="1"/>
    <xf numFmtId="0" fontId="24" fillId="3" borderId="7" xfId="53" applyFont="1" applyFill="1" applyBorder="1"/>
    <xf numFmtId="0" fontId="23" fillId="0" borderId="3" xfId="53" applyFont="1" applyBorder="1"/>
    <xf numFmtId="0" fontId="23" fillId="0" borderId="4" xfId="53" applyFont="1" applyBorder="1"/>
    <xf numFmtId="0" fontId="24" fillId="3" borderId="0" xfId="53" applyFont="1" applyFill="1"/>
    <xf numFmtId="14" fontId="23" fillId="4" borderId="0" xfId="53" applyNumberFormat="1" applyFont="1" applyFill="1"/>
    <xf numFmtId="0" fontId="23" fillId="4" borderId="0" xfId="53" applyFont="1" applyFill="1"/>
    <xf numFmtId="14" fontId="23" fillId="0" borderId="0" xfId="53" applyNumberFormat="1" applyFont="1"/>
    <xf numFmtId="0" fontId="23" fillId="0" borderId="5" xfId="53" applyFont="1" applyBorder="1"/>
    <xf numFmtId="0" fontId="23" fillId="0" borderId="6" xfId="53" applyFont="1" applyBorder="1"/>
    <xf numFmtId="0" fontId="23" fillId="0" borderId="8" xfId="53" applyFont="1" applyBorder="1"/>
    <xf numFmtId="0" fontId="24" fillId="3" borderId="0" xfId="0" applyFont="1" applyFill="1" applyAlignment="1">
      <alignment wrapText="1"/>
    </xf>
    <xf numFmtId="44" fontId="23" fillId="0" borderId="0" xfId="0" applyNumberFormat="1" applyFont="1"/>
    <xf numFmtId="0" fontId="21" fillId="0" borderId="0" xfId="0" applyFont="1" applyAlignment="1">
      <alignment vertical="top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top"/>
    </xf>
    <xf numFmtId="0" fontId="26" fillId="0" borderId="0" xfId="0" applyFont="1" applyAlignment="1">
      <alignment horizontal="right" vertical="center"/>
    </xf>
    <xf numFmtId="0" fontId="21" fillId="0" borderId="0" xfId="0" applyFont="1" applyAlignment="1">
      <alignment horizontal="left"/>
    </xf>
    <xf numFmtId="0" fontId="26" fillId="0" borderId="0" xfId="0" applyFont="1" applyAlignment="1">
      <alignment vertical="center"/>
    </xf>
    <xf numFmtId="17" fontId="30" fillId="9" borderId="19" xfId="0" applyNumberFormat="1" applyFont="1" applyFill="1" applyBorder="1" applyAlignment="1">
      <alignment horizontal="center" vertical="center"/>
    </xf>
    <xf numFmtId="17" fontId="30" fillId="9" borderId="20" xfId="0" applyNumberFormat="1" applyFont="1" applyFill="1" applyBorder="1" applyAlignment="1">
      <alignment horizontal="center" vertical="center"/>
    </xf>
    <xf numFmtId="42" fontId="26" fillId="0" borderId="34" xfId="0" applyNumberFormat="1" applyFont="1" applyBorder="1" applyAlignment="1">
      <alignment horizontal="center" vertical="center"/>
    </xf>
    <xf numFmtId="0" fontId="23" fillId="0" borderId="40" xfId="0" applyFont="1" applyBorder="1" applyAlignment="1">
      <alignment horizontal="left" vertical="center"/>
    </xf>
    <xf numFmtId="0" fontId="23" fillId="0" borderId="41" xfId="0" applyFont="1" applyBorder="1" applyAlignment="1">
      <alignment horizontal="left" vertical="center"/>
    </xf>
    <xf numFmtId="0" fontId="23" fillId="0" borderId="42" xfId="0" applyFont="1" applyBorder="1" applyAlignment="1">
      <alignment horizontal="left" vertical="center"/>
    </xf>
    <xf numFmtId="0" fontId="33" fillId="0" borderId="0" xfId="0" applyFont="1" applyAlignment="1">
      <alignment vertical="top"/>
    </xf>
    <xf numFmtId="0" fontId="23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wrapText="1"/>
    </xf>
    <xf numFmtId="0" fontId="21" fillId="6" borderId="12" xfId="42">
      <alignment horizontal="center" vertical="center"/>
      <protection locked="0"/>
    </xf>
    <xf numFmtId="0" fontId="23" fillId="0" borderId="0" xfId="0" applyFont="1" applyAlignment="1">
      <alignment vertical="top"/>
    </xf>
    <xf numFmtId="0" fontId="34" fillId="0" borderId="0" xfId="53" applyFont="1"/>
    <xf numFmtId="0" fontId="36" fillId="0" borderId="0" xfId="0" applyFont="1" applyAlignment="1">
      <alignment horizontal="right" vertical="top"/>
    </xf>
    <xf numFmtId="44" fontId="23" fillId="0" borderId="0" xfId="53" applyNumberFormat="1" applyFont="1"/>
    <xf numFmtId="0" fontId="23" fillId="0" borderId="0" xfId="0" applyFont="1" applyAlignment="1">
      <alignment horizontal="left" vertical="top" wrapText="1"/>
    </xf>
    <xf numFmtId="0" fontId="25" fillId="6" borderId="43" xfId="28" applyNumberFormat="1" applyFont="1" applyFill="1" applyBorder="1" applyAlignment="1" applyProtection="1">
      <alignment horizontal="left" vertical="top" wrapText="1"/>
      <protection locked="0"/>
    </xf>
    <xf numFmtId="0" fontId="25" fillId="6" borderId="44" xfId="28" applyNumberFormat="1" applyFont="1" applyFill="1" applyBorder="1" applyAlignment="1" applyProtection="1">
      <alignment horizontal="left" vertical="top" wrapText="1"/>
      <protection locked="0"/>
    </xf>
    <xf numFmtId="0" fontId="25" fillId="6" borderId="45" xfId="28" applyNumberFormat="1" applyFont="1" applyFill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left" vertical="center"/>
    </xf>
    <xf numFmtId="0" fontId="22" fillId="0" borderId="43" xfId="0" applyFont="1" applyBorder="1" applyAlignment="1">
      <alignment horizontal="right" vertical="top" wrapText="1" indent="3"/>
    </xf>
    <xf numFmtId="0" fontId="22" fillId="0" borderId="44" xfId="0" applyFont="1" applyBorder="1" applyAlignment="1">
      <alignment horizontal="right" vertical="top" wrapText="1" indent="3"/>
    </xf>
    <xf numFmtId="0" fontId="22" fillId="0" borderId="45" xfId="0" applyFont="1" applyBorder="1" applyAlignment="1">
      <alignment horizontal="right" vertical="top" wrapText="1" indent="3"/>
    </xf>
    <xf numFmtId="0" fontId="27" fillId="2" borderId="0" xfId="0" applyFont="1" applyFill="1" applyAlignment="1">
      <alignment horizontal="center" vertical="center" wrapText="1"/>
    </xf>
    <xf numFmtId="0" fontId="26" fillId="0" borderId="26" xfId="0" applyFont="1" applyBorder="1" applyAlignment="1">
      <alignment horizontal="right" vertical="center"/>
    </xf>
    <xf numFmtId="0" fontId="26" fillId="0" borderId="11" xfId="0" applyFont="1" applyBorder="1" applyAlignment="1">
      <alignment horizontal="right" vertical="center"/>
    </xf>
    <xf numFmtId="0" fontId="21" fillId="6" borderId="12" xfId="42">
      <alignment horizontal="center" vertical="center"/>
      <protection locked="0"/>
    </xf>
    <xf numFmtId="0" fontId="21" fillId="7" borderId="12" xfId="43">
      <alignment horizontal="center" vertical="center"/>
      <protection locked="0"/>
    </xf>
    <xf numFmtId="0" fontId="27" fillId="9" borderId="21" xfId="0" applyFont="1" applyFill="1" applyBorder="1" applyAlignment="1">
      <alignment horizontal="right" vertical="center"/>
    </xf>
    <xf numFmtId="0" fontId="27" fillId="9" borderId="22" xfId="0" applyFont="1" applyFill="1" applyBorder="1" applyAlignment="1">
      <alignment horizontal="right" vertical="center"/>
    </xf>
    <xf numFmtId="0" fontId="27" fillId="9" borderId="23" xfId="0" applyFont="1" applyFill="1" applyBorder="1" applyAlignment="1">
      <alignment horizontal="right" vertical="center"/>
    </xf>
    <xf numFmtId="0" fontId="27" fillId="9" borderId="24" xfId="0" applyFont="1" applyFill="1" applyBorder="1" applyAlignment="1">
      <alignment horizontal="right" vertical="center"/>
    </xf>
    <xf numFmtId="0" fontId="27" fillId="9" borderId="23" xfId="0" applyFont="1" applyFill="1" applyBorder="1" applyAlignment="1">
      <alignment horizontal="right" vertical="center" wrapText="1"/>
    </xf>
    <xf numFmtId="0" fontId="27" fillId="9" borderId="24" xfId="0" applyFont="1" applyFill="1" applyBorder="1" applyAlignment="1">
      <alignment horizontal="right" vertical="center" wrapText="1"/>
    </xf>
    <xf numFmtId="0" fontId="27" fillId="9" borderId="38" xfId="0" applyFont="1" applyFill="1" applyBorder="1" applyAlignment="1">
      <alignment horizontal="right" vertical="center"/>
    </xf>
    <xf numFmtId="0" fontId="27" fillId="9" borderId="39" xfId="0" applyFont="1" applyFill="1" applyBorder="1" applyAlignment="1">
      <alignment horizontal="right" vertical="center"/>
    </xf>
    <xf numFmtId="0" fontId="24" fillId="3" borderId="0" xfId="53" applyFont="1" applyFill="1" applyAlignment="1">
      <alignment horizontal="center" wrapText="1"/>
    </xf>
    <xf numFmtId="0" fontId="23" fillId="0" borderId="0" xfId="0" applyFont="1" applyAlignment="1">
      <alignment vertical="top"/>
    </xf>
  </cellXfs>
  <cellStyles count="54">
    <cellStyle name="Budget Authority" xfId="41" xr:uid="{00000000-0005-0000-0000-000000000000}"/>
    <cellStyle name="Comma 2" xfId="8" xr:uid="{00000000-0005-0000-0000-000001000000}"/>
    <cellStyle name="Comma 3" xfId="38" xr:uid="{00000000-0005-0000-0000-000002000000}"/>
    <cellStyle name="Currency" xfId="28" builtinId="4"/>
    <cellStyle name="Currency 10" xfId="40" xr:uid="{00000000-0005-0000-0000-000004000000}"/>
    <cellStyle name="Currency 2" xfId="6" xr:uid="{00000000-0005-0000-0000-000005000000}"/>
    <cellStyle name="Currency 3" xfId="9" xr:uid="{00000000-0005-0000-0000-000006000000}"/>
    <cellStyle name="Currency 4" xfId="20" xr:uid="{00000000-0005-0000-0000-000007000000}"/>
    <cellStyle name="Currency 5" xfId="23" xr:uid="{00000000-0005-0000-0000-000008000000}"/>
    <cellStyle name="Currency 6" xfId="27" xr:uid="{00000000-0005-0000-0000-000009000000}"/>
    <cellStyle name="Currency 7" xfId="31" xr:uid="{00000000-0005-0000-0000-00000A000000}"/>
    <cellStyle name="Currency 8" xfId="33" xr:uid="{00000000-0005-0000-0000-00000B000000}"/>
    <cellStyle name="Currency 9" xfId="35" xr:uid="{00000000-0005-0000-0000-00000C000000}"/>
    <cellStyle name="Line 1 Report Info Fill in" xfId="42" xr:uid="{00000000-0005-0000-0000-00000D000000}"/>
    <cellStyle name="Line 2 Report Information Fill In" xfId="43" xr:uid="{00000000-0005-0000-0000-00000E000000}"/>
    <cellStyle name="Normal" xfId="0" builtinId="0"/>
    <cellStyle name="Normal 10" xfId="25" xr:uid="{00000000-0005-0000-0000-000010000000}"/>
    <cellStyle name="Normal 10 2" xfId="53" xr:uid="{00000000-0005-0000-0000-000011000000}"/>
    <cellStyle name="Normal 11" xfId="26" xr:uid="{00000000-0005-0000-0000-000012000000}"/>
    <cellStyle name="Normal 12" xfId="29" xr:uid="{00000000-0005-0000-0000-000013000000}"/>
    <cellStyle name="Normal 13" xfId="30" xr:uid="{00000000-0005-0000-0000-000014000000}"/>
    <cellStyle name="Normal 14" xfId="32" xr:uid="{00000000-0005-0000-0000-000015000000}"/>
    <cellStyle name="Normal 15" xfId="36" xr:uid="{00000000-0005-0000-0000-000016000000}"/>
    <cellStyle name="Normal 16" xfId="37" xr:uid="{00000000-0005-0000-0000-000017000000}"/>
    <cellStyle name="Normal 17" xfId="39" xr:uid="{00000000-0005-0000-0000-000018000000}"/>
    <cellStyle name="Normal 18" xfId="50" xr:uid="{00000000-0005-0000-0000-000019000000}"/>
    <cellStyle name="Normal 2" xfId="1" xr:uid="{00000000-0005-0000-0000-00001A000000}"/>
    <cellStyle name="Normal 2 2" xfId="5" xr:uid="{00000000-0005-0000-0000-00001B000000}"/>
    <cellStyle name="Normal 2 3" xfId="10" xr:uid="{00000000-0005-0000-0000-00001C000000}"/>
    <cellStyle name="Normal 2 4" xfId="11" xr:uid="{00000000-0005-0000-0000-00001D000000}"/>
    <cellStyle name="Normal 2 5" xfId="12" xr:uid="{00000000-0005-0000-0000-00001E000000}"/>
    <cellStyle name="Normal 2 6" xfId="13" xr:uid="{00000000-0005-0000-0000-00001F000000}"/>
    <cellStyle name="Normal 3" xfId="2" xr:uid="{00000000-0005-0000-0000-000020000000}"/>
    <cellStyle name="Normal 3 2" xfId="14" xr:uid="{00000000-0005-0000-0000-000021000000}"/>
    <cellStyle name="Normal 3 3" xfId="15" xr:uid="{00000000-0005-0000-0000-000022000000}"/>
    <cellStyle name="Normal 4" xfId="3" xr:uid="{00000000-0005-0000-0000-000023000000}"/>
    <cellStyle name="Normal 4 2" xfId="24" xr:uid="{00000000-0005-0000-0000-000024000000}"/>
    <cellStyle name="Normal 4 3" xfId="52" xr:uid="{00000000-0005-0000-0000-000025000000}"/>
    <cellStyle name="Normal 5" xfId="4" xr:uid="{00000000-0005-0000-0000-000026000000}"/>
    <cellStyle name="Normal 6" xfId="7" xr:uid="{00000000-0005-0000-0000-000027000000}"/>
    <cellStyle name="Normal 7" xfId="19" xr:uid="{00000000-0005-0000-0000-000028000000}"/>
    <cellStyle name="Normal 8" xfId="21" xr:uid="{00000000-0005-0000-0000-000029000000}"/>
    <cellStyle name="Normal 9" xfId="22" xr:uid="{00000000-0005-0000-0000-00002A000000}"/>
    <cellStyle name="Percent 2" xfId="16" xr:uid="{00000000-0005-0000-0000-00002B000000}"/>
    <cellStyle name="Percent 2 2" xfId="17" xr:uid="{00000000-0005-0000-0000-00002C000000}"/>
    <cellStyle name="Percent 2 3" xfId="18" xr:uid="{00000000-0005-0000-0000-00002D000000}"/>
    <cellStyle name="Percent 3" xfId="34" xr:uid="{00000000-0005-0000-0000-00002E000000}"/>
    <cellStyle name="Percent 4" xfId="51" xr:uid="{00000000-0005-0000-0000-00002F000000}"/>
    <cellStyle name="Required Data Entry Even Bottom" xfId="49" xr:uid="{00000000-0005-0000-0000-000030000000}"/>
    <cellStyle name="Required Data Entry Even Rows" xfId="46" xr:uid="{00000000-0005-0000-0000-000031000000}"/>
    <cellStyle name="Required Data Entry Odd Bottom" xfId="48" xr:uid="{00000000-0005-0000-0000-000032000000}"/>
    <cellStyle name="Required Data Entry Odd Rows" xfId="47" xr:uid="{00000000-0005-0000-0000-000033000000}"/>
    <cellStyle name="Required Data Entry Top Row" xfId="45" xr:uid="{00000000-0005-0000-0000-000034000000}"/>
    <cellStyle name="Row 1 Odd Data Entry Required" xfId="44" xr:uid="{00000000-0005-0000-0000-000035000000}"/>
  </cellStyles>
  <dxfs count="6">
    <dxf>
      <fill>
        <patternFill>
          <bgColor theme="7" tint="0.79998168889431442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ill>
        <patternFill>
          <bgColor theme="7" tint="0.59996337778862885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ill>
        <patternFill patternType="none">
          <bgColor auto="1"/>
        </patternFill>
      </fill>
      <border>
        <left style="thick">
          <color theme="1" tint="0.499984740745262"/>
        </left>
        <right style="thick">
          <color theme="1" tint="0.499984740745262"/>
        </right>
        <top style="thick">
          <color theme="1" tint="0.499984740745262"/>
        </top>
        <bottom style="thick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ill>
        <patternFill patternType="none">
          <bgColor auto="1"/>
        </patternFill>
      </fill>
      <border>
        <left style="thick">
          <color theme="1" tint="0.499984740745262"/>
        </left>
        <right style="thick">
          <color theme="1" tint="0.499984740745262"/>
        </right>
        <top style="thick">
          <color theme="1" tint="0.499984740745262"/>
        </top>
        <bottom style="thick">
          <color theme="1" tint="0.499984740745262"/>
        </bottom>
      </border>
    </dxf>
    <dxf>
      <fill>
        <patternFill>
          <bgColor theme="0"/>
        </patternFill>
      </fill>
      <border>
        <top style="double">
          <color theme="1" tint="0.499984740745262"/>
        </top>
        <bottom style="thick">
          <color theme="1" tint="0.499984740745262"/>
        </bottom>
      </border>
    </dxf>
    <dxf>
      <border diagonalUp="0" diagonalDown="0">
        <left/>
        <right/>
        <top/>
        <bottom style="thick">
          <color theme="1" tint="0.499984740745262"/>
        </bottom>
        <vertical/>
        <horizontal/>
      </border>
    </dxf>
  </dxfs>
  <tableStyles count="1" defaultTableStyle="TableStyleMedium9" defaultPivotStyle="PivotStyleLight16">
    <tableStyle name="Accounting Default Table Style" pivot="0" count="6" xr9:uid="{00000000-0011-0000-FFFF-FFFF00000000}"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secondRowStripe" dxfId="0"/>
    </tableStyle>
  </tableStyles>
  <colors>
    <mruColors>
      <color rgb="FFFFFFCC"/>
      <color rgb="FFCCFFCC"/>
      <color rgb="FFE1FFE1"/>
      <color rgb="FF969696"/>
      <color rgb="FFC0C0C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40340</xdr:colOff>
      <xdr:row>0</xdr:row>
      <xdr:rowOff>87967</xdr:rowOff>
    </xdr:from>
    <xdr:to>
      <xdr:col>16</xdr:col>
      <xdr:colOff>1200149</xdr:colOff>
      <xdr:row>2</xdr:row>
      <xdr:rowOff>257175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3361FE6-C499-4AF5-BC1E-2EA735F6F6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85115" y="87967"/>
          <a:ext cx="2207559" cy="7788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COC 2017 Logo Color Group">
      <a:dk1>
        <a:srgbClr val="0C0C0C"/>
      </a:dk1>
      <a:lt1>
        <a:sysClr val="window" lastClr="FFFFFF"/>
      </a:lt1>
      <a:dk2>
        <a:srgbClr val="002D73"/>
      </a:dk2>
      <a:lt2>
        <a:srgbClr val="CDE0FF"/>
      </a:lt2>
      <a:accent1>
        <a:srgbClr val="AC162C"/>
      </a:accent1>
      <a:accent2>
        <a:srgbClr val="ED7D31"/>
      </a:accent2>
      <a:accent3>
        <a:srgbClr val="F6E433"/>
      </a:accent3>
      <a:accent4>
        <a:srgbClr val="70AD47"/>
      </a:accent4>
      <a:accent5>
        <a:srgbClr val="954F72"/>
      </a:accent5>
      <a:accent6>
        <a:srgbClr val="F10303"/>
      </a:accent6>
      <a:hlink>
        <a:srgbClr val="0046B8"/>
      </a:hlink>
      <a:folHlink>
        <a:srgbClr val="5F5F5F"/>
      </a:folHlink>
    </a:clrScheme>
    <a:fontScheme name="CCOC Base 1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9">
    <pageSetUpPr fitToPage="1"/>
  </sheetPr>
  <dimension ref="A1:Q23"/>
  <sheetViews>
    <sheetView tabSelected="1" view="pageBreakPreview" zoomScaleNormal="100" zoomScaleSheetLayoutView="100" zoomScalePageLayoutView="75" workbookViewId="0">
      <selection activeCell="D4" sqref="D4:E4"/>
    </sheetView>
  </sheetViews>
  <sheetFormatPr defaultColWidth="9.140625" defaultRowHeight="15.75" x14ac:dyDescent="0.2"/>
  <cols>
    <col min="1" max="1" width="3.140625" style="39" customWidth="1"/>
    <col min="2" max="2" width="17.7109375" style="39" customWidth="1"/>
    <col min="3" max="3" width="17.7109375" style="40" customWidth="1"/>
    <col min="4" max="4" width="18.7109375" style="39" customWidth="1"/>
    <col min="5" max="16" width="15.7109375" style="39" customWidth="1"/>
    <col min="17" max="17" width="18.7109375" style="39" customWidth="1"/>
    <col min="18" max="18" width="24.28515625" style="39" customWidth="1"/>
    <col min="19" max="16384" width="9.140625" style="39"/>
  </cols>
  <sheetData>
    <row r="1" spans="1:17" ht="24" customHeight="1" x14ac:dyDescent="0.2">
      <c r="A1" s="63" t="s">
        <v>164</v>
      </c>
      <c r="B1" s="63"/>
      <c r="C1" s="63"/>
      <c r="D1" s="63"/>
      <c r="E1" s="63"/>
      <c r="F1" s="63"/>
    </row>
    <row r="2" spans="1:17" ht="24" customHeight="1" x14ac:dyDescent="0.2">
      <c r="A2" s="63" t="str">
        <f>"County Fiscal Year "&amp;(ReportInfo!N2)&amp;"-"&amp;(ReportInfo!N2+1)</f>
        <v>County Fiscal Year 2024-2025</v>
      </c>
      <c r="B2" s="63"/>
      <c r="C2" s="63"/>
      <c r="D2" s="63"/>
    </row>
    <row r="3" spans="1:17" ht="24" customHeight="1" x14ac:dyDescent="0.2">
      <c r="N3"/>
    </row>
    <row r="4" spans="1:17" ht="24" customHeight="1" x14ac:dyDescent="0.2">
      <c r="A4" s="41"/>
      <c r="C4" s="42" t="s">
        <v>0</v>
      </c>
      <c r="D4" s="70"/>
      <c r="E4" s="70"/>
      <c r="F4" s="41"/>
      <c r="G4" s="42" t="s">
        <v>131</v>
      </c>
      <c r="H4" s="54"/>
      <c r="I4"/>
      <c r="K4" s="42" t="s">
        <v>1</v>
      </c>
      <c r="L4" s="54"/>
      <c r="N4"/>
      <c r="P4" s="67" t="s">
        <v>161</v>
      </c>
      <c r="Q4" s="67"/>
    </row>
    <row r="5" spans="1:17" ht="24" customHeight="1" x14ac:dyDescent="0.2">
      <c r="A5" s="41"/>
      <c r="C5" s="42" t="s">
        <v>71</v>
      </c>
      <c r="D5" s="71"/>
      <c r="E5" s="71"/>
      <c r="F5" s="41"/>
      <c r="P5" s="67"/>
      <c r="Q5" s="67"/>
    </row>
    <row r="6" spans="1:17" ht="24" customHeight="1" x14ac:dyDescent="0.3">
      <c r="A6" s="41"/>
      <c r="C6" s="42" t="s">
        <v>82</v>
      </c>
      <c r="D6" s="70"/>
      <c r="E6" s="70"/>
      <c r="F6" s="41"/>
      <c r="J6"/>
      <c r="K6"/>
      <c r="L6"/>
      <c r="N6" s="43"/>
    </row>
    <row r="7" spans="1:17" ht="24" customHeight="1" x14ac:dyDescent="0.2">
      <c r="A7" s="41"/>
    </row>
    <row r="8" spans="1:17" ht="24" customHeight="1" thickBot="1" x14ac:dyDescent="0.25">
      <c r="A8" s="41"/>
      <c r="D8" s="41"/>
    </row>
    <row r="9" spans="1:17" ht="24" customHeight="1" thickBot="1" x14ac:dyDescent="0.25">
      <c r="B9" s="44"/>
      <c r="C9" s="44"/>
      <c r="E9" s="45" t="str">
        <f>"Oct-"&amp;(ReportInfo!$N$2-2000)</f>
        <v>Oct-24</v>
      </c>
      <c r="F9" s="46" t="str">
        <f>"Nov-"&amp;(ReportInfo!N2-2000)</f>
        <v>Nov-24</v>
      </c>
      <c r="G9" s="46" t="str">
        <f>"Dec-"&amp;(ReportInfo!N2-2000)</f>
        <v>Dec-24</v>
      </c>
      <c r="H9" s="46" t="str">
        <f>"Jan-"&amp;(ReportInfo!N2-1999)</f>
        <v>Jan-25</v>
      </c>
      <c r="I9" s="46" t="str">
        <f>"Feb-"&amp;(ReportInfo!N2-1999)</f>
        <v>Feb-25</v>
      </c>
      <c r="J9" s="46" t="str">
        <f>"Mar-"&amp;(ReportInfo!N2-1999)</f>
        <v>Mar-25</v>
      </c>
      <c r="K9" s="46" t="str">
        <f>"Apr-"&amp;(ReportInfo!N2-1999)</f>
        <v>Apr-25</v>
      </c>
      <c r="L9" s="46" t="str">
        <f>"May-"&amp;(ReportInfo!N2-1999)</f>
        <v>May-25</v>
      </c>
      <c r="M9" s="46" t="str">
        <f>"Jun-"&amp;(ReportInfo!N2-1999)</f>
        <v>Jun-25</v>
      </c>
      <c r="N9" s="46" t="str">
        <f>"Jul-"&amp;(ReportInfo!N2-1999)</f>
        <v>Jul-25</v>
      </c>
      <c r="O9" s="46" t="str">
        <f>"Aug-"&amp;(ReportInfo!N2-1999)</f>
        <v>Aug-25</v>
      </c>
      <c r="P9" s="46" t="str">
        <f>"Sep-"&amp;(ReportInfo!N2-1999)</f>
        <v>Sep-25</v>
      </c>
      <c r="Q9" s="47" t="s">
        <v>130</v>
      </c>
    </row>
    <row r="10" spans="1:17" ht="24" customHeight="1" x14ac:dyDescent="0.2">
      <c r="A10" s="57">
        <v>2</v>
      </c>
      <c r="B10" s="72" t="s">
        <v>138</v>
      </c>
      <c r="C10" s="73"/>
      <c r="D10" s="48" t="s">
        <v>145</v>
      </c>
      <c r="E10" s="10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2"/>
      <c r="Q10" s="7">
        <f>SUM(E10:P10)</f>
        <v>0</v>
      </c>
    </row>
    <row r="11" spans="1:17" ht="24" customHeight="1" x14ac:dyDescent="0.2">
      <c r="B11" s="74" t="s">
        <v>152</v>
      </c>
      <c r="C11" s="75"/>
      <c r="D11" s="49" t="s">
        <v>153</v>
      </c>
      <c r="E11" s="13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5"/>
      <c r="Q11" s="7">
        <f t="shared" ref="Q11:Q14" si="0">SUM(E11:P11)</f>
        <v>0</v>
      </c>
    </row>
    <row r="12" spans="1:17" ht="36.75" customHeight="1" x14ac:dyDescent="0.2">
      <c r="B12" s="76" t="s">
        <v>159</v>
      </c>
      <c r="C12" s="77"/>
      <c r="D12" s="49" t="s">
        <v>160</v>
      </c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8"/>
      <c r="Q12" s="7">
        <f t="shared" si="0"/>
        <v>0</v>
      </c>
    </row>
    <row r="13" spans="1:17" ht="24" customHeight="1" thickBot="1" x14ac:dyDescent="0.25">
      <c r="B13" s="78" t="s">
        <v>139</v>
      </c>
      <c r="C13" s="79"/>
      <c r="D13" s="50" t="s">
        <v>140</v>
      </c>
      <c r="E13" s="19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1"/>
      <c r="Q13" s="8">
        <f t="shared" si="0"/>
        <v>0</v>
      </c>
    </row>
    <row r="14" spans="1:17" ht="24" customHeight="1" thickBot="1" x14ac:dyDescent="0.25">
      <c r="B14" s="68" t="s">
        <v>143</v>
      </c>
      <c r="C14" s="69"/>
      <c r="D14" s="69"/>
      <c r="E14" s="4">
        <f t="shared" ref="E14:O14" si="1">SUM(E10:E13)</f>
        <v>0</v>
      </c>
      <c r="F14" s="5">
        <f t="shared" si="1"/>
        <v>0</v>
      </c>
      <c r="G14" s="5">
        <f t="shared" si="1"/>
        <v>0</v>
      </c>
      <c r="H14" s="5">
        <f t="shared" si="1"/>
        <v>0</v>
      </c>
      <c r="I14" s="5">
        <f t="shared" si="1"/>
        <v>0</v>
      </c>
      <c r="J14" s="5">
        <f t="shared" si="1"/>
        <v>0</v>
      </c>
      <c r="K14" s="5">
        <f t="shared" si="1"/>
        <v>0</v>
      </c>
      <c r="L14" s="5">
        <f t="shared" si="1"/>
        <v>0</v>
      </c>
      <c r="M14" s="5">
        <f t="shared" si="1"/>
        <v>0</v>
      </c>
      <c r="N14" s="5">
        <f t="shared" si="1"/>
        <v>0</v>
      </c>
      <c r="O14" s="5">
        <f t="shared" si="1"/>
        <v>0</v>
      </c>
      <c r="P14" s="6">
        <f>SUM(P10:P13)</f>
        <v>0</v>
      </c>
      <c r="Q14" s="9">
        <f t="shared" si="0"/>
        <v>0</v>
      </c>
    </row>
    <row r="15" spans="1:17" ht="16.5" thickBot="1" x14ac:dyDescent="0.25"/>
    <row r="16" spans="1:17" ht="150" customHeight="1" thickBot="1" x14ac:dyDescent="0.25">
      <c r="B16" s="64" t="s">
        <v>150</v>
      </c>
      <c r="C16" s="65"/>
      <c r="D16" s="66"/>
      <c r="E16" s="60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2"/>
    </row>
    <row r="18" spans="2:17" s="52" customFormat="1" ht="13.5" x14ac:dyDescent="0.2">
      <c r="B18" s="51" t="s">
        <v>146</v>
      </c>
      <c r="C18" s="51"/>
    </row>
    <row r="19" spans="2:17" s="52" customFormat="1" ht="15.75" customHeight="1" x14ac:dyDescent="0.2">
      <c r="B19" s="59" t="s">
        <v>142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3"/>
    </row>
    <row r="20" spans="2:17" s="52" customFormat="1" ht="13.5" customHeight="1" x14ac:dyDescent="0.2">
      <c r="B20" s="59" t="s">
        <v>158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3"/>
    </row>
    <row r="21" spans="2:17" s="55" customFormat="1" ht="13.5" customHeight="1" x14ac:dyDescent="0.2">
      <c r="B21" s="59" t="s">
        <v>148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</row>
    <row r="22" spans="2:17" s="55" customFormat="1" ht="13.5" x14ac:dyDescent="0.2">
      <c r="B22" s="81" t="s">
        <v>165</v>
      </c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</row>
    <row r="23" spans="2:17" s="55" customFormat="1" ht="15.75" customHeight="1" x14ac:dyDescent="0.2"/>
  </sheetData>
  <sheetProtection algorithmName="SHA-512" hashValue="nJ+sDCs1pefKRu7mJzKCaeSC8TsZFHJxlxzEzYxnVH0ayCDCV4Th3VkZONlIFeCnIftK6qnjDKOHGpwEXUOxdg==" saltValue="M/uosaXchRlDIVszv349ww==" spinCount="100000" sheet="1" selectLockedCells="1"/>
  <mergeCells count="17">
    <mergeCell ref="B22:P22"/>
    <mergeCell ref="A1:F1"/>
    <mergeCell ref="P4:Q5"/>
    <mergeCell ref="B14:D14"/>
    <mergeCell ref="D6:E6"/>
    <mergeCell ref="D4:E4"/>
    <mergeCell ref="D5:E5"/>
    <mergeCell ref="B10:C10"/>
    <mergeCell ref="B11:C11"/>
    <mergeCell ref="B12:C12"/>
    <mergeCell ref="B13:C13"/>
    <mergeCell ref="E16:P16"/>
    <mergeCell ref="A2:D2"/>
    <mergeCell ref="B16:D16"/>
    <mergeCell ref="B19:P19"/>
    <mergeCell ref="B20:P20"/>
    <mergeCell ref="B21:P21"/>
  </mergeCells>
  <dataValidations count="1">
    <dataValidation type="decimal" allowBlank="1" showInputMessage="1" showErrorMessage="1" sqref="E10:P10" xr:uid="{00000000-0002-0000-0000-000000000000}">
      <formula1>-400000000</formula1>
      <formula2>400000000</formula2>
    </dataValidation>
  </dataValidations>
  <printOptions horizontalCentered="1"/>
  <pageMargins left="0.25" right="0.25" top="0.5" bottom="0.5" header="0" footer="0"/>
  <pageSetup scale="51" fitToHeight="0" orientation="landscape" r:id="rId1"/>
  <headerFooter>
    <oddFooter>&amp;L&amp;"Franklin Gothic Demi,Regular"&amp;8&amp;K03+000&amp;F&amp;C&amp;"Franklin Gothic Demi,Regular"&amp;8&amp;K03+000Printed: &amp;D &amp;T&amp;R&amp;"+,Regular"&amp;8&amp;K03+000Page &amp;P of &amp;N</oddFooter>
  </headerFooter>
  <ignoredErrors>
    <ignoredError sqref="E14:P14" formulaRang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1000000}">
          <x14:formula1>
            <xm:f>LookupData!$E$3:$E$69</xm:f>
          </x14:formula1>
          <xm:sqref>D4:E4</xm:sqref>
        </x14:dataValidation>
        <x14:dataValidation type="list" allowBlank="1" showInputMessage="1" showErrorMessage="1" xr:uid="{00000000-0002-0000-0000-000002000000}">
          <x14:formula1>
            <xm:f>LookupData!$B$72:$B$83</xm:f>
          </x14:formula1>
          <xm:sqref>H4</xm:sqref>
        </x14:dataValidation>
        <x14:dataValidation type="list" allowBlank="1" showInputMessage="1" showErrorMessage="1" xr:uid="{00000000-0002-0000-0000-000003000000}">
          <x14:formula1>
            <xm:f>LookupData!$A$72:$A$81</xm:f>
          </x14:formula1>
          <xm:sqref>L4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T87"/>
  <sheetViews>
    <sheetView workbookViewId="0">
      <selection activeCell="N3" sqref="N3"/>
    </sheetView>
  </sheetViews>
  <sheetFormatPr defaultColWidth="9.140625" defaultRowHeight="13.5" x14ac:dyDescent="0.25"/>
  <cols>
    <col min="1" max="1" width="20.85546875" style="24" customWidth="1"/>
    <col min="2" max="2" width="15.28515625" style="24" customWidth="1"/>
    <col min="3" max="3" width="10.42578125" style="24" customWidth="1"/>
    <col min="4" max="4" width="13.28515625" style="24" customWidth="1"/>
    <col min="5" max="5" width="12.5703125" style="24" customWidth="1"/>
    <col min="6" max="16384" width="9.140625" style="24"/>
  </cols>
  <sheetData>
    <row r="1" spans="1:15" ht="14.25" customHeight="1" x14ac:dyDescent="0.25">
      <c r="A1" s="23" t="s">
        <v>96</v>
      </c>
      <c r="B1" s="24" t="s">
        <v>162</v>
      </c>
      <c r="D1" s="23" t="s">
        <v>97</v>
      </c>
      <c r="E1" s="24" t="str">
        <f>IF(GeneralRevenues!D4="","CountyName",GeneralRevenues!D4)</f>
        <v>CountyName</v>
      </c>
      <c r="G1" s="25" t="s">
        <v>129</v>
      </c>
      <c r="H1" s="26" t="s">
        <v>122</v>
      </c>
      <c r="I1" s="26" t="s">
        <v>123</v>
      </c>
      <c r="J1" s="26" t="s">
        <v>124</v>
      </c>
      <c r="K1" s="26" t="s">
        <v>125</v>
      </c>
      <c r="L1" s="27" t="s">
        <v>126</v>
      </c>
      <c r="N1" s="80" t="s">
        <v>147</v>
      </c>
      <c r="O1" s="80"/>
    </row>
    <row r="2" spans="1:15" ht="14.25" customHeight="1" x14ac:dyDescent="0.25">
      <c r="A2" s="23" t="s">
        <v>95</v>
      </c>
      <c r="B2" s="24" t="s">
        <v>141</v>
      </c>
      <c r="G2" s="28">
        <v>1</v>
      </c>
      <c r="H2" s="1" t="s">
        <v>127</v>
      </c>
      <c r="I2" s="1" t="s">
        <v>128</v>
      </c>
      <c r="J2" s="1" t="s">
        <v>157</v>
      </c>
      <c r="K2" s="1">
        <v>20</v>
      </c>
      <c r="L2" s="29">
        <v>85</v>
      </c>
      <c r="N2" s="22">
        <v>2024</v>
      </c>
      <c r="O2" s="56" t="s">
        <v>151</v>
      </c>
    </row>
    <row r="3" spans="1:15" x14ac:dyDescent="0.25">
      <c r="G3" s="28">
        <v>2</v>
      </c>
      <c r="H3" s="24" t="s">
        <v>127</v>
      </c>
      <c r="I3" s="24" t="s">
        <v>128</v>
      </c>
      <c r="J3" s="24" t="s">
        <v>149</v>
      </c>
      <c r="K3" s="24">
        <v>86</v>
      </c>
      <c r="L3" s="29">
        <v>87</v>
      </c>
    </row>
    <row r="4" spans="1:15" x14ac:dyDescent="0.25">
      <c r="G4" s="28">
        <v>3</v>
      </c>
      <c r="L4" s="29"/>
    </row>
    <row r="5" spans="1:15" x14ac:dyDescent="0.25">
      <c r="A5" s="30" t="s">
        <v>98</v>
      </c>
      <c r="B5" s="31" t="str">
        <f>"11/20/"&amp;N2</f>
        <v>11/20/2024</v>
      </c>
      <c r="G5" s="28">
        <v>4</v>
      </c>
      <c r="L5" s="29"/>
    </row>
    <row r="6" spans="1:15" x14ac:dyDescent="0.25">
      <c r="A6" s="30" t="s">
        <v>99</v>
      </c>
      <c r="B6" s="32"/>
      <c r="G6" s="28">
        <v>5</v>
      </c>
      <c r="L6" s="29"/>
    </row>
    <row r="7" spans="1:15" x14ac:dyDescent="0.25">
      <c r="A7" s="30" t="s">
        <v>101</v>
      </c>
      <c r="B7" s="24" t="str">
        <f>TEXT(B5,"MMM")</f>
        <v>Nov</v>
      </c>
      <c r="G7" s="28">
        <v>6</v>
      </c>
      <c r="L7" s="29"/>
    </row>
    <row r="8" spans="1:15" x14ac:dyDescent="0.25">
      <c r="A8" s="30" t="s">
        <v>103</v>
      </c>
      <c r="B8" s="24">
        <f>IF(GeneralRevenues!D5="",1,GeneralRevenues!D5)</f>
        <v>1</v>
      </c>
      <c r="G8" s="28">
        <v>7</v>
      </c>
      <c r="L8" s="29"/>
    </row>
    <row r="9" spans="1:15" x14ac:dyDescent="0.25">
      <c r="A9" s="30" t="s">
        <v>100</v>
      </c>
      <c r="B9" s="33" t="str">
        <f>IF(GeneralRevenues!H4="",TEXT(EDATE(B5,-1),"MMM"),GeneralRevenues!H4)</f>
        <v>Oct</v>
      </c>
      <c r="C9" s="24" t="str">
        <f>IF(GeneralRevenues!H4="",TEXT(EDATE(B5,-1),"MMMM"),GeneralRevenues!H4)</f>
        <v>October</v>
      </c>
      <c r="G9" s="28">
        <v>8</v>
      </c>
      <c r="L9" s="29"/>
    </row>
    <row r="10" spans="1:15" x14ac:dyDescent="0.25">
      <c r="A10" s="30" t="s">
        <v>102</v>
      </c>
      <c r="B10" s="24" t="str">
        <f>E1&amp;" CFY"&amp;(N2-2000)&amp;""&amp;(N2-1999)&amp;" "&amp;B1&amp;" "&amp;B9&amp;" Ver"&amp;B8&amp;" "&amp;TEXT(B5,"Mmddyy")&amp;".xlsx"</f>
        <v>CountyName CFY2425 CollectGenRev Oct Ver1 112024.xlsx</v>
      </c>
      <c r="G10" s="28">
        <v>9</v>
      </c>
      <c r="L10" s="29"/>
    </row>
    <row r="11" spans="1:15" x14ac:dyDescent="0.25">
      <c r="A11" s="30" t="s">
        <v>104</v>
      </c>
      <c r="B11" s="24" t="str">
        <f>"R:\!CFY"&amp;(N2-2000)&amp;""&amp;(N2-1999)&amp;"\Incoming Reports\Collections_to_GR\"&amp;C9&amp;"\"</f>
        <v>R:\!CFY2425\Incoming Reports\Collections_to_GR\October\</v>
      </c>
      <c r="G11" s="28">
        <v>10</v>
      </c>
      <c r="L11" s="29"/>
    </row>
    <row r="12" spans="1:15" ht="14.25" thickBot="1" x14ac:dyDescent="0.3">
      <c r="G12" s="34">
        <v>11</v>
      </c>
      <c r="H12" s="35"/>
      <c r="I12" s="35"/>
      <c r="J12" s="35"/>
      <c r="K12" s="35"/>
      <c r="L12" s="36"/>
    </row>
    <row r="13" spans="1:15" x14ac:dyDescent="0.25">
      <c r="A13" s="30" t="s">
        <v>121</v>
      </c>
      <c r="B13" s="24">
        <v>2</v>
      </c>
    </row>
    <row r="20" spans="1:20" ht="27" x14ac:dyDescent="0.25">
      <c r="A20" s="37" t="s">
        <v>83</v>
      </c>
      <c r="B20" s="37" t="s">
        <v>105</v>
      </c>
      <c r="C20" s="37" t="s">
        <v>106</v>
      </c>
      <c r="D20" s="37" t="s">
        <v>107</v>
      </c>
      <c r="E20" s="37" t="s">
        <v>108</v>
      </c>
      <c r="F20" s="37" t="s">
        <v>155</v>
      </c>
      <c r="G20" s="37" t="s">
        <v>154</v>
      </c>
      <c r="H20" s="37" t="s">
        <v>119</v>
      </c>
      <c r="I20" s="37" t="s">
        <v>109</v>
      </c>
      <c r="J20" s="37" t="s">
        <v>110</v>
      </c>
      <c r="K20" s="37" t="s">
        <v>111</v>
      </c>
      <c r="L20" s="37" t="s">
        <v>112</v>
      </c>
      <c r="M20" s="37" t="s">
        <v>113</v>
      </c>
      <c r="N20" s="37" t="s">
        <v>114</v>
      </c>
      <c r="O20" s="37" t="s">
        <v>115</v>
      </c>
      <c r="P20" s="37" t="s">
        <v>116</v>
      </c>
      <c r="Q20" s="37" t="s">
        <v>117</v>
      </c>
      <c r="R20" s="37" t="s">
        <v>118</v>
      </c>
      <c r="S20" s="37"/>
    </row>
    <row r="21" spans="1:20" x14ac:dyDescent="0.25">
      <c r="A21" s="1">
        <f>IFERROR(INDEX(LookupData!A3:A69,MATCH(E1,LookupData!E3:E69,0)),0)</f>
        <v>0</v>
      </c>
      <c r="B21" s="1">
        <f>$N$2-1999</f>
        <v>25</v>
      </c>
      <c r="C21" s="1" t="s">
        <v>120</v>
      </c>
      <c r="D21" s="24" t="s">
        <v>163</v>
      </c>
      <c r="E21" s="24" t="str">
        <f>GeneralRevenues!$B$10&amp;" "&amp;GeneralRevenues!$D$10</f>
        <v>Driving Under the Influence s. 316.193, F.S.</v>
      </c>
      <c r="F21" s="24" t="s">
        <v>74</v>
      </c>
      <c r="G21" s="38">
        <f>GeneralRevenues!$E$10</f>
        <v>0</v>
      </c>
      <c r="H21" s="24">
        <v>5</v>
      </c>
      <c r="S21" s="1"/>
      <c r="T21" s="24">
        <v>1</v>
      </c>
    </row>
    <row r="22" spans="1:20" x14ac:dyDescent="0.25">
      <c r="A22" s="1">
        <f>$A$21</f>
        <v>0</v>
      </c>
      <c r="B22" s="1">
        <f>$B$21</f>
        <v>25</v>
      </c>
      <c r="C22" s="1" t="s">
        <v>120</v>
      </c>
      <c r="D22" s="24" t="s">
        <v>163</v>
      </c>
      <c r="E22" s="24" t="str">
        <f>GeneralRevenues!$B$11&amp;" "&amp;GeneralRevenues!$D$11</f>
        <v>Traffic Additional Court Costs s. 318.18(12)(a), F.S.</v>
      </c>
      <c r="F22" s="24" t="s">
        <v>74</v>
      </c>
      <c r="G22" s="38">
        <f>GeneralRevenues!$E$11</f>
        <v>0</v>
      </c>
      <c r="H22" s="24">
        <v>5</v>
      </c>
      <c r="S22" s="1"/>
      <c r="T22" s="24">
        <v>2</v>
      </c>
    </row>
    <row r="23" spans="1:20" x14ac:dyDescent="0.25">
      <c r="A23" s="1">
        <f t="shared" ref="A23:A85" si="0">$A$21</f>
        <v>0</v>
      </c>
      <c r="B23" s="1">
        <f t="shared" ref="B23:B85" si="1">$B$21</f>
        <v>25</v>
      </c>
      <c r="C23" s="1" t="s">
        <v>120</v>
      </c>
      <c r="D23" s="24" t="s">
        <v>163</v>
      </c>
      <c r="E23" s="24" t="str">
        <f>GeneralRevenues!$B$12&amp;" "&amp;GeneralRevenues!$D$12</f>
        <v>Felony, Misdemeanor, and Criminal Traffic Additional Court Costs s. 938.05(1)(a–c), F.S.</v>
      </c>
      <c r="F23" s="24" t="s">
        <v>74</v>
      </c>
      <c r="G23" s="38">
        <f>GeneralRevenues!$E$12</f>
        <v>0</v>
      </c>
      <c r="H23" s="24">
        <v>5</v>
      </c>
      <c r="S23" s="1"/>
      <c r="T23" s="24">
        <v>3</v>
      </c>
    </row>
    <row r="24" spans="1:20" x14ac:dyDescent="0.25">
      <c r="A24" s="1">
        <f t="shared" si="0"/>
        <v>0</v>
      </c>
      <c r="B24" s="1">
        <f t="shared" si="1"/>
        <v>25</v>
      </c>
      <c r="C24" s="1" t="s">
        <v>120</v>
      </c>
      <c r="D24" s="24" t="s">
        <v>163</v>
      </c>
      <c r="E24" s="24" t="str">
        <f>GeneralRevenues!$B$13&amp;" "&amp;GeneralRevenues!$D$13</f>
        <v>All Other Line 47 Additional Revenues All Other</v>
      </c>
      <c r="F24" s="24" t="s">
        <v>74</v>
      </c>
      <c r="G24" s="38">
        <f>GeneralRevenues!$E$13</f>
        <v>0</v>
      </c>
      <c r="H24" s="24">
        <v>5</v>
      </c>
      <c r="S24" s="1"/>
      <c r="T24" s="24">
        <v>4</v>
      </c>
    </row>
    <row r="25" spans="1:20" x14ac:dyDescent="0.25">
      <c r="A25" s="1">
        <f t="shared" si="0"/>
        <v>0</v>
      </c>
      <c r="B25" s="1">
        <f t="shared" si="1"/>
        <v>25</v>
      </c>
      <c r="C25" s="1" t="s">
        <v>120</v>
      </c>
      <c r="D25" s="24" t="s">
        <v>163</v>
      </c>
      <c r="E25" s="24" t="s">
        <v>156</v>
      </c>
      <c r="F25" s="24" t="s">
        <v>74</v>
      </c>
      <c r="G25" s="38">
        <f>GeneralRevenues!$E$14</f>
        <v>0</v>
      </c>
      <c r="H25" s="24">
        <v>5</v>
      </c>
      <c r="T25" s="24">
        <v>5</v>
      </c>
    </row>
    <row r="26" spans="1:20" x14ac:dyDescent="0.25">
      <c r="A26" s="1">
        <f t="shared" si="0"/>
        <v>0</v>
      </c>
      <c r="B26" s="1">
        <f t="shared" si="1"/>
        <v>25</v>
      </c>
      <c r="C26" s="24" t="s">
        <v>120</v>
      </c>
      <c r="D26" s="24" t="s">
        <v>163</v>
      </c>
      <c r="E26" s="24" t="str">
        <f>GeneralRevenues!$B$10&amp;" "&amp;GeneralRevenues!$D$10</f>
        <v>Driving Under the Influence s. 316.193, F.S.</v>
      </c>
      <c r="F26" s="24" t="s">
        <v>75</v>
      </c>
      <c r="G26" s="38">
        <f>GeneralRevenues!$F$10</f>
        <v>0</v>
      </c>
      <c r="H26" s="24">
        <v>5</v>
      </c>
      <c r="T26" s="24">
        <v>6</v>
      </c>
    </row>
    <row r="27" spans="1:20" x14ac:dyDescent="0.25">
      <c r="A27" s="1">
        <f t="shared" si="0"/>
        <v>0</v>
      </c>
      <c r="B27" s="1">
        <f t="shared" si="1"/>
        <v>25</v>
      </c>
      <c r="C27" s="24" t="s">
        <v>120</v>
      </c>
      <c r="D27" s="24" t="s">
        <v>163</v>
      </c>
      <c r="E27" s="1" t="str">
        <f>GeneralRevenues!$B$11&amp;" "&amp;GeneralRevenues!$D$11</f>
        <v>Traffic Additional Court Costs s. 318.18(12)(a), F.S.</v>
      </c>
      <c r="F27" s="24" t="s">
        <v>75</v>
      </c>
      <c r="G27" s="38">
        <f>GeneralRevenues!$F$11</f>
        <v>0</v>
      </c>
      <c r="H27" s="24">
        <v>5</v>
      </c>
      <c r="T27" s="24">
        <v>7</v>
      </c>
    </row>
    <row r="28" spans="1:20" x14ac:dyDescent="0.25">
      <c r="A28" s="1">
        <f t="shared" si="0"/>
        <v>0</v>
      </c>
      <c r="B28" s="1">
        <f t="shared" si="1"/>
        <v>25</v>
      </c>
      <c r="C28" s="24" t="s">
        <v>120</v>
      </c>
      <c r="D28" s="24" t="s">
        <v>163</v>
      </c>
      <c r="E28" s="1" t="str">
        <f>GeneralRevenues!$B$12&amp;" "&amp;GeneralRevenues!$D$12</f>
        <v>Felony, Misdemeanor, and Criminal Traffic Additional Court Costs s. 938.05(1)(a–c), F.S.</v>
      </c>
      <c r="F28" s="24" t="s">
        <v>75</v>
      </c>
      <c r="G28" s="38">
        <f>GeneralRevenues!$F$12</f>
        <v>0</v>
      </c>
      <c r="H28" s="24">
        <v>5</v>
      </c>
      <c r="T28" s="24">
        <v>8</v>
      </c>
    </row>
    <row r="29" spans="1:20" x14ac:dyDescent="0.25">
      <c r="A29" s="1">
        <f t="shared" si="0"/>
        <v>0</v>
      </c>
      <c r="B29" s="1">
        <f t="shared" si="1"/>
        <v>25</v>
      </c>
      <c r="C29" s="24" t="s">
        <v>120</v>
      </c>
      <c r="D29" s="24" t="s">
        <v>163</v>
      </c>
      <c r="E29" s="1" t="str">
        <f>GeneralRevenues!$B$13&amp;" "&amp;GeneralRevenues!$D$13</f>
        <v>All Other Line 47 Additional Revenues All Other</v>
      </c>
      <c r="F29" s="24" t="s">
        <v>75</v>
      </c>
      <c r="G29" s="38">
        <f>GeneralRevenues!$F$13</f>
        <v>0</v>
      </c>
      <c r="H29" s="24">
        <v>5</v>
      </c>
      <c r="T29" s="24">
        <v>9</v>
      </c>
    </row>
    <row r="30" spans="1:20" x14ac:dyDescent="0.25">
      <c r="A30" s="1">
        <f t="shared" si="0"/>
        <v>0</v>
      </c>
      <c r="B30" s="1">
        <f t="shared" si="1"/>
        <v>25</v>
      </c>
      <c r="C30" s="24" t="s">
        <v>120</v>
      </c>
      <c r="D30" s="24" t="s">
        <v>163</v>
      </c>
      <c r="E30" s="24" t="s">
        <v>156</v>
      </c>
      <c r="F30" s="24" t="s">
        <v>75</v>
      </c>
      <c r="G30" s="58">
        <f>GeneralRevenues!$F$14</f>
        <v>0</v>
      </c>
      <c r="H30" s="24">
        <v>5</v>
      </c>
      <c r="T30" s="24">
        <v>10</v>
      </c>
    </row>
    <row r="31" spans="1:20" x14ac:dyDescent="0.25">
      <c r="A31" s="1">
        <f t="shared" si="0"/>
        <v>0</v>
      </c>
      <c r="B31" s="1">
        <f t="shared" si="1"/>
        <v>25</v>
      </c>
      <c r="C31" s="24" t="s">
        <v>120</v>
      </c>
      <c r="D31" s="24" t="s">
        <v>163</v>
      </c>
      <c r="E31" s="24" t="str">
        <f>GeneralRevenues!$B$10&amp;" "&amp;GeneralRevenues!$D$10</f>
        <v>Driving Under the Influence s. 316.193, F.S.</v>
      </c>
      <c r="F31" s="24" t="s">
        <v>76</v>
      </c>
      <c r="G31" s="38">
        <f>GeneralRevenues!$G$10</f>
        <v>0</v>
      </c>
      <c r="H31" s="24">
        <v>5</v>
      </c>
      <c r="T31" s="24">
        <v>11</v>
      </c>
    </row>
    <row r="32" spans="1:20" x14ac:dyDescent="0.25">
      <c r="A32" s="1">
        <f t="shared" si="0"/>
        <v>0</v>
      </c>
      <c r="B32" s="1">
        <f t="shared" si="1"/>
        <v>25</v>
      </c>
      <c r="C32" s="24" t="s">
        <v>120</v>
      </c>
      <c r="D32" s="24" t="s">
        <v>163</v>
      </c>
      <c r="E32" s="24" t="str">
        <f>GeneralRevenues!$B$11&amp;" "&amp;GeneralRevenues!$D$11</f>
        <v>Traffic Additional Court Costs s. 318.18(12)(a), F.S.</v>
      </c>
      <c r="F32" s="24" t="s">
        <v>76</v>
      </c>
      <c r="G32" s="38">
        <f>GeneralRevenues!$G$11</f>
        <v>0</v>
      </c>
      <c r="H32" s="24">
        <v>5</v>
      </c>
      <c r="T32" s="24">
        <v>12</v>
      </c>
    </row>
    <row r="33" spans="1:20" x14ac:dyDescent="0.25">
      <c r="A33" s="1">
        <f t="shared" si="0"/>
        <v>0</v>
      </c>
      <c r="B33" s="1">
        <f t="shared" si="1"/>
        <v>25</v>
      </c>
      <c r="C33" s="24" t="s">
        <v>120</v>
      </c>
      <c r="D33" s="24" t="s">
        <v>163</v>
      </c>
      <c r="E33" s="24" t="str">
        <f>GeneralRevenues!$B$12&amp;" "&amp;GeneralRevenues!$D$12</f>
        <v>Felony, Misdemeanor, and Criminal Traffic Additional Court Costs s. 938.05(1)(a–c), F.S.</v>
      </c>
      <c r="F33" s="24" t="s">
        <v>76</v>
      </c>
      <c r="G33" s="38">
        <f>GeneralRevenues!$G$12</f>
        <v>0</v>
      </c>
      <c r="H33" s="24">
        <v>5</v>
      </c>
      <c r="T33" s="24">
        <v>13</v>
      </c>
    </row>
    <row r="34" spans="1:20" x14ac:dyDescent="0.25">
      <c r="A34" s="1">
        <f t="shared" si="0"/>
        <v>0</v>
      </c>
      <c r="B34" s="1">
        <f t="shared" si="1"/>
        <v>25</v>
      </c>
      <c r="C34" s="24" t="s">
        <v>120</v>
      </c>
      <c r="D34" s="24" t="s">
        <v>163</v>
      </c>
      <c r="E34" s="24" t="str">
        <f>GeneralRevenues!$B$13&amp;" "&amp;GeneralRevenues!$D$13</f>
        <v>All Other Line 47 Additional Revenues All Other</v>
      </c>
      <c r="F34" s="24" t="s">
        <v>76</v>
      </c>
      <c r="G34" s="38">
        <f>GeneralRevenues!$G$13</f>
        <v>0</v>
      </c>
      <c r="H34" s="24">
        <v>5</v>
      </c>
      <c r="T34" s="24">
        <v>14</v>
      </c>
    </row>
    <row r="35" spans="1:20" x14ac:dyDescent="0.25">
      <c r="A35" s="1">
        <f t="shared" si="0"/>
        <v>0</v>
      </c>
      <c r="B35" s="1">
        <f t="shared" si="1"/>
        <v>25</v>
      </c>
      <c r="C35" s="24" t="s">
        <v>120</v>
      </c>
      <c r="D35" s="24" t="s">
        <v>163</v>
      </c>
      <c r="E35" s="24" t="s">
        <v>156</v>
      </c>
      <c r="F35" s="24" t="s">
        <v>76</v>
      </c>
      <c r="G35" s="58">
        <f>GeneralRevenues!$G$14</f>
        <v>0</v>
      </c>
      <c r="H35" s="24">
        <v>5</v>
      </c>
      <c r="T35" s="24">
        <v>15</v>
      </c>
    </row>
    <row r="36" spans="1:20" x14ac:dyDescent="0.25">
      <c r="A36" s="1">
        <f t="shared" si="0"/>
        <v>0</v>
      </c>
      <c r="B36" s="1">
        <f t="shared" si="1"/>
        <v>25</v>
      </c>
      <c r="C36" s="24" t="s">
        <v>120</v>
      </c>
      <c r="D36" s="24" t="s">
        <v>163</v>
      </c>
      <c r="E36" s="24" t="str">
        <f>GeneralRevenues!$B$10&amp;" "&amp;GeneralRevenues!$D$10</f>
        <v>Driving Under the Influence s. 316.193, F.S.</v>
      </c>
      <c r="F36" s="24" t="s">
        <v>77</v>
      </c>
      <c r="G36" s="38">
        <f>GeneralRevenues!$H$10</f>
        <v>0</v>
      </c>
      <c r="H36" s="24">
        <v>5</v>
      </c>
      <c r="T36" s="24">
        <v>16</v>
      </c>
    </row>
    <row r="37" spans="1:20" x14ac:dyDescent="0.25">
      <c r="A37" s="1">
        <f t="shared" si="0"/>
        <v>0</v>
      </c>
      <c r="B37" s="1">
        <f t="shared" si="1"/>
        <v>25</v>
      </c>
      <c r="C37" s="24" t="s">
        <v>120</v>
      </c>
      <c r="D37" s="24" t="s">
        <v>163</v>
      </c>
      <c r="E37" s="24" t="str">
        <f>GeneralRevenues!$B$11&amp;" "&amp;GeneralRevenues!$D$11</f>
        <v>Traffic Additional Court Costs s. 318.18(12)(a), F.S.</v>
      </c>
      <c r="F37" s="24" t="s">
        <v>77</v>
      </c>
      <c r="G37" s="38">
        <f>GeneralRevenues!$H$11</f>
        <v>0</v>
      </c>
      <c r="H37" s="24">
        <v>5</v>
      </c>
      <c r="T37" s="24">
        <v>17</v>
      </c>
    </row>
    <row r="38" spans="1:20" x14ac:dyDescent="0.25">
      <c r="A38" s="1">
        <f t="shared" si="0"/>
        <v>0</v>
      </c>
      <c r="B38" s="1">
        <f t="shared" si="1"/>
        <v>25</v>
      </c>
      <c r="C38" s="24" t="s">
        <v>120</v>
      </c>
      <c r="D38" s="24" t="s">
        <v>163</v>
      </c>
      <c r="E38" s="24" t="str">
        <f>GeneralRevenues!$B$12&amp;" "&amp;GeneralRevenues!$D$12</f>
        <v>Felony, Misdemeanor, and Criminal Traffic Additional Court Costs s. 938.05(1)(a–c), F.S.</v>
      </c>
      <c r="F38" s="24" t="s">
        <v>77</v>
      </c>
      <c r="G38" s="38">
        <f>GeneralRevenues!$H$12</f>
        <v>0</v>
      </c>
      <c r="H38" s="24">
        <v>5</v>
      </c>
      <c r="T38" s="24">
        <v>18</v>
      </c>
    </row>
    <row r="39" spans="1:20" x14ac:dyDescent="0.25">
      <c r="A39" s="1">
        <f t="shared" si="0"/>
        <v>0</v>
      </c>
      <c r="B39" s="1">
        <f t="shared" si="1"/>
        <v>25</v>
      </c>
      <c r="C39" s="24" t="s">
        <v>120</v>
      </c>
      <c r="D39" s="24" t="s">
        <v>163</v>
      </c>
      <c r="E39" s="24" t="str">
        <f>GeneralRevenues!$B$13&amp;" "&amp;GeneralRevenues!$D$13</f>
        <v>All Other Line 47 Additional Revenues All Other</v>
      </c>
      <c r="F39" s="24" t="s">
        <v>77</v>
      </c>
      <c r="G39" s="38">
        <f>GeneralRevenues!$H$13</f>
        <v>0</v>
      </c>
      <c r="H39" s="24">
        <v>5</v>
      </c>
      <c r="T39" s="24">
        <v>19</v>
      </c>
    </row>
    <row r="40" spans="1:20" x14ac:dyDescent="0.25">
      <c r="A40" s="1">
        <f t="shared" si="0"/>
        <v>0</v>
      </c>
      <c r="B40" s="1">
        <f t="shared" si="1"/>
        <v>25</v>
      </c>
      <c r="C40" s="24" t="s">
        <v>120</v>
      </c>
      <c r="D40" s="24" t="s">
        <v>163</v>
      </c>
      <c r="E40" s="24" t="s">
        <v>156</v>
      </c>
      <c r="F40" s="24" t="s">
        <v>77</v>
      </c>
      <c r="G40" s="58">
        <f>GeneralRevenues!$H$14</f>
        <v>0</v>
      </c>
      <c r="H40" s="24">
        <v>5</v>
      </c>
      <c r="T40" s="24">
        <v>20</v>
      </c>
    </row>
    <row r="41" spans="1:20" x14ac:dyDescent="0.25">
      <c r="A41" s="1">
        <f t="shared" si="0"/>
        <v>0</v>
      </c>
      <c r="B41" s="1">
        <f t="shared" si="1"/>
        <v>25</v>
      </c>
      <c r="C41" s="24" t="s">
        <v>120</v>
      </c>
      <c r="D41" s="24" t="s">
        <v>163</v>
      </c>
      <c r="E41" s="24" t="str">
        <f>GeneralRevenues!$B$10&amp;" "&amp;GeneralRevenues!$D$10</f>
        <v>Driving Under the Influence s. 316.193, F.S.</v>
      </c>
      <c r="F41" s="24" t="s">
        <v>78</v>
      </c>
      <c r="G41" s="38">
        <f>GeneralRevenues!$I$10</f>
        <v>0</v>
      </c>
      <c r="H41" s="24">
        <v>5</v>
      </c>
      <c r="T41" s="24">
        <v>21</v>
      </c>
    </row>
    <row r="42" spans="1:20" x14ac:dyDescent="0.25">
      <c r="A42" s="1">
        <f t="shared" si="0"/>
        <v>0</v>
      </c>
      <c r="B42" s="1">
        <f t="shared" si="1"/>
        <v>25</v>
      </c>
      <c r="C42" s="24" t="s">
        <v>120</v>
      </c>
      <c r="D42" s="24" t="s">
        <v>163</v>
      </c>
      <c r="E42" s="24" t="str">
        <f>GeneralRevenues!$B$11&amp;" "&amp;GeneralRevenues!$D$11</f>
        <v>Traffic Additional Court Costs s. 318.18(12)(a), F.S.</v>
      </c>
      <c r="F42" s="24" t="s">
        <v>78</v>
      </c>
      <c r="G42" s="38">
        <f>GeneralRevenues!$I$11</f>
        <v>0</v>
      </c>
      <c r="H42" s="24">
        <v>5</v>
      </c>
      <c r="T42" s="24">
        <v>22</v>
      </c>
    </row>
    <row r="43" spans="1:20" x14ac:dyDescent="0.25">
      <c r="A43" s="1">
        <f t="shared" si="0"/>
        <v>0</v>
      </c>
      <c r="B43" s="1">
        <f t="shared" si="1"/>
        <v>25</v>
      </c>
      <c r="C43" s="24" t="s">
        <v>120</v>
      </c>
      <c r="D43" s="24" t="s">
        <v>163</v>
      </c>
      <c r="E43" s="24" t="str">
        <f>GeneralRevenues!$B$12&amp;" "&amp;GeneralRevenues!$D$12</f>
        <v>Felony, Misdemeanor, and Criminal Traffic Additional Court Costs s. 938.05(1)(a–c), F.S.</v>
      </c>
      <c r="F43" s="24" t="s">
        <v>78</v>
      </c>
      <c r="G43" s="38">
        <f>GeneralRevenues!$I$12</f>
        <v>0</v>
      </c>
      <c r="H43" s="24">
        <v>5</v>
      </c>
      <c r="T43" s="24">
        <v>23</v>
      </c>
    </row>
    <row r="44" spans="1:20" x14ac:dyDescent="0.25">
      <c r="A44" s="1">
        <f t="shared" si="0"/>
        <v>0</v>
      </c>
      <c r="B44" s="1">
        <f t="shared" si="1"/>
        <v>25</v>
      </c>
      <c r="C44" s="24" t="s">
        <v>120</v>
      </c>
      <c r="D44" s="24" t="s">
        <v>163</v>
      </c>
      <c r="E44" s="24" t="str">
        <f>GeneralRevenues!$B$13&amp;" "&amp;GeneralRevenues!$D$13</f>
        <v>All Other Line 47 Additional Revenues All Other</v>
      </c>
      <c r="F44" s="24" t="s">
        <v>78</v>
      </c>
      <c r="G44" s="38">
        <f>GeneralRevenues!$I$13</f>
        <v>0</v>
      </c>
      <c r="H44" s="24">
        <v>5</v>
      </c>
      <c r="T44" s="24">
        <v>24</v>
      </c>
    </row>
    <row r="45" spans="1:20" x14ac:dyDescent="0.25">
      <c r="A45" s="1">
        <f t="shared" si="0"/>
        <v>0</v>
      </c>
      <c r="B45" s="1">
        <f t="shared" si="1"/>
        <v>25</v>
      </c>
      <c r="C45" s="24" t="s">
        <v>120</v>
      </c>
      <c r="D45" s="24" t="s">
        <v>163</v>
      </c>
      <c r="E45" s="24" t="s">
        <v>156</v>
      </c>
      <c r="F45" s="24" t="s">
        <v>78</v>
      </c>
      <c r="G45" s="58">
        <f>GeneralRevenues!$I$14</f>
        <v>0</v>
      </c>
      <c r="H45" s="24">
        <v>5</v>
      </c>
      <c r="T45" s="24">
        <v>25</v>
      </c>
    </row>
    <row r="46" spans="1:20" x14ac:dyDescent="0.25">
      <c r="A46" s="1">
        <f t="shared" si="0"/>
        <v>0</v>
      </c>
      <c r="B46" s="1">
        <f t="shared" si="1"/>
        <v>25</v>
      </c>
      <c r="C46" s="24" t="s">
        <v>120</v>
      </c>
      <c r="D46" s="24" t="s">
        <v>163</v>
      </c>
      <c r="E46" s="24" t="str">
        <f>GeneralRevenues!$B$10&amp;" "&amp;GeneralRevenues!$D$10</f>
        <v>Driving Under the Influence s. 316.193, F.S.</v>
      </c>
      <c r="F46" s="24" t="s">
        <v>79</v>
      </c>
      <c r="G46" s="38">
        <f>GeneralRevenues!$J$10</f>
        <v>0</v>
      </c>
      <c r="H46" s="24">
        <v>5</v>
      </c>
      <c r="T46" s="24">
        <v>26</v>
      </c>
    </row>
    <row r="47" spans="1:20" x14ac:dyDescent="0.25">
      <c r="A47" s="1">
        <f t="shared" si="0"/>
        <v>0</v>
      </c>
      <c r="B47" s="1">
        <f t="shared" si="1"/>
        <v>25</v>
      </c>
      <c r="C47" s="24" t="s">
        <v>120</v>
      </c>
      <c r="D47" s="24" t="s">
        <v>163</v>
      </c>
      <c r="E47" s="24" t="str">
        <f>GeneralRevenues!$B$11&amp;" "&amp;GeneralRevenues!$D$11</f>
        <v>Traffic Additional Court Costs s. 318.18(12)(a), F.S.</v>
      </c>
      <c r="F47" s="24" t="s">
        <v>79</v>
      </c>
      <c r="G47" s="38">
        <f>GeneralRevenues!$J$11</f>
        <v>0</v>
      </c>
      <c r="H47" s="24">
        <v>5</v>
      </c>
      <c r="T47" s="24">
        <v>27</v>
      </c>
    </row>
    <row r="48" spans="1:20" x14ac:dyDescent="0.25">
      <c r="A48" s="1">
        <f t="shared" si="0"/>
        <v>0</v>
      </c>
      <c r="B48" s="1">
        <f t="shared" si="1"/>
        <v>25</v>
      </c>
      <c r="C48" s="24" t="s">
        <v>120</v>
      </c>
      <c r="D48" s="24" t="s">
        <v>163</v>
      </c>
      <c r="E48" s="24" t="str">
        <f>GeneralRevenues!$B$12&amp;" "&amp;GeneralRevenues!$D$12</f>
        <v>Felony, Misdemeanor, and Criminal Traffic Additional Court Costs s. 938.05(1)(a–c), F.S.</v>
      </c>
      <c r="F48" s="24" t="s">
        <v>79</v>
      </c>
      <c r="G48" s="38">
        <f>GeneralRevenues!$J$12</f>
        <v>0</v>
      </c>
      <c r="H48" s="24">
        <v>5</v>
      </c>
      <c r="T48" s="24">
        <v>28</v>
      </c>
    </row>
    <row r="49" spans="1:20" x14ac:dyDescent="0.25">
      <c r="A49" s="1">
        <f t="shared" si="0"/>
        <v>0</v>
      </c>
      <c r="B49" s="1">
        <f t="shared" si="1"/>
        <v>25</v>
      </c>
      <c r="C49" s="24" t="s">
        <v>120</v>
      </c>
      <c r="D49" s="24" t="s">
        <v>163</v>
      </c>
      <c r="E49" s="24" t="str">
        <f>GeneralRevenues!$B$13&amp;" "&amp;GeneralRevenues!$D$13</f>
        <v>All Other Line 47 Additional Revenues All Other</v>
      </c>
      <c r="F49" s="24" t="s">
        <v>79</v>
      </c>
      <c r="G49" s="38">
        <f>GeneralRevenues!$J$13</f>
        <v>0</v>
      </c>
      <c r="H49" s="24">
        <v>5</v>
      </c>
      <c r="T49" s="24">
        <v>29</v>
      </c>
    </row>
    <row r="50" spans="1:20" x14ac:dyDescent="0.25">
      <c r="A50" s="1">
        <f t="shared" si="0"/>
        <v>0</v>
      </c>
      <c r="B50" s="1">
        <f t="shared" si="1"/>
        <v>25</v>
      </c>
      <c r="C50" s="24" t="s">
        <v>120</v>
      </c>
      <c r="D50" s="24" t="s">
        <v>163</v>
      </c>
      <c r="E50" s="24" t="s">
        <v>156</v>
      </c>
      <c r="F50" s="24" t="s">
        <v>79</v>
      </c>
      <c r="G50" s="58">
        <f>GeneralRevenues!$J$14</f>
        <v>0</v>
      </c>
      <c r="H50" s="24">
        <v>5</v>
      </c>
      <c r="T50" s="24">
        <v>30</v>
      </c>
    </row>
    <row r="51" spans="1:20" x14ac:dyDescent="0.25">
      <c r="A51" s="1">
        <f t="shared" si="0"/>
        <v>0</v>
      </c>
      <c r="B51" s="1">
        <f t="shared" si="1"/>
        <v>25</v>
      </c>
      <c r="C51" s="24" t="s">
        <v>120</v>
      </c>
      <c r="D51" s="24" t="s">
        <v>163</v>
      </c>
      <c r="E51" s="24" t="str">
        <f>GeneralRevenues!$B$10&amp;" "&amp;GeneralRevenues!$D$10</f>
        <v>Driving Under the Influence s. 316.193, F.S.</v>
      </c>
      <c r="F51" s="24" t="s">
        <v>80</v>
      </c>
      <c r="G51" s="38">
        <f>GeneralRevenues!$K$10</f>
        <v>0</v>
      </c>
      <c r="H51" s="24">
        <v>5</v>
      </c>
      <c r="T51" s="24">
        <v>31</v>
      </c>
    </row>
    <row r="52" spans="1:20" x14ac:dyDescent="0.25">
      <c r="A52" s="1">
        <f t="shared" si="0"/>
        <v>0</v>
      </c>
      <c r="B52" s="1">
        <f t="shared" si="1"/>
        <v>25</v>
      </c>
      <c r="C52" s="24" t="s">
        <v>120</v>
      </c>
      <c r="D52" s="24" t="s">
        <v>163</v>
      </c>
      <c r="E52" s="24" t="str">
        <f>GeneralRevenues!$B$11&amp;" "&amp;GeneralRevenues!$D$11</f>
        <v>Traffic Additional Court Costs s. 318.18(12)(a), F.S.</v>
      </c>
      <c r="F52" s="24" t="s">
        <v>80</v>
      </c>
      <c r="G52" s="38">
        <f>GeneralRevenues!$K$11</f>
        <v>0</v>
      </c>
      <c r="H52" s="24">
        <v>5</v>
      </c>
      <c r="T52" s="24">
        <v>32</v>
      </c>
    </row>
    <row r="53" spans="1:20" x14ac:dyDescent="0.25">
      <c r="A53" s="1">
        <f t="shared" si="0"/>
        <v>0</v>
      </c>
      <c r="B53" s="1">
        <f t="shared" si="1"/>
        <v>25</v>
      </c>
      <c r="C53" s="24" t="s">
        <v>120</v>
      </c>
      <c r="D53" s="24" t="s">
        <v>163</v>
      </c>
      <c r="E53" s="24" t="str">
        <f>GeneralRevenues!$B$12&amp;" "&amp;GeneralRevenues!$D$12</f>
        <v>Felony, Misdemeanor, and Criminal Traffic Additional Court Costs s. 938.05(1)(a–c), F.S.</v>
      </c>
      <c r="F53" s="24" t="s">
        <v>80</v>
      </c>
      <c r="G53" s="38">
        <f>GeneralRevenues!$K$12</f>
        <v>0</v>
      </c>
      <c r="H53" s="24">
        <v>5</v>
      </c>
      <c r="T53" s="24">
        <v>33</v>
      </c>
    </row>
    <row r="54" spans="1:20" x14ac:dyDescent="0.25">
      <c r="A54" s="1">
        <f t="shared" si="0"/>
        <v>0</v>
      </c>
      <c r="B54" s="1">
        <f t="shared" si="1"/>
        <v>25</v>
      </c>
      <c r="C54" s="24" t="s">
        <v>120</v>
      </c>
      <c r="D54" s="24" t="s">
        <v>163</v>
      </c>
      <c r="E54" s="24" t="str">
        <f>GeneralRevenues!$B$13&amp;" "&amp;GeneralRevenues!$D$13</f>
        <v>All Other Line 47 Additional Revenues All Other</v>
      </c>
      <c r="F54" s="24" t="s">
        <v>80</v>
      </c>
      <c r="G54" s="38">
        <f>GeneralRevenues!$K$13</f>
        <v>0</v>
      </c>
      <c r="H54" s="24">
        <v>5</v>
      </c>
      <c r="T54" s="24">
        <v>34</v>
      </c>
    </row>
    <row r="55" spans="1:20" x14ac:dyDescent="0.25">
      <c r="A55" s="1">
        <f t="shared" si="0"/>
        <v>0</v>
      </c>
      <c r="B55" s="1">
        <f t="shared" si="1"/>
        <v>25</v>
      </c>
      <c r="C55" s="24" t="s">
        <v>120</v>
      </c>
      <c r="D55" s="24" t="s">
        <v>163</v>
      </c>
      <c r="E55" s="24" t="s">
        <v>156</v>
      </c>
      <c r="F55" s="24" t="s">
        <v>80</v>
      </c>
      <c r="G55" s="58">
        <f>GeneralRevenues!$K$14</f>
        <v>0</v>
      </c>
      <c r="H55" s="24">
        <v>5</v>
      </c>
      <c r="T55" s="24">
        <v>35</v>
      </c>
    </row>
    <row r="56" spans="1:20" x14ac:dyDescent="0.25">
      <c r="A56" s="1">
        <f t="shared" si="0"/>
        <v>0</v>
      </c>
      <c r="B56" s="1">
        <f t="shared" si="1"/>
        <v>25</v>
      </c>
      <c r="C56" s="24" t="s">
        <v>120</v>
      </c>
      <c r="D56" s="24" t="s">
        <v>163</v>
      </c>
      <c r="E56" s="24" t="str">
        <f>GeneralRevenues!$B$10&amp;" "&amp;GeneralRevenues!$D$10</f>
        <v>Driving Under the Influence s. 316.193, F.S.</v>
      </c>
      <c r="F56" s="24" t="s">
        <v>81</v>
      </c>
      <c r="G56" s="38">
        <f>GeneralRevenues!$L$10</f>
        <v>0</v>
      </c>
      <c r="H56" s="24">
        <v>5</v>
      </c>
      <c r="T56" s="24">
        <v>36</v>
      </c>
    </row>
    <row r="57" spans="1:20" x14ac:dyDescent="0.25">
      <c r="A57" s="1">
        <f t="shared" si="0"/>
        <v>0</v>
      </c>
      <c r="B57" s="1">
        <f t="shared" si="1"/>
        <v>25</v>
      </c>
      <c r="C57" s="24" t="s">
        <v>120</v>
      </c>
      <c r="D57" s="24" t="s">
        <v>163</v>
      </c>
      <c r="E57" s="24" t="str">
        <f>GeneralRevenues!$B$11&amp;" "&amp;GeneralRevenues!$D$11</f>
        <v>Traffic Additional Court Costs s. 318.18(12)(a), F.S.</v>
      </c>
      <c r="F57" s="24" t="s">
        <v>81</v>
      </c>
      <c r="G57" s="38">
        <f>GeneralRevenues!$L$11</f>
        <v>0</v>
      </c>
      <c r="H57" s="24">
        <v>5</v>
      </c>
      <c r="T57" s="24">
        <v>37</v>
      </c>
    </row>
    <row r="58" spans="1:20" x14ac:dyDescent="0.25">
      <c r="A58" s="1">
        <f t="shared" si="0"/>
        <v>0</v>
      </c>
      <c r="B58" s="1">
        <f t="shared" si="1"/>
        <v>25</v>
      </c>
      <c r="C58" s="24" t="s">
        <v>120</v>
      </c>
      <c r="D58" s="24" t="s">
        <v>163</v>
      </c>
      <c r="E58" s="24" t="str">
        <f>GeneralRevenues!$B$12&amp;" "&amp;GeneralRevenues!$D$12</f>
        <v>Felony, Misdemeanor, and Criminal Traffic Additional Court Costs s. 938.05(1)(a–c), F.S.</v>
      </c>
      <c r="F58" s="24" t="s">
        <v>81</v>
      </c>
      <c r="G58" s="38">
        <f>GeneralRevenues!$L$12</f>
        <v>0</v>
      </c>
      <c r="H58" s="24">
        <v>5</v>
      </c>
      <c r="T58" s="24">
        <v>38</v>
      </c>
    </row>
    <row r="59" spans="1:20" x14ac:dyDescent="0.25">
      <c r="A59" s="1">
        <f t="shared" si="0"/>
        <v>0</v>
      </c>
      <c r="B59" s="1">
        <f t="shared" si="1"/>
        <v>25</v>
      </c>
      <c r="C59" s="24" t="s">
        <v>120</v>
      </c>
      <c r="D59" s="24" t="s">
        <v>163</v>
      </c>
      <c r="E59" s="24" t="str">
        <f>GeneralRevenues!$B$13&amp;" "&amp;GeneralRevenues!$D$13</f>
        <v>All Other Line 47 Additional Revenues All Other</v>
      </c>
      <c r="F59" s="24" t="s">
        <v>81</v>
      </c>
      <c r="G59" s="38">
        <f>GeneralRevenues!$L$13</f>
        <v>0</v>
      </c>
      <c r="H59" s="24">
        <v>5</v>
      </c>
      <c r="T59" s="24">
        <v>39</v>
      </c>
    </row>
    <row r="60" spans="1:20" x14ac:dyDescent="0.25">
      <c r="A60" s="1">
        <f t="shared" si="0"/>
        <v>0</v>
      </c>
      <c r="B60" s="1">
        <f t="shared" si="1"/>
        <v>25</v>
      </c>
      <c r="C60" s="24" t="s">
        <v>120</v>
      </c>
      <c r="D60" s="24" t="s">
        <v>163</v>
      </c>
      <c r="E60" s="24" t="s">
        <v>156</v>
      </c>
      <c r="F60" s="24" t="s">
        <v>81</v>
      </c>
      <c r="G60" s="58">
        <f>GeneralRevenues!$L$14</f>
        <v>0</v>
      </c>
      <c r="H60" s="24">
        <v>5</v>
      </c>
      <c r="T60" s="24">
        <v>40</v>
      </c>
    </row>
    <row r="61" spans="1:20" x14ac:dyDescent="0.25">
      <c r="A61" s="1">
        <f t="shared" si="0"/>
        <v>0</v>
      </c>
      <c r="B61" s="1">
        <f t="shared" si="1"/>
        <v>25</v>
      </c>
      <c r="C61" s="24" t="s">
        <v>120</v>
      </c>
      <c r="D61" s="24" t="s">
        <v>163</v>
      </c>
      <c r="E61" s="24" t="str">
        <f>GeneralRevenues!$B$10&amp;" "&amp;GeneralRevenues!$D$10</f>
        <v>Driving Under the Influence s. 316.193, F.S.</v>
      </c>
      <c r="F61" s="24" t="s">
        <v>2</v>
      </c>
      <c r="G61" s="38">
        <f>GeneralRevenues!$M$10</f>
        <v>0</v>
      </c>
      <c r="H61" s="24">
        <v>5</v>
      </c>
      <c r="T61" s="24">
        <v>41</v>
      </c>
    </row>
    <row r="62" spans="1:20" x14ac:dyDescent="0.25">
      <c r="A62" s="1">
        <f t="shared" si="0"/>
        <v>0</v>
      </c>
      <c r="B62" s="1">
        <f t="shared" si="1"/>
        <v>25</v>
      </c>
      <c r="C62" s="24" t="s">
        <v>120</v>
      </c>
      <c r="D62" s="24" t="s">
        <v>163</v>
      </c>
      <c r="E62" s="24" t="str">
        <f>GeneralRevenues!$B$11&amp;" "&amp;GeneralRevenues!$D$11</f>
        <v>Traffic Additional Court Costs s. 318.18(12)(a), F.S.</v>
      </c>
      <c r="F62" s="24" t="s">
        <v>2</v>
      </c>
      <c r="G62" s="38">
        <f>GeneralRevenues!$M$11</f>
        <v>0</v>
      </c>
      <c r="H62" s="24">
        <v>5</v>
      </c>
      <c r="T62" s="24">
        <v>42</v>
      </c>
    </row>
    <row r="63" spans="1:20" x14ac:dyDescent="0.25">
      <c r="A63" s="1">
        <f t="shared" si="0"/>
        <v>0</v>
      </c>
      <c r="B63" s="1">
        <f t="shared" si="1"/>
        <v>25</v>
      </c>
      <c r="C63" s="24" t="s">
        <v>120</v>
      </c>
      <c r="D63" s="24" t="s">
        <v>163</v>
      </c>
      <c r="E63" s="24" t="str">
        <f>GeneralRevenues!$B$12&amp;" "&amp;GeneralRevenues!$D$12</f>
        <v>Felony, Misdemeanor, and Criminal Traffic Additional Court Costs s. 938.05(1)(a–c), F.S.</v>
      </c>
      <c r="F63" s="24" t="s">
        <v>2</v>
      </c>
      <c r="G63" s="38">
        <f>GeneralRevenues!$M$12</f>
        <v>0</v>
      </c>
      <c r="H63" s="24">
        <v>5</v>
      </c>
      <c r="T63" s="24">
        <v>43</v>
      </c>
    </row>
    <row r="64" spans="1:20" x14ac:dyDescent="0.25">
      <c r="A64" s="1">
        <f t="shared" si="0"/>
        <v>0</v>
      </c>
      <c r="B64" s="1">
        <f t="shared" si="1"/>
        <v>25</v>
      </c>
      <c r="C64" s="24" t="s">
        <v>120</v>
      </c>
      <c r="D64" s="24" t="s">
        <v>163</v>
      </c>
      <c r="E64" s="24" t="str">
        <f>GeneralRevenues!$B$13&amp;" "&amp;GeneralRevenues!$D$13</f>
        <v>All Other Line 47 Additional Revenues All Other</v>
      </c>
      <c r="F64" s="24" t="s">
        <v>2</v>
      </c>
      <c r="G64" s="38">
        <f>GeneralRevenues!$M$13</f>
        <v>0</v>
      </c>
      <c r="H64" s="24">
        <v>5</v>
      </c>
      <c r="T64" s="24">
        <v>44</v>
      </c>
    </row>
    <row r="65" spans="1:20" x14ac:dyDescent="0.25">
      <c r="A65" s="1">
        <f t="shared" si="0"/>
        <v>0</v>
      </c>
      <c r="B65" s="1">
        <f t="shared" si="1"/>
        <v>25</v>
      </c>
      <c r="C65" s="24" t="s">
        <v>120</v>
      </c>
      <c r="D65" s="24" t="s">
        <v>163</v>
      </c>
      <c r="E65" s="24" t="s">
        <v>156</v>
      </c>
      <c r="F65" s="24" t="s">
        <v>2</v>
      </c>
      <c r="G65" s="58">
        <f>GeneralRevenues!$M$14</f>
        <v>0</v>
      </c>
      <c r="H65" s="24">
        <v>5</v>
      </c>
      <c r="T65" s="24">
        <v>45</v>
      </c>
    </row>
    <row r="66" spans="1:20" x14ac:dyDescent="0.25">
      <c r="A66" s="1">
        <f t="shared" si="0"/>
        <v>0</v>
      </c>
      <c r="B66" s="1">
        <f t="shared" si="1"/>
        <v>25</v>
      </c>
      <c r="C66" s="24" t="s">
        <v>120</v>
      </c>
      <c r="D66" s="24" t="s">
        <v>163</v>
      </c>
      <c r="E66" s="24" t="str">
        <f>GeneralRevenues!$B$10&amp;" "&amp;GeneralRevenues!$D$10</f>
        <v>Driving Under the Influence s. 316.193, F.S.</v>
      </c>
      <c r="F66" s="24" t="s">
        <v>3</v>
      </c>
      <c r="G66" s="38">
        <f>GeneralRevenues!$N$10</f>
        <v>0</v>
      </c>
      <c r="H66" s="24">
        <v>5</v>
      </c>
      <c r="T66" s="24">
        <v>46</v>
      </c>
    </row>
    <row r="67" spans="1:20" x14ac:dyDescent="0.25">
      <c r="A67" s="1">
        <f t="shared" si="0"/>
        <v>0</v>
      </c>
      <c r="B67" s="1">
        <f t="shared" si="1"/>
        <v>25</v>
      </c>
      <c r="C67" s="24" t="s">
        <v>120</v>
      </c>
      <c r="D67" s="24" t="s">
        <v>163</v>
      </c>
      <c r="E67" s="24" t="str">
        <f>GeneralRevenues!$B$11&amp;" "&amp;GeneralRevenues!$D$11</f>
        <v>Traffic Additional Court Costs s. 318.18(12)(a), F.S.</v>
      </c>
      <c r="F67" s="24" t="s">
        <v>3</v>
      </c>
      <c r="G67" s="38">
        <f>GeneralRevenues!$N$11</f>
        <v>0</v>
      </c>
      <c r="H67" s="24">
        <v>5</v>
      </c>
      <c r="T67" s="24">
        <v>47</v>
      </c>
    </row>
    <row r="68" spans="1:20" x14ac:dyDescent="0.25">
      <c r="A68" s="1">
        <f t="shared" si="0"/>
        <v>0</v>
      </c>
      <c r="B68" s="1">
        <f t="shared" si="1"/>
        <v>25</v>
      </c>
      <c r="C68" s="24" t="s">
        <v>120</v>
      </c>
      <c r="D68" s="24" t="s">
        <v>163</v>
      </c>
      <c r="E68" s="24" t="str">
        <f>GeneralRevenues!$B$12&amp;" "&amp;GeneralRevenues!$D$12</f>
        <v>Felony, Misdemeanor, and Criminal Traffic Additional Court Costs s. 938.05(1)(a–c), F.S.</v>
      </c>
      <c r="F68" s="24" t="s">
        <v>3</v>
      </c>
      <c r="G68" s="38">
        <f>GeneralRevenues!$N$12</f>
        <v>0</v>
      </c>
      <c r="H68" s="24">
        <v>5</v>
      </c>
      <c r="T68" s="24">
        <v>48</v>
      </c>
    </row>
    <row r="69" spans="1:20" x14ac:dyDescent="0.25">
      <c r="A69" s="1">
        <f t="shared" si="0"/>
        <v>0</v>
      </c>
      <c r="B69" s="1">
        <f t="shared" si="1"/>
        <v>25</v>
      </c>
      <c r="C69" s="24" t="s">
        <v>120</v>
      </c>
      <c r="D69" s="24" t="s">
        <v>163</v>
      </c>
      <c r="E69" s="24" t="str">
        <f>GeneralRevenues!$B$13&amp;" "&amp;GeneralRevenues!$D$13</f>
        <v>All Other Line 47 Additional Revenues All Other</v>
      </c>
      <c r="F69" s="24" t="s">
        <v>3</v>
      </c>
      <c r="G69" s="38">
        <f>GeneralRevenues!$N$13</f>
        <v>0</v>
      </c>
      <c r="H69" s="24">
        <v>5</v>
      </c>
      <c r="T69" s="24">
        <v>49</v>
      </c>
    </row>
    <row r="70" spans="1:20" x14ac:dyDescent="0.25">
      <c r="A70" s="1">
        <f t="shared" si="0"/>
        <v>0</v>
      </c>
      <c r="B70" s="1">
        <f t="shared" si="1"/>
        <v>25</v>
      </c>
      <c r="C70" s="24" t="s">
        <v>120</v>
      </c>
      <c r="D70" s="24" t="s">
        <v>163</v>
      </c>
      <c r="E70" s="24" t="s">
        <v>156</v>
      </c>
      <c r="F70" s="24" t="s">
        <v>3</v>
      </c>
      <c r="G70" s="58">
        <f>GeneralRevenues!$N$14</f>
        <v>0</v>
      </c>
      <c r="H70" s="24">
        <v>5</v>
      </c>
      <c r="T70" s="24">
        <v>50</v>
      </c>
    </row>
    <row r="71" spans="1:20" x14ac:dyDescent="0.25">
      <c r="A71" s="1">
        <f t="shared" si="0"/>
        <v>0</v>
      </c>
      <c r="B71" s="1">
        <f t="shared" si="1"/>
        <v>25</v>
      </c>
      <c r="C71" s="24" t="s">
        <v>120</v>
      </c>
      <c r="D71" s="24" t="s">
        <v>163</v>
      </c>
      <c r="E71" s="24" t="str">
        <f>GeneralRevenues!$B$10&amp;" "&amp;GeneralRevenues!$D$10</f>
        <v>Driving Under the Influence s. 316.193, F.S.</v>
      </c>
      <c r="F71" s="24" t="s">
        <v>72</v>
      </c>
      <c r="G71" s="38">
        <f>GeneralRevenues!$O$10</f>
        <v>0</v>
      </c>
      <c r="H71" s="24">
        <v>5</v>
      </c>
      <c r="T71" s="24">
        <v>51</v>
      </c>
    </row>
    <row r="72" spans="1:20" x14ac:dyDescent="0.25">
      <c r="A72" s="1">
        <f t="shared" si="0"/>
        <v>0</v>
      </c>
      <c r="B72" s="1">
        <f t="shared" si="1"/>
        <v>25</v>
      </c>
      <c r="C72" s="24" t="s">
        <v>120</v>
      </c>
      <c r="D72" s="24" t="s">
        <v>163</v>
      </c>
      <c r="E72" s="24" t="str">
        <f>GeneralRevenues!$B$11&amp;" "&amp;GeneralRevenues!$D$11</f>
        <v>Traffic Additional Court Costs s. 318.18(12)(a), F.S.</v>
      </c>
      <c r="F72" s="24" t="s">
        <v>72</v>
      </c>
      <c r="G72" s="38">
        <f>GeneralRevenues!$O$11</f>
        <v>0</v>
      </c>
      <c r="H72" s="24">
        <v>5</v>
      </c>
      <c r="T72" s="24">
        <v>52</v>
      </c>
    </row>
    <row r="73" spans="1:20" x14ac:dyDescent="0.25">
      <c r="A73" s="1">
        <f t="shared" si="0"/>
        <v>0</v>
      </c>
      <c r="B73" s="1">
        <f t="shared" si="1"/>
        <v>25</v>
      </c>
      <c r="C73" s="24" t="s">
        <v>120</v>
      </c>
      <c r="D73" s="24" t="s">
        <v>163</v>
      </c>
      <c r="E73" s="24" t="str">
        <f>GeneralRevenues!$B$12&amp;" "&amp;GeneralRevenues!$D$12</f>
        <v>Felony, Misdemeanor, and Criminal Traffic Additional Court Costs s. 938.05(1)(a–c), F.S.</v>
      </c>
      <c r="F73" s="24" t="s">
        <v>72</v>
      </c>
      <c r="G73" s="38">
        <f>GeneralRevenues!$O$12</f>
        <v>0</v>
      </c>
      <c r="H73" s="24">
        <v>5</v>
      </c>
      <c r="T73" s="24">
        <v>53</v>
      </c>
    </row>
    <row r="74" spans="1:20" x14ac:dyDescent="0.25">
      <c r="A74" s="1">
        <f t="shared" si="0"/>
        <v>0</v>
      </c>
      <c r="B74" s="1">
        <f t="shared" si="1"/>
        <v>25</v>
      </c>
      <c r="C74" s="24" t="s">
        <v>120</v>
      </c>
      <c r="D74" s="24" t="s">
        <v>163</v>
      </c>
      <c r="E74" s="24" t="str">
        <f>GeneralRevenues!$B$13&amp;" "&amp;GeneralRevenues!$D$13</f>
        <v>All Other Line 47 Additional Revenues All Other</v>
      </c>
      <c r="F74" s="24" t="s">
        <v>72</v>
      </c>
      <c r="G74" s="38">
        <f>GeneralRevenues!$O$13</f>
        <v>0</v>
      </c>
      <c r="H74" s="24">
        <v>5</v>
      </c>
      <c r="T74" s="24">
        <v>54</v>
      </c>
    </row>
    <row r="75" spans="1:20" x14ac:dyDescent="0.25">
      <c r="A75" s="1">
        <f t="shared" si="0"/>
        <v>0</v>
      </c>
      <c r="B75" s="1">
        <f t="shared" si="1"/>
        <v>25</v>
      </c>
      <c r="C75" s="24" t="s">
        <v>120</v>
      </c>
      <c r="D75" s="24" t="s">
        <v>163</v>
      </c>
      <c r="E75" s="24" t="s">
        <v>156</v>
      </c>
      <c r="F75" s="24" t="s">
        <v>72</v>
      </c>
      <c r="G75" s="58">
        <f>GeneralRevenues!$O$14</f>
        <v>0</v>
      </c>
      <c r="H75" s="24">
        <v>5</v>
      </c>
      <c r="T75" s="24">
        <v>55</v>
      </c>
    </row>
    <row r="76" spans="1:20" x14ac:dyDescent="0.25">
      <c r="A76" s="1">
        <f t="shared" si="0"/>
        <v>0</v>
      </c>
      <c r="B76" s="1">
        <f t="shared" si="1"/>
        <v>25</v>
      </c>
      <c r="C76" s="24" t="s">
        <v>120</v>
      </c>
      <c r="D76" s="24" t="s">
        <v>163</v>
      </c>
      <c r="E76" s="24" t="str">
        <f>GeneralRevenues!$B$10&amp;" "&amp;GeneralRevenues!$D$10</f>
        <v>Driving Under the Influence s. 316.193, F.S.</v>
      </c>
      <c r="F76" s="24" t="s">
        <v>73</v>
      </c>
      <c r="G76" s="38">
        <f>GeneralRevenues!$P$10</f>
        <v>0</v>
      </c>
      <c r="H76" s="24">
        <v>5</v>
      </c>
      <c r="T76" s="24">
        <v>56</v>
      </c>
    </row>
    <row r="77" spans="1:20" x14ac:dyDescent="0.25">
      <c r="A77" s="1">
        <f t="shared" si="0"/>
        <v>0</v>
      </c>
      <c r="B77" s="1">
        <f t="shared" si="1"/>
        <v>25</v>
      </c>
      <c r="C77" s="24" t="s">
        <v>120</v>
      </c>
      <c r="D77" s="24" t="s">
        <v>163</v>
      </c>
      <c r="E77" s="24" t="str">
        <f>GeneralRevenues!$B$11&amp;" "&amp;GeneralRevenues!$D$11</f>
        <v>Traffic Additional Court Costs s. 318.18(12)(a), F.S.</v>
      </c>
      <c r="F77" s="24" t="s">
        <v>73</v>
      </c>
      <c r="G77" s="38">
        <f>GeneralRevenues!$P$11</f>
        <v>0</v>
      </c>
      <c r="H77" s="24">
        <v>5</v>
      </c>
      <c r="T77" s="24">
        <v>57</v>
      </c>
    </row>
    <row r="78" spans="1:20" x14ac:dyDescent="0.25">
      <c r="A78" s="1">
        <f t="shared" si="0"/>
        <v>0</v>
      </c>
      <c r="B78" s="1">
        <f t="shared" si="1"/>
        <v>25</v>
      </c>
      <c r="C78" s="24" t="s">
        <v>120</v>
      </c>
      <c r="D78" s="24" t="s">
        <v>163</v>
      </c>
      <c r="E78" s="24" t="str">
        <f>GeneralRevenues!$B$12&amp;" "&amp;GeneralRevenues!$D$12</f>
        <v>Felony, Misdemeanor, and Criminal Traffic Additional Court Costs s. 938.05(1)(a–c), F.S.</v>
      </c>
      <c r="F78" s="24" t="s">
        <v>73</v>
      </c>
      <c r="G78" s="38">
        <f>GeneralRevenues!$P$12</f>
        <v>0</v>
      </c>
      <c r="H78" s="24">
        <v>5</v>
      </c>
      <c r="T78" s="24">
        <v>58</v>
      </c>
    </row>
    <row r="79" spans="1:20" x14ac:dyDescent="0.25">
      <c r="A79" s="1">
        <f t="shared" si="0"/>
        <v>0</v>
      </c>
      <c r="B79" s="1">
        <f t="shared" si="1"/>
        <v>25</v>
      </c>
      <c r="C79" s="24" t="s">
        <v>120</v>
      </c>
      <c r="D79" s="24" t="s">
        <v>163</v>
      </c>
      <c r="E79" s="24" t="str">
        <f>GeneralRevenues!$B$13&amp;" "&amp;GeneralRevenues!$D$13</f>
        <v>All Other Line 47 Additional Revenues All Other</v>
      </c>
      <c r="F79" s="24" t="s">
        <v>73</v>
      </c>
      <c r="G79" s="38">
        <f>GeneralRevenues!$P$13</f>
        <v>0</v>
      </c>
      <c r="H79" s="24">
        <v>5</v>
      </c>
      <c r="T79" s="24">
        <v>59</v>
      </c>
    </row>
    <row r="80" spans="1:20" x14ac:dyDescent="0.25">
      <c r="A80" s="1">
        <f t="shared" si="0"/>
        <v>0</v>
      </c>
      <c r="B80" s="1">
        <f t="shared" si="1"/>
        <v>25</v>
      </c>
      <c r="C80" s="24" t="s">
        <v>120</v>
      </c>
      <c r="D80" s="24" t="s">
        <v>163</v>
      </c>
      <c r="E80" s="24" t="s">
        <v>156</v>
      </c>
      <c r="F80" s="24" t="s">
        <v>73</v>
      </c>
      <c r="G80" s="58">
        <f>GeneralRevenues!$P$14</f>
        <v>0</v>
      </c>
      <c r="H80" s="24">
        <v>5</v>
      </c>
      <c r="T80" s="24">
        <v>60</v>
      </c>
    </row>
    <row r="81" spans="1:20" x14ac:dyDescent="0.25">
      <c r="A81" s="1">
        <f t="shared" si="0"/>
        <v>0</v>
      </c>
      <c r="B81" s="1">
        <f t="shared" si="1"/>
        <v>25</v>
      </c>
      <c r="C81" s="24" t="s">
        <v>120</v>
      </c>
      <c r="D81" s="24" t="s">
        <v>163</v>
      </c>
      <c r="E81" s="24" t="str">
        <f>GeneralRevenues!$B$10&amp;" "&amp;GeneralRevenues!$D$10</f>
        <v>Driving Under the Influence s. 316.193, F.S.</v>
      </c>
      <c r="F81" s="24" t="s">
        <v>130</v>
      </c>
      <c r="G81" s="38">
        <f>GeneralRevenues!$Q$10</f>
        <v>0</v>
      </c>
      <c r="H81" s="24">
        <v>5</v>
      </c>
      <c r="T81" s="24">
        <v>61</v>
      </c>
    </row>
    <row r="82" spans="1:20" x14ac:dyDescent="0.25">
      <c r="A82" s="1">
        <f t="shared" si="0"/>
        <v>0</v>
      </c>
      <c r="B82" s="1">
        <f t="shared" si="1"/>
        <v>25</v>
      </c>
      <c r="C82" s="24" t="s">
        <v>120</v>
      </c>
      <c r="D82" s="24" t="s">
        <v>163</v>
      </c>
      <c r="E82" s="24" t="str">
        <f>GeneralRevenues!$B$11&amp;" "&amp;GeneralRevenues!$D$11</f>
        <v>Traffic Additional Court Costs s. 318.18(12)(a), F.S.</v>
      </c>
      <c r="F82" s="24" t="s">
        <v>130</v>
      </c>
      <c r="G82" s="38">
        <f>GeneralRevenues!$Q$11</f>
        <v>0</v>
      </c>
      <c r="H82" s="24">
        <v>5</v>
      </c>
      <c r="T82" s="24">
        <v>62</v>
      </c>
    </row>
    <row r="83" spans="1:20" x14ac:dyDescent="0.25">
      <c r="A83" s="1">
        <f t="shared" si="0"/>
        <v>0</v>
      </c>
      <c r="B83" s="1">
        <f t="shared" si="1"/>
        <v>25</v>
      </c>
      <c r="C83" s="24" t="s">
        <v>120</v>
      </c>
      <c r="D83" s="24" t="s">
        <v>163</v>
      </c>
      <c r="E83" s="24" t="str">
        <f>GeneralRevenues!$B$12&amp;" "&amp;GeneralRevenues!$D$12</f>
        <v>Felony, Misdemeanor, and Criminal Traffic Additional Court Costs s. 938.05(1)(a–c), F.S.</v>
      </c>
      <c r="F83" s="24" t="s">
        <v>130</v>
      </c>
      <c r="G83" s="38">
        <f>GeneralRevenues!$Q$12</f>
        <v>0</v>
      </c>
      <c r="H83" s="24">
        <v>5</v>
      </c>
      <c r="T83" s="24">
        <v>63</v>
      </c>
    </row>
    <row r="84" spans="1:20" x14ac:dyDescent="0.25">
      <c r="A84" s="1">
        <f t="shared" si="0"/>
        <v>0</v>
      </c>
      <c r="B84" s="1">
        <f t="shared" si="1"/>
        <v>25</v>
      </c>
      <c r="C84" s="24" t="s">
        <v>120</v>
      </c>
      <c r="D84" s="24" t="s">
        <v>163</v>
      </c>
      <c r="E84" s="24" t="str">
        <f>GeneralRevenues!$B$13&amp;" "&amp;GeneralRevenues!$D$13</f>
        <v>All Other Line 47 Additional Revenues All Other</v>
      </c>
      <c r="F84" s="24" t="s">
        <v>130</v>
      </c>
      <c r="G84" s="38">
        <f>GeneralRevenues!$Q$13</f>
        <v>0</v>
      </c>
      <c r="H84" s="24">
        <v>5</v>
      </c>
      <c r="T84" s="24">
        <v>64</v>
      </c>
    </row>
    <row r="85" spans="1:20" x14ac:dyDescent="0.25">
      <c r="A85" s="1">
        <f t="shared" si="0"/>
        <v>0</v>
      </c>
      <c r="B85" s="1">
        <f t="shared" si="1"/>
        <v>25</v>
      </c>
      <c r="C85" s="24" t="s">
        <v>120</v>
      </c>
      <c r="D85" s="24" t="s">
        <v>163</v>
      </c>
      <c r="E85" s="24" t="s">
        <v>156</v>
      </c>
      <c r="F85" s="24" t="s">
        <v>130</v>
      </c>
      <c r="G85" s="58">
        <f>GeneralRevenues!$Q$14</f>
        <v>0</v>
      </c>
      <c r="H85" s="24">
        <v>5</v>
      </c>
      <c r="T85" s="24">
        <v>65</v>
      </c>
    </row>
    <row r="86" spans="1:20" ht="27" x14ac:dyDescent="0.25">
      <c r="A86" s="37" t="str">
        <f>$A$20</f>
        <v>OrganizationID</v>
      </c>
      <c r="B86" s="37" t="str">
        <f>$B$20</f>
        <v>FiscalYearID</v>
      </c>
      <c r="C86" s="37" t="str">
        <f>$C$20</f>
        <v>RevExp</v>
      </c>
      <c r="D86" s="37" t="str">
        <f>$D$20</f>
        <v>RevExpType</v>
      </c>
      <c r="E86" s="37" t="str">
        <f>$E$20</f>
        <v>RevExpSubType</v>
      </c>
      <c r="F86" s="37" t="str">
        <f>$F$20</f>
        <v>Period</v>
      </c>
      <c r="G86" s="37" t="str">
        <f>$G$20</f>
        <v>Amount</v>
      </c>
      <c r="H86" s="37" t="str">
        <f>$H$20</f>
        <v>ReportID</v>
      </c>
      <c r="I86" s="37" t="str">
        <f>$I$20</f>
        <v>Period4</v>
      </c>
      <c r="J86" s="37" t="str">
        <f>$J$20</f>
        <v>Period5</v>
      </c>
      <c r="K86" s="37" t="str">
        <f>$K$20</f>
        <v>Period6</v>
      </c>
      <c r="L86" s="37" t="str">
        <f>$L$20</f>
        <v>Period7</v>
      </c>
      <c r="M86" s="37" t="str">
        <f>$M$20</f>
        <v>Period8</v>
      </c>
      <c r="N86" s="37" t="str">
        <f>$N$20</f>
        <v>Period9</v>
      </c>
      <c r="O86" s="37" t="str">
        <f>$O$20</f>
        <v>Period10</v>
      </c>
      <c r="P86" s="37" t="str">
        <f>$P$20</f>
        <v>Period11</v>
      </c>
      <c r="Q86" s="37" t="str">
        <f>$Q$20</f>
        <v>Period12</v>
      </c>
      <c r="R86" s="37" t="str">
        <f>$R$20</f>
        <v>Period13</v>
      </c>
      <c r="S86" s="37">
        <f>$S$20</f>
        <v>0</v>
      </c>
    </row>
    <row r="87" spans="1:20" x14ac:dyDescent="0.25">
      <c r="A87" s="24">
        <f>$A$21</f>
        <v>0</v>
      </c>
      <c r="B87" s="24">
        <f>$B$21</f>
        <v>25</v>
      </c>
      <c r="C87" s="24" t="s">
        <v>120</v>
      </c>
      <c r="D87" s="1" t="s">
        <v>163</v>
      </c>
      <c r="E87" s="24" t="str">
        <f>GeneralRevenues!$B$16</f>
        <v xml:space="preserve">
Comments/Additional Notes</v>
      </c>
      <c r="F87" s="24" t="str" cm="1">
        <f t="array" ref="F87:Q87">IF(GeneralRevenues!$E$16:$P$16="","",GeneralRevenues!$E$16:$P$16)</f>
        <v/>
      </c>
      <c r="G87" s="24" t="str">
        <v/>
      </c>
      <c r="H87" s="24" t="str">
        <v/>
      </c>
      <c r="I87" s="24" t="str">
        <v/>
      </c>
      <c r="J87" s="24" t="str">
        <v/>
      </c>
      <c r="K87" s="24" t="str">
        <v/>
      </c>
      <c r="L87" s="24" t="str">
        <v/>
      </c>
      <c r="M87" s="24" t="str">
        <v/>
      </c>
      <c r="N87" s="24" t="str">
        <v/>
      </c>
      <c r="O87" s="24" t="str">
        <v/>
      </c>
      <c r="P87" s="24" t="str">
        <v/>
      </c>
      <c r="Q87" s="24" t="str">
        <v/>
      </c>
    </row>
  </sheetData>
  <sheetProtection algorithmName="SHA-512" hashValue="CqjH/7/7SbNNrtLMvUXnAxFOJfZOg+3rjf2UxBO6ED5LSGL5v1UX3I3kaTI5BXGpC65rxhrpiEU+GYrHRdVb8Q==" saltValue="x599vaSMm/u1XszUE5zpWQ==" spinCount="100000" sheet="1" objects="1" scenarios="1"/>
  <mergeCells count="1">
    <mergeCell ref="N1:O1"/>
  </mergeCells>
  <phoneticPr fontId="37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E86"/>
  <sheetViews>
    <sheetView workbookViewId="0">
      <pane xSplit="3" ySplit="2" topLeftCell="D31" activePane="bottomRight" state="frozen"/>
      <selection activeCell="P4" sqref="P4:Q5"/>
      <selection pane="topRight" activeCell="P4" sqref="P4:Q5"/>
      <selection pane="bottomLeft" activeCell="P4" sqref="P4:Q5"/>
      <selection pane="bottomRight"/>
    </sheetView>
  </sheetViews>
  <sheetFormatPr defaultRowHeight="12.75" x14ac:dyDescent="0.2"/>
  <cols>
    <col min="5" max="5" width="10.42578125" customWidth="1"/>
    <col min="6" max="6" width="14.7109375" customWidth="1"/>
    <col min="7" max="8" width="10.7109375" customWidth="1"/>
    <col min="9" max="9" width="12.42578125" customWidth="1"/>
    <col min="10" max="10" width="11" bestFit="1" customWidth="1"/>
  </cols>
  <sheetData>
    <row r="1" spans="1:5" ht="13.5" x14ac:dyDescent="0.25">
      <c r="A1" s="1"/>
      <c r="B1" s="1"/>
      <c r="C1" s="1"/>
      <c r="D1" s="1"/>
      <c r="E1" s="1"/>
    </row>
    <row r="2" spans="1:5" ht="13.5" x14ac:dyDescent="0.25">
      <c r="A2" s="2" t="s">
        <v>83</v>
      </c>
      <c r="B2" s="2" t="s">
        <v>84</v>
      </c>
      <c r="C2" s="2" t="s">
        <v>85</v>
      </c>
      <c r="D2" s="2" t="s">
        <v>86</v>
      </c>
      <c r="E2" s="2" t="s">
        <v>87</v>
      </c>
    </row>
    <row r="3" spans="1:5" ht="13.5" x14ac:dyDescent="0.25">
      <c r="A3" s="1">
        <v>1</v>
      </c>
      <c r="B3" s="1">
        <v>1</v>
      </c>
      <c r="C3" s="1" t="s">
        <v>4</v>
      </c>
      <c r="D3" s="1" t="s">
        <v>4</v>
      </c>
      <c r="E3" s="1" t="s">
        <v>4</v>
      </c>
    </row>
    <row r="4" spans="1:5" ht="13.5" x14ac:dyDescent="0.25">
      <c r="A4" s="1">
        <v>2</v>
      </c>
      <c r="B4" s="1">
        <v>1</v>
      </c>
      <c r="C4" s="1" t="s">
        <v>5</v>
      </c>
      <c r="D4" s="1" t="s">
        <v>5</v>
      </c>
      <c r="E4" s="1" t="s">
        <v>5</v>
      </c>
    </row>
    <row r="5" spans="1:5" ht="13.5" x14ac:dyDescent="0.25">
      <c r="A5" s="1">
        <v>3</v>
      </c>
      <c r="B5" s="1">
        <v>1</v>
      </c>
      <c r="C5" s="1" t="s">
        <v>6</v>
      </c>
      <c r="D5" s="1" t="s">
        <v>6</v>
      </c>
      <c r="E5" s="1" t="s">
        <v>6</v>
      </c>
    </row>
    <row r="6" spans="1:5" ht="13.5" x14ac:dyDescent="0.25">
      <c r="A6" s="1">
        <v>4</v>
      </c>
      <c r="B6" s="1">
        <v>1</v>
      </c>
      <c r="C6" s="1" t="s">
        <v>7</v>
      </c>
      <c r="D6" s="1" t="s">
        <v>7</v>
      </c>
      <c r="E6" s="1" t="s">
        <v>7</v>
      </c>
    </row>
    <row r="7" spans="1:5" ht="13.5" x14ac:dyDescent="0.25">
      <c r="A7" s="1">
        <v>5</v>
      </c>
      <c r="B7" s="1">
        <v>1</v>
      </c>
      <c r="C7" s="1" t="s">
        <v>8</v>
      </c>
      <c r="D7" s="1" t="s">
        <v>8</v>
      </c>
      <c r="E7" s="1" t="s">
        <v>8</v>
      </c>
    </row>
    <row r="8" spans="1:5" ht="13.5" x14ac:dyDescent="0.25">
      <c r="A8" s="1">
        <v>6</v>
      </c>
      <c r="B8" s="1">
        <v>1</v>
      </c>
      <c r="C8" s="1" t="s">
        <v>9</v>
      </c>
      <c r="D8" s="1" t="s">
        <v>9</v>
      </c>
      <c r="E8" s="1" t="s">
        <v>9</v>
      </c>
    </row>
    <row r="9" spans="1:5" ht="13.5" x14ac:dyDescent="0.25">
      <c r="A9" s="1">
        <v>7</v>
      </c>
      <c r="B9" s="1">
        <v>1</v>
      </c>
      <c r="C9" s="1" t="s">
        <v>10</v>
      </c>
      <c r="D9" s="1" t="s">
        <v>10</v>
      </c>
      <c r="E9" s="1" t="s">
        <v>10</v>
      </c>
    </row>
    <row r="10" spans="1:5" ht="13.5" x14ac:dyDescent="0.25">
      <c r="A10" s="1">
        <v>8</v>
      </c>
      <c r="B10" s="1">
        <v>1</v>
      </c>
      <c r="C10" s="1" t="s">
        <v>11</v>
      </c>
      <c r="D10" s="1" t="s">
        <v>11</v>
      </c>
      <c r="E10" s="1" t="s">
        <v>11</v>
      </c>
    </row>
    <row r="11" spans="1:5" ht="13.5" x14ac:dyDescent="0.25">
      <c r="A11" s="1">
        <v>9</v>
      </c>
      <c r="B11" s="1">
        <v>1</v>
      </c>
      <c r="C11" s="1" t="s">
        <v>12</v>
      </c>
      <c r="D11" s="1" t="s">
        <v>12</v>
      </c>
      <c r="E11" s="1" t="s">
        <v>12</v>
      </c>
    </row>
    <row r="12" spans="1:5" ht="13.5" x14ac:dyDescent="0.25">
      <c r="A12" s="1">
        <v>10</v>
      </c>
      <c r="B12" s="1">
        <v>1</v>
      </c>
      <c r="C12" s="1" t="s">
        <v>13</v>
      </c>
      <c r="D12" s="1" t="s">
        <v>13</v>
      </c>
      <c r="E12" s="1" t="s">
        <v>13</v>
      </c>
    </row>
    <row r="13" spans="1:5" ht="13.5" x14ac:dyDescent="0.25">
      <c r="A13" s="1">
        <v>11</v>
      </c>
      <c r="B13" s="1">
        <v>1</v>
      </c>
      <c r="C13" s="1" t="s">
        <v>14</v>
      </c>
      <c r="D13" s="1" t="s">
        <v>14</v>
      </c>
      <c r="E13" s="1" t="s">
        <v>14</v>
      </c>
    </row>
    <row r="14" spans="1:5" ht="13.5" x14ac:dyDescent="0.25">
      <c r="A14" s="1">
        <v>12</v>
      </c>
      <c r="B14" s="1">
        <v>1</v>
      </c>
      <c r="C14" s="1" t="s">
        <v>15</v>
      </c>
      <c r="D14" s="1" t="s">
        <v>15</v>
      </c>
      <c r="E14" s="1" t="s">
        <v>15</v>
      </c>
    </row>
    <row r="15" spans="1:5" ht="13.5" x14ac:dyDescent="0.25">
      <c r="A15" s="1">
        <v>14</v>
      </c>
      <c r="B15" s="1">
        <v>1</v>
      </c>
      <c r="C15" s="1" t="s">
        <v>17</v>
      </c>
      <c r="D15" s="1" t="s">
        <v>17</v>
      </c>
      <c r="E15" s="1" t="s">
        <v>144</v>
      </c>
    </row>
    <row r="16" spans="1:5" ht="13.5" x14ac:dyDescent="0.25">
      <c r="A16" s="1">
        <v>15</v>
      </c>
      <c r="B16" s="1">
        <v>1</v>
      </c>
      <c r="C16" s="1" t="s">
        <v>18</v>
      </c>
      <c r="D16" s="1" t="s">
        <v>18</v>
      </c>
      <c r="E16" s="1" t="s">
        <v>18</v>
      </c>
    </row>
    <row r="17" spans="1:5" ht="13.5" x14ac:dyDescent="0.25">
      <c r="A17" s="1">
        <v>16</v>
      </c>
      <c r="B17" s="1">
        <v>1</v>
      </c>
      <c r="C17" s="1" t="s">
        <v>19</v>
      </c>
      <c r="D17" s="1" t="s">
        <v>19</v>
      </c>
      <c r="E17" s="1" t="s">
        <v>19</v>
      </c>
    </row>
    <row r="18" spans="1:5" ht="13.5" x14ac:dyDescent="0.25">
      <c r="A18" s="1">
        <v>17</v>
      </c>
      <c r="B18" s="1">
        <v>1</v>
      </c>
      <c r="C18" s="1" t="s">
        <v>20</v>
      </c>
      <c r="D18" s="1" t="s">
        <v>20</v>
      </c>
      <c r="E18" s="1" t="s">
        <v>20</v>
      </c>
    </row>
    <row r="19" spans="1:5" ht="13.5" x14ac:dyDescent="0.25">
      <c r="A19" s="1">
        <v>18</v>
      </c>
      <c r="B19" s="1">
        <v>1</v>
      </c>
      <c r="C19" s="1" t="s">
        <v>21</v>
      </c>
      <c r="D19" s="1" t="s">
        <v>21</v>
      </c>
      <c r="E19" s="1" t="s">
        <v>21</v>
      </c>
    </row>
    <row r="20" spans="1:5" ht="13.5" x14ac:dyDescent="0.25">
      <c r="A20" s="1">
        <v>19</v>
      </c>
      <c r="B20" s="1">
        <v>1</v>
      </c>
      <c r="C20" s="1" t="s">
        <v>22</v>
      </c>
      <c r="D20" s="1" t="s">
        <v>22</v>
      </c>
      <c r="E20" s="1" t="s">
        <v>22</v>
      </c>
    </row>
    <row r="21" spans="1:5" ht="13.5" x14ac:dyDescent="0.25">
      <c r="A21" s="1">
        <v>20</v>
      </c>
      <c r="B21" s="1">
        <v>1</v>
      </c>
      <c r="C21" s="1" t="s">
        <v>23</v>
      </c>
      <c r="D21" s="1" t="s">
        <v>23</v>
      </c>
      <c r="E21" s="1" t="s">
        <v>23</v>
      </c>
    </row>
    <row r="22" spans="1:5" ht="13.5" x14ac:dyDescent="0.25">
      <c r="A22" s="1">
        <v>21</v>
      </c>
      <c r="B22" s="1">
        <v>1</v>
      </c>
      <c r="C22" s="1" t="s">
        <v>24</v>
      </c>
      <c r="D22" s="1" t="s">
        <v>24</v>
      </c>
      <c r="E22" s="1" t="s">
        <v>24</v>
      </c>
    </row>
    <row r="23" spans="1:5" ht="13.5" x14ac:dyDescent="0.25">
      <c r="A23" s="1">
        <v>22</v>
      </c>
      <c r="B23" s="1">
        <v>1</v>
      </c>
      <c r="C23" s="1" t="s">
        <v>25</v>
      </c>
      <c r="D23" s="1" t="s">
        <v>25</v>
      </c>
      <c r="E23" s="1" t="s">
        <v>25</v>
      </c>
    </row>
    <row r="24" spans="1:5" ht="13.5" x14ac:dyDescent="0.25">
      <c r="A24" s="1">
        <v>23</v>
      </c>
      <c r="B24" s="1">
        <v>1</v>
      </c>
      <c r="C24" s="1" t="s">
        <v>26</v>
      </c>
      <c r="D24" s="1" t="s">
        <v>26</v>
      </c>
      <c r="E24" s="1" t="s">
        <v>26</v>
      </c>
    </row>
    <row r="25" spans="1:5" ht="13.5" x14ac:dyDescent="0.25">
      <c r="A25" s="1">
        <v>24</v>
      </c>
      <c r="B25" s="1">
        <v>1</v>
      </c>
      <c r="C25" s="1" t="s">
        <v>27</v>
      </c>
      <c r="D25" s="1" t="s">
        <v>27</v>
      </c>
      <c r="E25" s="1" t="s">
        <v>27</v>
      </c>
    </row>
    <row r="26" spans="1:5" ht="13.5" x14ac:dyDescent="0.25">
      <c r="A26" s="1">
        <v>25</v>
      </c>
      <c r="B26" s="1">
        <v>1</v>
      </c>
      <c r="C26" s="1" t="s">
        <v>28</v>
      </c>
      <c r="D26" s="1" t="s">
        <v>28</v>
      </c>
      <c r="E26" s="1" t="s">
        <v>28</v>
      </c>
    </row>
    <row r="27" spans="1:5" ht="13.5" x14ac:dyDescent="0.25">
      <c r="A27" s="1">
        <v>26</v>
      </c>
      <c r="B27" s="1">
        <v>1</v>
      </c>
      <c r="C27" s="1" t="s">
        <v>29</v>
      </c>
      <c r="D27" s="1" t="s">
        <v>29</v>
      </c>
      <c r="E27" s="1" t="s">
        <v>29</v>
      </c>
    </row>
    <row r="28" spans="1:5" ht="13.5" x14ac:dyDescent="0.25">
      <c r="A28" s="1">
        <v>27</v>
      </c>
      <c r="B28" s="1">
        <v>1</v>
      </c>
      <c r="C28" s="1" t="s">
        <v>30</v>
      </c>
      <c r="D28" s="1" t="s">
        <v>30</v>
      </c>
      <c r="E28" s="1" t="s">
        <v>30</v>
      </c>
    </row>
    <row r="29" spans="1:5" ht="13.5" x14ac:dyDescent="0.25">
      <c r="A29" s="1">
        <v>28</v>
      </c>
      <c r="B29" s="1">
        <v>1</v>
      </c>
      <c r="C29" s="1" t="s">
        <v>31</v>
      </c>
      <c r="D29" s="1" t="s">
        <v>31</v>
      </c>
      <c r="E29" s="1" t="s">
        <v>31</v>
      </c>
    </row>
    <row r="30" spans="1:5" ht="13.5" x14ac:dyDescent="0.25">
      <c r="A30" s="1">
        <v>29</v>
      </c>
      <c r="B30" s="1">
        <v>1</v>
      </c>
      <c r="C30" s="1" t="s">
        <v>32</v>
      </c>
      <c r="D30" s="1" t="s">
        <v>32</v>
      </c>
      <c r="E30" s="1" t="s">
        <v>32</v>
      </c>
    </row>
    <row r="31" spans="1:5" ht="13.5" x14ac:dyDescent="0.25">
      <c r="A31" s="1">
        <v>30</v>
      </c>
      <c r="B31" s="1">
        <v>1</v>
      </c>
      <c r="C31" s="1" t="s">
        <v>33</v>
      </c>
      <c r="D31" s="1" t="s">
        <v>33</v>
      </c>
      <c r="E31" s="1" t="s">
        <v>33</v>
      </c>
    </row>
    <row r="32" spans="1:5" ht="13.5" x14ac:dyDescent="0.25">
      <c r="A32" s="1">
        <v>31</v>
      </c>
      <c r="B32" s="1">
        <v>1</v>
      </c>
      <c r="C32" s="1" t="s">
        <v>34</v>
      </c>
      <c r="D32" s="1" t="s">
        <v>34</v>
      </c>
      <c r="E32" s="1" t="s">
        <v>34</v>
      </c>
    </row>
    <row r="33" spans="1:5" ht="13.5" x14ac:dyDescent="0.25">
      <c r="A33" s="1">
        <v>32</v>
      </c>
      <c r="B33" s="1">
        <v>1</v>
      </c>
      <c r="C33" s="1" t="s">
        <v>35</v>
      </c>
      <c r="D33" s="1" t="s">
        <v>35</v>
      </c>
      <c r="E33" s="1" t="s">
        <v>35</v>
      </c>
    </row>
    <row r="34" spans="1:5" ht="13.5" x14ac:dyDescent="0.25">
      <c r="A34" s="1">
        <v>33</v>
      </c>
      <c r="B34" s="1">
        <v>1</v>
      </c>
      <c r="C34" s="1" t="s">
        <v>36</v>
      </c>
      <c r="D34" s="1" t="s">
        <v>36</v>
      </c>
      <c r="E34" s="1" t="s">
        <v>36</v>
      </c>
    </row>
    <row r="35" spans="1:5" ht="13.5" x14ac:dyDescent="0.25">
      <c r="A35" s="1">
        <v>34</v>
      </c>
      <c r="B35" s="1">
        <v>1</v>
      </c>
      <c r="C35" s="1" t="s">
        <v>37</v>
      </c>
      <c r="D35" s="1" t="s">
        <v>37</v>
      </c>
      <c r="E35" s="1" t="s">
        <v>37</v>
      </c>
    </row>
    <row r="36" spans="1:5" ht="13.5" x14ac:dyDescent="0.25">
      <c r="A36" s="1">
        <v>35</v>
      </c>
      <c r="B36" s="1">
        <v>1</v>
      </c>
      <c r="C36" s="1" t="s">
        <v>38</v>
      </c>
      <c r="D36" s="1" t="s">
        <v>38</v>
      </c>
      <c r="E36" s="1" t="s">
        <v>38</v>
      </c>
    </row>
    <row r="37" spans="1:5" ht="13.5" x14ac:dyDescent="0.25">
      <c r="A37" s="1">
        <v>36</v>
      </c>
      <c r="B37" s="1">
        <v>1</v>
      </c>
      <c r="C37" s="1" t="s">
        <v>39</v>
      </c>
      <c r="D37" s="1" t="s">
        <v>39</v>
      </c>
      <c r="E37" s="1" t="s">
        <v>39</v>
      </c>
    </row>
    <row r="38" spans="1:5" ht="13.5" x14ac:dyDescent="0.25">
      <c r="A38" s="1">
        <v>37</v>
      </c>
      <c r="B38" s="1">
        <v>1</v>
      </c>
      <c r="C38" s="1" t="s">
        <v>40</v>
      </c>
      <c r="D38" s="1" t="s">
        <v>40</v>
      </c>
      <c r="E38" s="1" t="s">
        <v>40</v>
      </c>
    </row>
    <row r="39" spans="1:5" ht="13.5" x14ac:dyDescent="0.25">
      <c r="A39" s="1">
        <v>38</v>
      </c>
      <c r="B39" s="1">
        <v>1</v>
      </c>
      <c r="C39" s="1" t="s">
        <v>41</v>
      </c>
      <c r="D39" s="1" t="s">
        <v>41</v>
      </c>
      <c r="E39" s="1" t="s">
        <v>41</v>
      </c>
    </row>
    <row r="40" spans="1:5" ht="13.5" x14ac:dyDescent="0.25">
      <c r="A40" s="1">
        <v>39</v>
      </c>
      <c r="B40" s="1">
        <v>1</v>
      </c>
      <c r="C40" s="1" t="s">
        <v>42</v>
      </c>
      <c r="D40" s="1" t="s">
        <v>42</v>
      </c>
      <c r="E40" s="1" t="s">
        <v>42</v>
      </c>
    </row>
    <row r="41" spans="1:5" ht="13.5" x14ac:dyDescent="0.25">
      <c r="A41" s="1">
        <v>40</v>
      </c>
      <c r="B41" s="1">
        <v>1</v>
      </c>
      <c r="C41" s="1" t="s">
        <v>43</v>
      </c>
      <c r="D41" s="1" t="s">
        <v>43</v>
      </c>
      <c r="E41" s="1" t="s">
        <v>43</v>
      </c>
    </row>
    <row r="42" spans="1:5" ht="13.5" x14ac:dyDescent="0.25">
      <c r="A42" s="1">
        <v>41</v>
      </c>
      <c r="B42" s="1">
        <v>1</v>
      </c>
      <c r="C42" s="1" t="s">
        <v>44</v>
      </c>
      <c r="D42" s="1" t="s">
        <v>44</v>
      </c>
      <c r="E42" s="1" t="s">
        <v>44</v>
      </c>
    </row>
    <row r="43" spans="1:5" ht="13.5" x14ac:dyDescent="0.25">
      <c r="A43" s="1">
        <v>42</v>
      </c>
      <c r="B43" s="1">
        <v>1</v>
      </c>
      <c r="C43" s="1" t="s">
        <v>45</v>
      </c>
      <c r="D43" s="1" t="s">
        <v>45</v>
      </c>
      <c r="E43" s="1" t="s">
        <v>45</v>
      </c>
    </row>
    <row r="44" spans="1:5" ht="13.5" x14ac:dyDescent="0.25">
      <c r="A44" s="1">
        <v>43</v>
      </c>
      <c r="B44" s="1">
        <v>1</v>
      </c>
      <c r="C44" s="1" t="s">
        <v>46</v>
      </c>
      <c r="D44" s="1" t="s">
        <v>46</v>
      </c>
      <c r="E44" s="1" t="s">
        <v>46</v>
      </c>
    </row>
    <row r="45" spans="1:5" ht="13.5" x14ac:dyDescent="0.25">
      <c r="A45" s="1">
        <v>13</v>
      </c>
      <c r="B45" s="1">
        <v>1</v>
      </c>
      <c r="C45" s="1" t="s">
        <v>16</v>
      </c>
      <c r="D45" s="1" t="s">
        <v>88</v>
      </c>
      <c r="E45" s="1" t="s">
        <v>88</v>
      </c>
    </row>
    <row r="46" spans="1:5" ht="13.5" x14ac:dyDescent="0.25">
      <c r="A46" s="1">
        <v>44</v>
      </c>
      <c r="B46" s="1">
        <v>1</v>
      </c>
      <c r="C46" s="1" t="s">
        <v>47</v>
      </c>
      <c r="D46" s="1" t="s">
        <v>47</v>
      </c>
      <c r="E46" s="1" t="s">
        <v>47</v>
      </c>
    </row>
    <row r="47" spans="1:5" ht="13.5" x14ac:dyDescent="0.25">
      <c r="A47" s="1">
        <v>45</v>
      </c>
      <c r="B47" s="1">
        <v>1</v>
      </c>
      <c r="C47" s="1" t="s">
        <v>48</v>
      </c>
      <c r="D47" s="1" t="s">
        <v>48</v>
      </c>
      <c r="E47" s="1" t="s">
        <v>48</v>
      </c>
    </row>
    <row r="48" spans="1:5" ht="13.5" x14ac:dyDescent="0.25">
      <c r="A48" s="1">
        <v>46</v>
      </c>
      <c r="B48" s="1">
        <v>1</v>
      </c>
      <c r="C48" s="1" t="s">
        <v>49</v>
      </c>
      <c r="D48" s="1" t="s">
        <v>49</v>
      </c>
      <c r="E48" s="1" t="s">
        <v>49</v>
      </c>
    </row>
    <row r="49" spans="1:5" ht="13.5" x14ac:dyDescent="0.25">
      <c r="A49" s="1">
        <v>47</v>
      </c>
      <c r="B49" s="1">
        <v>1</v>
      </c>
      <c r="C49" s="1" t="s">
        <v>50</v>
      </c>
      <c r="D49" s="1" t="s">
        <v>50</v>
      </c>
      <c r="E49" s="1" t="s">
        <v>50</v>
      </c>
    </row>
    <row r="50" spans="1:5" ht="13.5" x14ac:dyDescent="0.25">
      <c r="A50" s="1">
        <v>48</v>
      </c>
      <c r="B50" s="1">
        <v>1</v>
      </c>
      <c r="C50" s="1" t="s">
        <v>51</v>
      </c>
      <c r="D50" s="1" t="s">
        <v>51</v>
      </c>
      <c r="E50" s="1" t="s">
        <v>51</v>
      </c>
    </row>
    <row r="51" spans="1:5" ht="13.5" x14ac:dyDescent="0.25">
      <c r="A51" s="1">
        <v>49</v>
      </c>
      <c r="B51" s="1">
        <v>1</v>
      </c>
      <c r="C51" s="1" t="s">
        <v>52</v>
      </c>
      <c r="D51" s="1" t="s">
        <v>52</v>
      </c>
      <c r="E51" s="1" t="s">
        <v>52</v>
      </c>
    </row>
    <row r="52" spans="1:5" ht="13.5" x14ac:dyDescent="0.25">
      <c r="A52" s="1">
        <v>50</v>
      </c>
      <c r="B52" s="1">
        <v>1</v>
      </c>
      <c r="C52" s="1" t="s">
        <v>53</v>
      </c>
      <c r="D52" s="1" t="s">
        <v>53</v>
      </c>
      <c r="E52" s="1" t="s">
        <v>53</v>
      </c>
    </row>
    <row r="53" spans="1:5" ht="13.5" x14ac:dyDescent="0.25">
      <c r="A53" s="1">
        <v>51</v>
      </c>
      <c r="B53" s="1">
        <v>1</v>
      </c>
      <c r="C53" s="1" t="s">
        <v>54</v>
      </c>
      <c r="D53" s="1" t="s">
        <v>54</v>
      </c>
      <c r="E53" s="1" t="s">
        <v>54</v>
      </c>
    </row>
    <row r="54" spans="1:5" ht="13.5" x14ac:dyDescent="0.25">
      <c r="A54" s="1">
        <v>52</v>
      </c>
      <c r="B54" s="1">
        <v>1</v>
      </c>
      <c r="C54" s="1" t="s">
        <v>55</v>
      </c>
      <c r="D54" s="1" t="s">
        <v>55</v>
      </c>
      <c r="E54" s="1" t="s">
        <v>55</v>
      </c>
    </row>
    <row r="55" spans="1:5" ht="13.5" x14ac:dyDescent="0.25">
      <c r="A55" s="1">
        <v>53</v>
      </c>
      <c r="B55" s="1">
        <v>1</v>
      </c>
      <c r="C55" s="1" t="s">
        <v>56</v>
      </c>
      <c r="D55" s="1" t="s">
        <v>56</v>
      </c>
      <c r="E55" s="1" t="s">
        <v>56</v>
      </c>
    </row>
    <row r="56" spans="1:5" ht="13.5" x14ac:dyDescent="0.25">
      <c r="A56" s="1">
        <v>54</v>
      </c>
      <c r="B56" s="1">
        <v>1</v>
      </c>
      <c r="C56" s="1" t="s">
        <v>57</v>
      </c>
      <c r="D56" s="1" t="s">
        <v>57</v>
      </c>
      <c r="E56" s="1" t="s">
        <v>57</v>
      </c>
    </row>
    <row r="57" spans="1:5" ht="13.5" x14ac:dyDescent="0.25">
      <c r="A57" s="1">
        <v>58</v>
      </c>
      <c r="B57" s="1">
        <v>1</v>
      </c>
      <c r="C57" s="1" t="s">
        <v>61</v>
      </c>
      <c r="D57" s="1" t="s">
        <v>89</v>
      </c>
      <c r="E57" s="1" t="s">
        <v>90</v>
      </c>
    </row>
    <row r="58" spans="1:5" ht="13.5" x14ac:dyDescent="0.25">
      <c r="A58" s="1">
        <v>59</v>
      </c>
      <c r="B58" s="1">
        <v>1</v>
      </c>
      <c r="C58" s="1" t="s">
        <v>62</v>
      </c>
      <c r="D58" s="1" t="s">
        <v>91</v>
      </c>
      <c r="E58" s="1" t="s">
        <v>92</v>
      </c>
    </row>
    <row r="59" spans="1:5" ht="13.5" x14ac:dyDescent="0.25">
      <c r="A59" s="1">
        <v>55</v>
      </c>
      <c r="B59" s="1">
        <v>1</v>
      </c>
      <c r="C59" s="1" t="s">
        <v>58</v>
      </c>
      <c r="D59" s="1" t="s">
        <v>58</v>
      </c>
      <c r="E59" s="1" t="s">
        <v>58</v>
      </c>
    </row>
    <row r="60" spans="1:5" ht="13.5" x14ac:dyDescent="0.25">
      <c r="A60" s="1">
        <v>56</v>
      </c>
      <c r="B60" s="1">
        <v>1</v>
      </c>
      <c r="C60" s="1" t="s">
        <v>59</v>
      </c>
      <c r="D60" s="1" t="s">
        <v>59</v>
      </c>
      <c r="E60" s="1" t="s">
        <v>59</v>
      </c>
    </row>
    <row r="61" spans="1:5" ht="13.5" x14ac:dyDescent="0.25">
      <c r="A61" s="1">
        <v>57</v>
      </c>
      <c r="B61" s="1">
        <v>1</v>
      </c>
      <c r="C61" s="1" t="s">
        <v>60</v>
      </c>
      <c r="D61" s="1" t="s">
        <v>60</v>
      </c>
      <c r="E61" s="1" t="s">
        <v>60</v>
      </c>
    </row>
    <row r="62" spans="1:5" ht="13.5" x14ac:dyDescent="0.25">
      <c r="A62" s="1">
        <v>60</v>
      </c>
      <c r="B62" s="1">
        <v>1</v>
      </c>
      <c r="C62" s="1" t="s">
        <v>63</v>
      </c>
      <c r="D62" s="1" t="s">
        <v>63</v>
      </c>
      <c r="E62" s="1" t="s">
        <v>63</v>
      </c>
    </row>
    <row r="63" spans="1:5" ht="13.5" x14ac:dyDescent="0.25">
      <c r="A63" s="1">
        <v>61</v>
      </c>
      <c r="B63" s="1">
        <v>1</v>
      </c>
      <c r="C63" s="1" t="s">
        <v>64</v>
      </c>
      <c r="D63" s="1" t="s">
        <v>64</v>
      </c>
      <c r="E63" s="1" t="s">
        <v>64</v>
      </c>
    </row>
    <row r="64" spans="1:5" ht="13.5" x14ac:dyDescent="0.25">
      <c r="A64" s="1">
        <v>62</v>
      </c>
      <c r="B64" s="1">
        <v>1</v>
      </c>
      <c r="C64" s="1" t="s">
        <v>65</v>
      </c>
      <c r="D64" s="1" t="s">
        <v>65</v>
      </c>
      <c r="E64" s="1" t="s">
        <v>65</v>
      </c>
    </row>
    <row r="65" spans="1:5" ht="13.5" x14ac:dyDescent="0.25">
      <c r="A65" s="1">
        <v>63</v>
      </c>
      <c r="B65" s="1">
        <v>1</v>
      </c>
      <c r="C65" s="1" t="s">
        <v>66</v>
      </c>
      <c r="D65" s="1" t="s">
        <v>66</v>
      </c>
      <c r="E65" s="1" t="s">
        <v>66</v>
      </c>
    </row>
    <row r="66" spans="1:5" ht="13.5" x14ac:dyDescent="0.25">
      <c r="A66" s="1">
        <v>64</v>
      </c>
      <c r="B66" s="1">
        <v>1</v>
      </c>
      <c r="C66" s="1" t="s">
        <v>67</v>
      </c>
      <c r="D66" s="1" t="s">
        <v>67</v>
      </c>
      <c r="E66" s="1" t="s">
        <v>67</v>
      </c>
    </row>
    <row r="67" spans="1:5" ht="13.5" x14ac:dyDescent="0.25">
      <c r="A67" s="1">
        <v>65</v>
      </c>
      <c r="B67" s="1">
        <v>1</v>
      </c>
      <c r="C67" s="1" t="s">
        <v>68</v>
      </c>
      <c r="D67" s="1" t="s">
        <v>68</v>
      </c>
      <c r="E67" s="1" t="s">
        <v>68</v>
      </c>
    </row>
    <row r="68" spans="1:5" ht="13.5" x14ac:dyDescent="0.25">
      <c r="A68" s="1">
        <v>66</v>
      </c>
      <c r="B68" s="1">
        <v>1</v>
      </c>
      <c r="C68" s="1" t="s">
        <v>69</v>
      </c>
      <c r="D68" s="1" t="s">
        <v>69</v>
      </c>
      <c r="E68" s="1" t="s">
        <v>69</v>
      </c>
    </row>
    <row r="69" spans="1:5" ht="13.5" x14ac:dyDescent="0.25">
      <c r="A69" s="1">
        <v>67</v>
      </c>
      <c r="B69" s="1">
        <v>1</v>
      </c>
      <c r="C69" s="1" t="s">
        <v>70</v>
      </c>
      <c r="D69" s="1" t="s">
        <v>70</v>
      </c>
      <c r="E69" s="1" t="s">
        <v>70</v>
      </c>
    </row>
    <row r="70" spans="1:5" ht="56.25" customHeight="1" x14ac:dyDescent="0.25">
      <c r="A70" s="1"/>
      <c r="B70" s="1"/>
      <c r="C70" s="1"/>
      <c r="D70" s="1"/>
      <c r="E70" s="1"/>
    </row>
    <row r="71" spans="1:5" ht="27" x14ac:dyDescent="0.25">
      <c r="A71" s="3" t="s">
        <v>93</v>
      </c>
      <c r="B71" s="3" t="s">
        <v>94</v>
      </c>
      <c r="C71" s="3"/>
      <c r="D71" s="3" t="s">
        <v>132</v>
      </c>
      <c r="E71" s="1"/>
    </row>
    <row r="72" spans="1:5" ht="13.5" x14ac:dyDescent="0.25">
      <c r="A72" s="1">
        <v>1</v>
      </c>
      <c r="B72" s="1" t="s">
        <v>74</v>
      </c>
      <c r="C72" s="1"/>
      <c r="D72" s="1" t="s">
        <v>133</v>
      </c>
      <c r="E72" s="1"/>
    </row>
    <row r="73" spans="1:5" ht="13.5" x14ac:dyDescent="0.25">
      <c r="A73" s="1">
        <v>2</v>
      </c>
      <c r="B73" s="1" t="s">
        <v>75</v>
      </c>
      <c r="C73" s="1"/>
      <c r="D73" s="1" t="s">
        <v>134</v>
      </c>
      <c r="E73" s="1"/>
    </row>
    <row r="74" spans="1:5" ht="13.5" x14ac:dyDescent="0.25">
      <c r="A74" s="1">
        <v>3</v>
      </c>
      <c r="B74" s="1" t="s">
        <v>76</v>
      </c>
      <c r="C74" s="1"/>
      <c r="D74" s="1" t="s">
        <v>135</v>
      </c>
      <c r="E74" s="1"/>
    </row>
    <row r="75" spans="1:5" ht="13.5" x14ac:dyDescent="0.25">
      <c r="A75" s="1">
        <v>4</v>
      </c>
      <c r="B75" s="1" t="s">
        <v>77</v>
      </c>
      <c r="C75" s="1"/>
      <c r="D75" s="1" t="s">
        <v>136</v>
      </c>
      <c r="E75" s="1"/>
    </row>
    <row r="76" spans="1:5" ht="13.5" x14ac:dyDescent="0.25">
      <c r="A76" s="1">
        <v>5</v>
      </c>
      <c r="B76" s="1" t="s">
        <v>78</v>
      </c>
      <c r="C76" s="1"/>
      <c r="D76" s="1" t="s">
        <v>137</v>
      </c>
      <c r="E76" s="1"/>
    </row>
    <row r="77" spans="1:5" ht="13.5" x14ac:dyDescent="0.25">
      <c r="A77" s="1">
        <v>6</v>
      </c>
      <c r="B77" s="1" t="s">
        <v>79</v>
      </c>
      <c r="C77" s="1"/>
      <c r="D77" s="1"/>
      <c r="E77" s="1"/>
    </row>
    <row r="78" spans="1:5" ht="13.5" x14ac:dyDescent="0.25">
      <c r="A78" s="1">
        <v>7</v>
      </c>
      <c r="B78" s="1" t="s">
        <v>80</v>
      </c>
      <c r="C78" s="1"/>
      <c r="D78" s="1"/>
      <c r="E78" s="1"/>
    </row>
    <row r="79" spans="1:5" ht="13.5" x14ac:dyDescent="0.25">
      <c r="A79" s="1">
        <v>8</v>
      </c>
      <c r="B79" s="1" t="s">
        <v>81</v>
      </c>
      <c r="C79" s="1"/>
      <c r="D79" s="1"/>
      <c r="E79" s="1"/>
    </row>
    <row r="80" spans="1:5" ht="13.5" x14ac:dyDescent="0.25">
      <c r="A80" s="1">
        <v>9</v>
      </c>
      <c r="B80" s="1" t="s">
        <v>2</v>
      </c>
      <c r="C80" s="1"/>
      <c r="D80" s="1"/>
      <c r="E80" s="1"/>
    </row>
    <row r="81" spans="1:5" ht="13.5" x14ac:dyDescent="0.25">
      <c r="A81" s="1">
        <v>10</v>
      </c>
      <c r="B81" s="1" t="s">
        <v>3</v>
      </c>
      <c r="C81" s="1"/>
      <c r="D81" s="1"/>
      <c r="E81" s="1"/>
    </row>
    <row r="82" spans="1:5" ht="13.5" x14ac:dyDescent="0.25">
      <c r="A82" s="1"/>
      <c r="B82" s="1" t="s">
        <v>72</v>
      </c>
      <c r="C82" s="1"/>
      <c r="D82" s="1"/>
      <c r="E82" s="1"/>
    </row>
    <row r="83" spans="1:5" ht="13.5" x14ac:dyDescent="0.25">
      <c r="A83" s="1"/>
      <c r="B83" s="1" t="s">
        <v>73</v>
      </c>
      <c r="C83" s="1"/>
      <c r="D83" s="1"/>
      <c r="E83" s="1"/>
    </row>
    <row r="84" spans="1:5" ht="13.5" x14ac:dyDescent="0.25">
      <c r="A84" s="1"/>
      <c r="B84" s="1"/>
      <c r="C84" s="1"/>
      <c r="D84" s="1"/>
      <c r="E84" s="1"/>
    </row>
    <row r="85" spans="1:5" ht="13.5" x14ac:dyDescent="0.25">
      <c r="A85" s="1"/>
      <c r="B85" s="1"/>
      <c r="C85" s="1"/>
      <c r="D85" s="1"/>
      <c r="E85" s="1"/>
    </row>
    <row r="86" spans="1:5" ht="13.5" x14ac:dyDescent="0.25">
      <c r="A86" s="1"/>
      <c r="B86" s="1"/>
      <c r="C86" s="1"/>
      <c r="D86" s="1"/>
      <c r="E86" s="1"/>
    </row>
  </sheetData>
  <sheetProtection algorithmName="SHA-512" hashValue="93z8klq/Fc2hOuZy3car9SucOz8oBn0nJmCH7raTdYziWixqoHxxOfNbqRcm19q+zeegY7I7BgObrRcXbgnbZA==" saltValue="/tfSXUPCp+m6wtdyfU2PLg==" spinCount="100000" sheet="1" objects="1" scenarios="1"/>
  <sortState xmlns:xlrd2="http://schemas.microsoft.com/office/spreadsheetml/2017/richdata2" ref="A3:E69">
    <sortCondition ref="E3:E69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GeneralRevenues</vt:lpstr>
      <vt:lpstr>ReportInfo</vt:lpstr>
      <vt:lpstr>LookupData</vt:lpstr>
      <vt:lpstr>GeneralRevenues!Print_Area</vt:lpstr>
      <vt:lpstr>GeneralRevenues!Print_Titles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Daws</dc:creator>
  <cp:lastModifiedBy>Leonard Carper</cp:lastModifiedBy>
  <cp:lastPrinted>2024-11-25T14:41:17Z</cp:lastPrinted>
  <dcterms:created xsi:type="dcterms:W3CDTF">1996-10-14T23:33:28Z</dcterms:created>
  <dcterms:modified xsi:type="dcterms:W3CDTF">2024-12-27T19:23:09Z</dcterms:modified>
</cp:coreProperties>
</file>