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R:\!CFY2425\Forms &amp; Instructions\6 Standard\Monthly\"/>
    </mc:Choice>
  </mc:AlternateContent>
  <xr:revisionPtr revIDLastSave="0" documentId="13_ncr:1_{027801AF-C822-42A4-8BD3-543740CB0BB0}" xr6:coauthVersionLast="47" xr6:coauthVersionMax="47" xr10:uidLastSave="{00000000-0000-0000-0000-000000000000}"/>
  <workbookProtection workbookAlgorithmName="SHA-512" workbookHashValue="N05a4dEXehocPG3DvXfXywkCeM3U2HOMBfLncjZSB40qbhgaoQLG5TuStO89JfGlkczQB2zsZdEEiWjvvGfwww==" workbookSaltValue="YzmGLy4mlVNhuTLJsUks9A==" workbookSpinCount="100000" lockStructure="1"/>
  <bookViews>
    <workbookView xWindow="-120" yWindow="-120" windowWidth="29040" windowHeight="15840" tabRatio="602" xr2:uid="{00000000-000D-0000-FFFF-FFFF00000000}"/>
  </bookViews>
  <sheets>
    <sheet name="Payment Plans" sheetId="44" r:id="rId1"/>
    <sheet name="Report Business Rules" sheetId="53" r:id="rId2"/>
    <sheet name="ReportInfo" sheetId="52" state="hidden" r:id="rId3"/>
    <sheet name="LookupData" sheetId="46" state="hidden" r:id="rId4"/>
  </sheets>
  <definedNames>
    <definedName name="_xlnm.Print_Area" localSheetId="0">'Payment Plans'!$A$1:$R$60</definedName>
    <definedName name="_xlnm.Print_Titles" localSheetId="0">'Payment Plans'!$1:$9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8" i="52" l="1"/>
  <c r="E257" i="52"/>
  <c r="E256" i="52"/>
  <c r="E255" i="52"/>
  <c r="E254" i="52"/>
  <c r="E253" i="52"/>
  <c r="E252" i="52"/>
  <c r="E251" i="52"/>
  <c r="E250" i="52"/>
  <c r="E249" i="52"/>
  <c r="E248" i="52"/>
  <c r="E247" i="52"/>
  <c r="E246" i="52"/>
  <c r="E245" i="52"/>
  <c r="E244" i="52"/>
  <c r="G240" i="52"/>
  <c r="G241" i="52"/>
  <c r="G239" i="52"/>
  <c r="G238" i="52"/>
  <c r="G237" i="52"/>
  <c r="G236" i="52"/>
  <c r="G235" i="52"/>
  <c r="G234" i="52"/>
  <c r="G233" i="52"/>
  <c r="G232" i="52"/>
  <c r="G231" i="52"/>
  <c r="G230" i="52"/>
  <c r="G229" i="52"/>
  <c r="G228" i="52"/>
  <c r="G227" i="52"/>
  <c r="G226" i="52"/>
  <c r="G225" i="52"/>
  <c r="G224" i="52"/>
  <c r="G223" i="52"/>
  <c r="G222" i="52"/>
  <c r="G221" i="52"/>
  <c r="G220" i="52"/>
  <c r="G219" i="52"/>
  <c r="G218" i="52"/>
  <c r="G217" i="52"/>
  <c r="G216" i="52"/>
  <c r="G215" i="52"/>
  <c r="G214" i="52"/>
  <c r="G213" i="52"/>
  <c r="G212" i="52"/>
  <c r="G211" i="52"/>
  <c r="G210" i="52"/>
  <c r="G209" i="52"/>
  <c r="G208" i="52"/>
  <c r="G207" i="52"/>
  <c r="G206" i="52"/>
  <c r="G205" i="52"/>
  <c r="G204" i="52"/>
  <c r="G203" i="52"/>
  <c r="G202" i="52"/>
  <c r="G201" i="52"/>
  <c r="G200" i="52"/>
  <c r="G199" i="52"/>
  <c r="G198" i="52"/>
  <c r="G197" i="52"/>
  <c r="G196" i="52"/>
  <c r="G195" i="52"/>
  <c r="G194" i="52"/>
  <c r="G193" i="52"/>
  <c r="G192" i="52"/>
  <c r="G191" i="52"/>
  <c r="G190" i="52"/>
  <c r="G189" i="52"/>
  <c r="G188" i="52"/>
  <c r="G187" i="52"/>
  <c r="G186" i="52"/>
  <c r="G185" i="52"/>
  <c r="G184" i="52"/>
  <c r="G183" i="52"/>
  <c r="G182" i="52"/>
  <c r="G181" i="52"/>
  <c r="G180" i="52"/>
  <c r="G179" i="52"/>
  <c r="G178" i="52"/>
  <c r="G177" i="52"/>
  <c r="G176" i="52"/>
  <c r="G175" i="52"/>
  <c r="G174" i="52"/>
  <c r="G173" i="52"/>
  <c r="G172" i="52"/>
  <c r="G171" i="52"/>
  <c r="G170" i="52"/>
  <c r="G169" i="52"/>
  <c r="G168" i="52"/>
  <c r="G167" i="52"/>
  <c r="G166" i="52"/>
  <c r="G165" i="52"/>
  <c r="G164" i="52"/>
  <c r="G163" i="52"/>
  <c r="G162" i="52"/>
  <c r="G161" i="52"/>
  <c r="G160" i="52"/>
  <c r="G159" i="52"/>
  <c r="G158" i="52"/>
  <c r="G157" i="52"/>
  <c r="G156" i="52"/>
  <c r="G155" i="52"/>
  <c r="G154" i="52"/>
  <c r="G153" i="52"/>
  <c r="G152" i="52"/>
  <c r="G151" i="52"/>
  <c r="G150" i="52"/>
  <c r="G149" i="52"/>
  <c r="G148" i="52"/>
  <c r="G147" i="52"/>
  <c r="G146" i="52"/>
  <c r="G145" i="52"/>
  <c r="G144" i="52"/>
  <c r="G143" i="52"/>
  <c r="G142" i="52"/>
  <c r="G141" i="52"/>
  <c r="G140" i="52"/>
  <c r="G139" i="52"/>
  <c r="G138" i="52"/>
  <c r="G137" i="52"/>
  <c r="G136" i="52"/>
  <c r="G135" i="52"/>
  <c r="G134" i="52"/>
  <c r="G133" i="52"/>
  <c r="G132" i="52"/>
  <c r="G131" i="52"/>
  <c r="G130" i="52"/>
  <c r="G129" i="52"/>
  <c r="G128" i="52"/>
  <c r="G127" i="52"/>
  <c r="G126" i="52"/>
  <c r="G125" i="52"/>
  <c r="G124" i="52"/>
  <c r="G123" i="52"/>
  <c r="G122" i="52"/>
  <c r="G121" i="52"/>
  <c r="G120" i="52"/>
  <c r="G119" i="52"/>
  <c r="G118" i="52"/>
  <c r="G117" i="52"/>
  <c r="G116" i="52"/>
  <c r="G115" i="52"/>
  <c r="G114" i="52"/>
  <c r="G113" i="52"/>
  <c r="G112" i="52"/>
  <c r="G111" i="52"/>
  <c r="G110" i="52"/>
  <c r="G109" i="52"/>
  <c r="G108" i="52"/>
  <c r="G107" i="52"/>
  <c r="G106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105" i="52"/>
  <c r="G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37" i="52" l="1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E10" i="44"/>
  <c r="C45" i="44"/>
  <c r="E242" i="52" l="1"/>
  <c r="E241" i="52"/>
  <c r="E240" i="52"/>
  <c r="E239" i="52"/>
  <c r="E238" i="52"/>
  <c r="E237" i="52"/>
  <c r="E224" i="52"/>
  <c r="E223" i="52"/>
  <c r="E222" i="52"/>
  <c r="E221" i="52"/>
  <c r="E220" i="52"/>
  <c r="E207" i="52"/>
  <c r="E206" i="52"/>
  <c r="E205" i="52"/>
  <c r="E204" i="52"/>
  <c r="E203" i="52"/>
  <c r="E190" i="52"/>
  <c r="E189" i="52"/>
  <c r="E188" i="52"/>
  <c r="E187" i="52"/>
  <c r="E186" i="52"/>
  <c r="E173" i="52"/>
  <c r="E172" i="52"/>
  <c r="E171" i="52"/>
  <c r="E170" i="52"/>
  <c r="E169" i="52"/>
  <c r="E156" i="52"/>
  <c r="E155" i="52"/>
  <c r="E154" i="52"/>
  <c r="E153" i="52"/>
  <c r="E152" i="52"/>
  <c r="E139" i="52"/>
  <c r="E138" i="52"/>
  <c r="E137" i="52"/>
  <c r="E136" i="52"/>
  <c r="E135" i="52"/>
  <c r="E122" i="52"/>
  <c r="E121" i="52"/>
  <c r="E120" i="52"/>
  <c r="E119" i="52"/>
  <c r="E118" i="52"/>
  <c r="E105" i="52"/>
  <c r="E104" i="52"/>
  <c r="E103" i="52"/>
  <c r="E102" i="52"/>
  <c r="E101" i="52"/>
  <c r="E88" i="52"/>
  <c r="E87" i="52"/>
  <c r="E86" i="52"/>
  <c r="E85" i="52"/>
  <c r="E84" i="52"/>
  <c r="E71" i="52"/>
  <c r="E70" i="52"/>
  <c r="E69" i="52"/>
  <c r="E68" i="52"/>
  <c r="E67" i="52"/>
  <c r="E54" i="52"/>
  <c r="E53" i="52"/>
  <c r="E52" i="52"/>
  <c r="E51" i="52"/>
  <c r="E50" i="52"/>
  <c r="E37" i="52"/>
  <c r="E36" i="52"/>
  <c r="E35" i="52"/>
  <c r="E34" i="52"/>
  <c r="E33" i="52"/>
  <c r="A2" i="44"/>
  <c r="B11" i="52"/>
  <c r="B10" i="52"/>
  <c r="B5" i="52"/>
  <c r="E1" i="52"/>
  <c r="D258" i="52" l="1"/>
  <c r="D257" i="52"/>
  <c r="D256" i="52"/>
  <c r="D255" i="52"/>
  <c r="D254" i="52"/>
  <c r="D253" i="52"/>
  <c r="D252" i="52"/>
  <c r="D251" i="52"/>
  <c r="D250" i="52"/>
  <c r="D249" i="52"/>
  <c r="D248" i="52"/>
  <c r="D247" i="52"/>
  <c r="D246" i="52"/>
  <c r="D245" i="52"/>
  <c r="D244" i="52"/>
  <c r="B258" i="52"/>
  <c r="B257" i="52"/>
  <c r="B256" i="52"/>
  <c r="B255" i="52"/>
  <c r="F241" i="52"/>
  <c r="F240" i="52"/>
  <c r="F239" i="52"/>
  <c r="F238" i="52"/>
  <c r="F237" i="52"/>
  <c r="F236" i="52"/>
  <c r="F235" i="52"/>
  <c r="F234" i="52"/>
  <c r="F233" i="52"/>
  <c r="F232" i="52"/>
  <c r="F231" i="52"/>
  <c r="F230" i="52"/>
  <c r="F229" i="52"/>
  <c r="F228" i="52"/>
  <c r="F227" i="52"/>
  <c r="F226" i="52"/>
  <c r="F225" i="52"/>
  <c r="B241" i="52"/>
  <c r="B239" i="52"/>
  <c r="B238" i="52"/>
  <c r="B237" i="52"/>
  <c r="E236" i="52"/>
  <c r="B236" i="52"/>
  <c r="E235" i="52"/>
  <c r="D235" i="52"/>
  <c r="B235" i="52"/>
  <c r="E234" i="52"/>
  <c r="D234" i="52"/>
  <c r="B234" i="52"/>
  <c r="E233" i="52"/>
  <c r="D233" i="52"/>
  <c r="B233" i="52"/>
  <c r="E232" i="52"/>
  <c r="D232" i="52"/>
  <c r="B232" i="52"/>
  <c r="E231" i="52"/>
  <c r="D231" i="52"/>
  <c r="B231" i="52"/>
  <c r="E230" i="52"/>
  <c r="D230" i="52"/>
  <c r="B230" i="52"/>
  <c r="E229" i="52"/>
  <c r="D229" i="52"/>
  <c r="B229" i="52"/>
  <c r="E228" i="52"/>
  <c r="D228" i="52"/>
  <c r="B228" i="52"/>
  <c r="E227" i="52"/>
  <c r="D227" i="52"/>
  <c r="B227" i="52"/>
  <c r="E226" i="52"/>
  <c r="D226" i="52"/>
  <c r="B226" i="52"/>
  <c r="E225" i="52"/>
  <c r="D225" i="52"/>
  <c r="B224" i="52"/>
  <c r="B222" i="52"/>
  <c r="B221" i="52"/>
  <c r="B220" i="52"/>
  <c r="E219" i="52"/>
  <c r="B219" i="52"/>
  <c r="E218" i="52"/>
  <c r="D218" i="52"/>
  <c r="B218" i="52"/>
  <c r="E217" i="52"/>
  <c r="D217" i="52"/>
  <c r="B217" i="52"/>
  <c r="E216" i="52"/>
  <c r="D216" i="52"/>
  <c r="B216" i="52"/>
  <c r="E215" i="52"/>
  <c r="D215" i="52"/>
  <c r="B215" i="52"/>
  <c r="E214" i="52"/>
  <c r="D214" i="52"/>
  <c r="B214" i="52"/>
  <c r="E213" i="52"/>
  <c r="D213" i="52"/>
  <c r="B213" i="52"/>
  <c r="E212" i="52"/>
  <c r="D212" i="52"/>
  <c r="B212" i="52"/>
  <c r="E211" i="52"/>
  <c r="D211" i="52"/>
  <c r="B211" i="52"/>
  <c r="E210" i="52"/>
  <c r="D210" i="52"/>
  <c r="B210" i="52"/>
  <c r="E209" i="52"/>
  <c r="D209" i="52"/>
  <c r="B209" i="52"/>
  <c r="E208" i="52"/>
  <c r="D208" i="52"/>
  <c r="B207" i="52"/>
  <c r="B206" i="52"/>
  <c r="A225" i="52"/>
  <c r="B205" i="52"/>
  <c r="B204" i="52"/>
  <c r="B203" i="52"/>
  <c r="E202" i="52"/>
  <c r="B202" i="52"/>
  <c r="E201" i="52"/>
  <c r="D201" i="52"/>
  <c r="B201" i="52"/>
  <c r="E200" i="52"/>
  <c r="D200" i="52"/>
  <c r="B200" i="52"/>
  <c r="E199" i="52"/>
  <c r="D199" i="52"/>
  <c r="B199" i="52"/>
  <c r="E198" i="52"/>
  <c r="D198" i="52"/>
  <c r="B198" i="52"/>
  <c r="E197" i="52"/>
  <c r="D197" i="52"/>
  <c r="B197" i="52"/>
  <c r="E196" i="52"/>
  <c r="D196" i="52"/>
  <c r="B196" i="52"/>
  <c r="E195" i="52"/>
  <c r="D195" i="52"/>
  <c r="B195" i="52"/>
  <c r="E194" i="52"/>
  <c r="D194" i="52"/>
  <c r="B194" i="52"/>
  <c r="E193" i="52"/>
  <c r="D193" i="52"/>
  <c r="B193" i="52"/>
  <c r="E192" i="52"/>
  <c r="D192" i="52"/>
  <c r="B192" i="52"/>
  <c r="E191" i="52"/>
  <c r="D191" i="52"/>
  <c r="B191" i="52"/>
  <c r="B190" i="52"/>
  <c r="A208" i="52"/>
  <c r="B188" i="52"/>
  <c r="B187" i="52"/>
  <c r="B186" i="52"/>
  <c r="E185" i="52"/>
  <c r="B185" i="52"/>
  <c r="E184" i="52"/>
  <c r="D184" i="52"/>
  <c r="B184" i="52"/>
  <c r="E183" i="52"/>
  <c r="D183" i="52"/>
  <c r="B183" i="52"/>
  <c r="E182" i="52"/>
  <c r="D182" i="52"/>
  <c r="B182" i="52"/>
  <c r="E181" i="52"/>
  <c r="D181" i="52"/>
  <c r="B181" i="52"/>
  <c r="E180" i="52"/>
  <c r="D180" i="52"/>
  <c r="B180" i="52"/>
  <c r="E179" i="52"/>
  <c r="D179" i="52"/>
  <c r="B179" i="52"/>
  <c r="E178" i="52"/>
  <c r="D178" i="52"/>
  <c r="B178" i="52"/>
  <c r="E177" i="52"/>
  <c r="D177" i="52"/>
  <c r="B177" i="52"/>
  <c r="E176" i="52"/>
  <c r="D176" i="52"/>
  <c r="B176" i="52"/>
  <c r="E175" i="52"/>
  <c r="D175" i="52"/>
  <c r="B175" i="52"/>
  <c r="E174" i="52"/>
  <c r="D174" i="52"/>
  <c r="B173" i="52"/>
  <c r="B171" i="52"/>
  <c r="B170" i="52"/>
  <c r="B169" i="52"/>
  <c r="E168" i="52"/>
  <c r="B168" i="52"/>
  <c r="E167" i="52"/>
  <c r="D167" i="52"/>
  <c r="B167" i="52"/>
  <c r="E166" i="52"/>
  <c r="D166" i="52"/>
  <c r="B166" i="52"/>
  <c r="E165" i="52"/>
  <c r="D165" i="52"/>
  <c r="B165" i="52"/>
  <c r="E164" i="52"/>
  <c r="D164" i="52"/>
  <c r="B164" i="52"/>
  <c r="E163" i="52"/>
  <c r="D163" i="52"/>
  <c r="B163" i="52"/>
  <c r="E162" i="52"/>
  <c r="D162" i="52"/>
  <c r="B162" i="52"/>
  <c r="E161" i="52"/>
  <c r="D161" i="52"/>
  <c r="B161" i="52"/>
  <c r="E160" i="52"/>
  <c r="D160" i="52"/>
  <c r="B160" i="52"/>
  <c r="E159" i="52"/>
  <c r="D159" i="52"/>
  <c r="B159" i="52"/>
  <c r="E158" i="52"/>
  <c r="D158" i="52"/>
  <c r="B158" i="52"/>
  <c r="E157" i="52"/>
  <c r="D157" i="52"/>
  <c r="B156" i="52"/>
  <c r="A174" i="52"/>
  <c r="B154" i="52"/>
  <c r="B153" i="52"/>
  <c r="B152" i="52"/>
  <c r="E151" i="52"/>
  <c r="B151" i="52"/>
  <c r="E150" i="52"/>
  <c r="D150" i="52"/>
  <c r="B150" i="52"/>
  <c r="E149" i="52"/>
  <c r="D149" i="52"/>
  <c r="B149" i="52"/>
  <c r="E148" i="52"/>
  <c r="D148" i="52"/>
  <c r="B148" i="52"/>
  <c r="E147" i="52"/>
  <c r="D147" i="52"/>
  <c r="B147" i="52"/>
  <c r="E146" i="52"/>
  <c r="D146" i="52"/>
  <c r="B146" i="52"/>
  <c r="E145" i="52"/>
  <c r="D145" i="52"/>
  <c r="B145" i="52"/>
  <c r="E144" i="52"/>
  <c r="D144" i="52"/>
  <c r="B144" i="52"/>
  <c r="E143" i="52"/>
  <c r="D143" i="52"/>
  <c r="B143" i="52"/>
  <c r="E142" i="52"/>
  <c r="D142" i="52"/>
  <c r="B142" i="52"/>
  <c r="E141" i="52"/>
  <c r="D141" i="52"/>
  <c r="B141" i="52"/>
  <c r="E140" i="52"/>
  <c r="D140" i="52"/>
  <c r="F132" i="52"/>
  <c r="F124" i="52"/>
  <c r="B139" i="52"/>
  <c r="A157" i="52"/>
  <c r="B137" i="52"/>
  <c r="B136" i="52"/>
  <c r="B135" i="52"/>
  <c r="E134" i="52"/>
  <c r="B134" i="52"/>
  <c r="E133" i="52"/>
  <c r="D133" i="52"/>
  <c r="B133" i="52"/>
  <c r="E132" i="52"/>
  <c r="D132" i="52"/>
  <c r="B132" i="52"/>
  <c r="E131" i="52"/>
  <c r="D131" i="52"/>
  <c r="B131" i="52"/>
  <c r="E130" i="52"/>
  <c r="D130" i="52"/>
  <c r="B130" i="52"/>
  <c r="E129" i="52"/>
  <c r="D129" i="52"/>
  <c r="B129" i="52"/>
  <c r="E128" i="52"/>
  <c r="D128" i="52"/>
  <c r="B128" i="52"/>
  <c r="E127" i="52"/>
  <c r="D127" i="52"/>
  <c r="B127" i="52"/>
  <c r="E126" i="52"/>
  <c r="D126" i="52"/>
  <c r="B126" i="52"/>
  <c r="E125" i="52"/>
  <c r="D125" i="52"/>
  <c r="B125" i="52"/>
  <c r="E124" i="52"/>
  <c r="D124" i="52"/>
  <c r="B124" i="52"/>
  <c r="E123" i="52"/>
  <c r="D123" i="52"/>
  <c r="F119" i="52"/>
  <c r="F111" i="52"/>
  <c r="B122" i="52"/>
  <c r="A140" i="52"/>
  <c r="B120" i="52"/>
  <c r="B119" i="52"/>
  <c r="B118" i="52"/>
  <c r="E117" i="52"/>
  <c r="B117" i="52"/>
  <c r="E116" i="52"/>
  <c r="D116" i="52"/>
  <c r="B116" i="52"/>
  <c r="E115" i="52"/>
  <c r="D115" i="52"/>
  <c r="B115" i="52"/>
  <c r="E114" i="52"/>
  <c r="D114" i="52"/>
  <c r="B114" i="52"/>
  <c r="E113" i="52"/>
  <c r="D113" i="52"/>
  <c r="B113" i="52"/>
  <c r="E112" i="52"/>
  <c r="D112" i="52"/>
  <c r="B112" i="52"/>
  <c r="E111" i="52"/>
  <c r="D111" i="52"/>
  <c r="B111" i="52"/>
  <c r="E110" i="52"/>
  <c r="D110" i="52"/>
  <c r="B110" i="52"/>
  <c r="E109" i="52"/>
  <c r="D109" i="52"/>
  <c r="B109" i="52"/>
  <c r="E108" i="52"/>
  <c r="D108" i="52"/>
  <c r="B108" i="52"/>
  <c r="E107" i="52"/>
  <c r="D107" i="52"/>
  <c r="B107" i="52"/>
  <c r="E106" i="52"/>
  <c r="D106" i="52"/>
  <c r="F99" i="52"/>
  <c r="F91" i="52"/>
  <c r="B105" i="52"/>
  <c r="A123" i="52"/>
  <c r="B103" i="52"/>
  <c r="B102" i="52"/>
  <c r="B101" i="52"/>
  <c r="E100" i="52"/>
  <c r="B100" i="52"/>
  <c r="E99" i="52"/>
  <c r="D99" i="52"/>
  <c r="B99" i="52"/>
  <c r="E98" i="52"/>
  <c r="D98" i="52"/>
  <c r="B98" i="52"/>
  <c r="E97" i="52"/>
  <c r="D97" i="52"/>
  <c r="B97" i="52"/>
  <c r="E96" i="52"/>
  <c r="D96" i="52"/>
  <c r="B96" i="52"/>
  <c r="E95" i="52"/>
  <c r="D95" i="52"/>
  <c r="B95" i="52"/>
  <c r="E94" i="52"/>
  <c r="D94" i="52"/>
  <c r="B94" i="52"/>
  <c r="E93" i="52"/>
  <c r="D93" i="52"/>
  <c r="B93" i="52"/>
  <c r="E92" i="52"/>
  <c r="D92" i="52"/>
  <c r="B92" i="52"/>
  <c r="E91" i="52"/>
  <c r="D91" i="52"/>
  <c r="B91" i="52"/>
  <c r="E90" i="52"/>
  <c r="D90" i="52"/>
  <c r="B90" i="52"/>
  <c r="E89" i="52"/>
  <c r="D89" i="52"/>
  <c r="F86" i="52"/>
  <c r="F78" i="52"/>
  <c r="B88" i="52"/>
  <c r="A106" i="52"/>
  <c r="B86" i="52"/>
  <c r="B85" i="52"/>
  <c r="B84" i="52"/>
  <c r="E83" i="52"/>
  <c r="B83" i="52"/>
  <c r="E82" i="52"/>
  <c r="D82" i="52"/>
  <c r="B82" i="52"/>
  <c r="E81" i="52"/>
  <c r="D81" i="52"/>
  <c r="B81" i="52"/>
  <c r="E80" i="52"/>
  <c r="D80" i="52"/>
  <c r="B80" i="52"/>
  <c r="E79" i="52"/>
  <c r="D79" i="52"/>
  <c r="B79" i="52"/>
  <c r="E78" i="52"/>
  <c r="D78" i="52"/>
  <c r="B78" i="52"/>
  <c r="E77" i="52"/>
  <c r="D77" i="52"/>
  <c r="B77" i="52"/>
  <c r="E76" i="52"/>
  <c r="D76" i="52"/>
  <c r="B76" i="52"/>
  <c r="E75" i="52"/>
  <c r="D75" i="52"/>
  <c r="B75" i="52"/>
  <c r="E74" i="52"/>
  <c r="D74" i="52"/>
  <c r="B74" i="52"/>
  <c r="E73" i="52"/>
  <c r="D73" i="52"/>
  <c r="B73" i="52"/>
  <c r="E72" i="52"/>
  <c r="D72" i="52"/>
  <c r="F66" i="52"/>
  <c r="F58" i="52"/>
  <c r="B71" i="52"/>
  <c r="A89" i="52"/>
  <c r="B69" i="52"/>
  <c r="B68" i="52"/>
  <c r="B67" i="52"/>
  <c r="E66" i="52"/>
  <c r="B66" i="52"/>
  <c r="E65" i="52"/>
  <c r="D65" i="52"/>
  <c r="B65" i="52"/>
  <c r="E64" i="52"/>
  <c r="D64" i="52"/>
  <c r="B64" i="52"/>
  <c r="E63" i="52"/>
  <c r="D63" i="52"/>
  <c r="B63" i="52"/>
  <c r="E62" i="52"/>
  <c r="D62" i="52"/>
  <c r="B62" i="52"/>
  <c r="E61" i="52"/>
  <c r="D61" i="52"/>
  <c r="B61" i="52"/>
  <c r="E60" i="52"/>
  <c r="D60" i="52"/>
  <c r="B60" i="52"/>
  <c r="E59" i="52"/>
  <c r="D59" i="52"/>
  <c r="B59" i="52"/>
  <c r="E58" i="52"/>
  <c r="D58" i="52"/>
  <c r="B58" i="52"/>
  <c r="E57" i="52"/>
  <c r="D57" i="52"/>
  <c r="B57" i="52"/>
  <c r="E56" i="52"/>
  <c r="D56" i="52"/>
  <c r="B56" i="52"/>
  <c r="E55" i="52"/>
  <c r="D55" i="52"/>
  <c r="B51" i="52"/>
  <c r="B52" i="52"/>
  <c r="B53" i="52"/>
  <c r="B54" i="52"/>
  <c r="F52" i="52"/>
  <c r="F53" i="52"/>
  <c r="F22" i="52"/>
  <c r="F23" i="52"/>
  <c r="F24" i="52"/>
  <c r="F25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21" i="52"/>
  <c r="A72" i="52"/>
  <c r="E49" i="52"/>
  <c r="E48" i="52"/>
  <c r="D48" i="52"/>
  <c r="E47" i="52"/>
  <c r="D47" i="52"/>
  <c r="E46" i="52"/>
  <c r="D46" i="52"/>
  <c r="E45" i="52"/>
  <c r="D45" i="52"/>
  <c r="E44" i="52"/>
  <c r="D44" i="52"/>
  <c r="E43" i="52"/>
  <c r="D43" i="52"/>
  <c r="E42" i="52"/>
  <c r="D42" i="52"/>
  <c r="E41" i="52"/>
  <c r="D41" i="52"/>
  <c r="E40" i="52"/>
  <c r="D40" i="52"/>
  <c r="E39" i="52"/>
  <c r="D39" i="52"/>
  <c r="E38" i="52"/>
  <c r="D38" i="52"/>
  <c r="D21" i="52"/>
  <c r="E32" i="52"/>
  <c r="E31" i="52"/>
  <c r="B50" i="52"/>
  <c r="A55" i="52"/>
  <c r="B34" i="52"/>
  <c r="B242" i="52"/>
  <c r="G242" i="52"/>
  <c r="E30" i="52"/>
  <c r="E29" i="52"/>
  <c r="E28" i="52"/>
  <c r="E27" i="52"/>
  <c r="E26" i="52"/>
  <c r="E25" i="52"/>
  <c r="E24" i="52"/>
  <c r="E23" i="52"/>
  <c r="E22" i="52"/>
  <c r="O40" i="44"/>
  <c r="N40" i="44"/>
  <c r="F40" i="44"/>
  <c r="E40" i="44"/>
  <c r="K37" i="44"/>
  <c r="J37" i="44"/>
  <c r="F37" i="44"/>
  <c r="E37" i="44"/>
  <c r="H34" i="44"/>
  <c r="G34" i="44"/>
  <c r="F34" i="44"/>
  <c r="E34" i="44"/>
  <c r="F31" i="44"/>
  <c r="E31" i="44"/>
  <c r="O28" i="44"/>
  <c r="N28" i="44"/>
  <c r="F28" i="44"/>
  <c r="E28" i="44"/>
  <c r="K25" i="44"/>
  <c r="J25" i="44"/>
  <c r="F25" i="44"/>
  <c r="E25" i="44"/>
  <c r="H22" i="44"/>
  <c r="G22" i="44"/>
  <c r="F22" i="44"/>
  <c r="E22" i="44"/>
  <c r="P19" i="44"/>
  <c r="F19" i="44"/>
  <c r="E19" i="44"/>
  <c r="O16" i="44"/>
  <c r="N16" i="44"/>
  <c r="F16" i="44"/>
  <c r="E16" i="44"/>
  <c r="K13" i="44"/>
  <c r="J13" i="44"/>
  <c r="H13" i="44"/>
  <c r="F13" i="44"/>
  <c r="E13" i="44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223" i="52" s="1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Q48" i="44"/>
  <c r="Q47" i="44"/>
  <c r="R10" i="44"/>
  <c r="E50" i="44"/>
  <c r="F50" i="44" s="1"/>
  <c r="G50" i="44" s="1"/>
  <c r="H50" i="44" s="1"/>
  <c r="I50" i="44" s="1"/>
  <c r="J50" i="44" s="1"/>
  <c r="K50" i="44" s="1"/>
  <c r="L50" i="44" s="1"/>
  <c r="M50" i="44" s="1"/>
  <c r="N50" i="44" s="1"/>
  <c r="O50" i="44" s="1"/>
  <c r="P50" i="44" s="1"/>
  <c r="B35" i="52"/>
  <c r="B33" i="52"/>
  <c r="B32" i="52"/>
  <c r="Q49" i="44"/>
  <c r="Q46" i="44"/>
  <c r="F43" i="44"/>
  <c r="G43" i="44"/>
  <c r="H43" i="44"/>
  <c r="I43" i="44"/>
  <c r="J43" i="44"/>
  <c r="K43" i="44"/>
  <c r="L43" i="44"/>
  <c r="M43" i="44"/>
  <c r="N43" i="44"/>
  <c r="O43" i="44"/>
  <c r="P43" i="44"/>
  <c r="E43" i="44"/>
  <c r="Q41" i="44"/>
  <c r="Q38" i="44"/>
  <c r="Q35" i="44"/>
  <c r="Q32" i="44"/>
  <c r="Q29" i="44"/>
  <c r="Q26" i="44"/>
  <c r="Q23" i="44"/>
  <c r="Q20" i="44"/>
  <c r="Q17" i="44"/>
  <c r="Q14" i="44"/>
  <c r="Q11" i="44"/>
  <c r="D31" i="52"/>
  <c r="B254" i="52"/>
  <c r="B16" i="52"/>
  <c r="B15" i="52"/>
  <c r="B31" i="52"/>
  <c r="B7" i="52"/>
  <c r="B9" i="52"/>
  <c r="E21" i="52"/>
  <c r="R43" i="44"/>
  <c r="P40" i="44" l="1"/>
  <c r="F51" i="52"/>
  <c r="F79" i="52"/>
  <c r="F87" i="52"/>
  <c r="F112" i="52"/>
  <c r="F120" i="52"/>
  <c r="F145" i="52"/>
  <c r="F153" i="52"/>
  <c r="F158" i="52"/>
  <c r="F166" i="52"/>
  <c r="F176" i="52"/>
  <c r="F184" i="52"/>
  <c r="F192" i="52"/>
  <c r="F200" i="52"/>
  <c r="F208" i="52"/>
  <c r="F216" i="52"/>
  <c r="F224" i="52"/>
  <c r="M13" i="44"/>
  <c r="I22" i="44"/>
  <c r="M25" i="44"/>
  <c r="I34" i="44"/>
  <c r="M37" i="44"/>
  <c r="F50" i="52"/>
  <c r="F59" i="52"/>
  <c r="F67" i="52"/>
  <c r="F92" i="52"/>
  <c r="F100" i="52"/>
  <c r="F125" i="52"/>
  <c r="F133" i="52"/>
  <c r="P16" i="44"/>
  <c r="J34" i="44"/>
  <c r="N37" i="44"/>
  <c r="F49" i="52"/>
  <c r="F72" i="52"/>
  <c r="F80" i="52"/>
  <c r="F88" i="52"/>
  <c r="F113" i="52"/>
  <c r="F121" i="52"/>
  <c r="F146" i="52"/>
  <c r="F154" i="52"/>
  <c r="F159" i="52"/>
  <c r="F167" i="52"/>
  <c r="F177" i="52"/>
  <c r="F185" i="52"/>
  <c r="F193" i="52"/>
  <c r="F201" i="52"/>
  <c r="F209" i="52"/>
  <c r="F217" i="52"/>
  <c r="J22" i="44"/>
  <c r="N25" i="44"/>
  <c r="O13" i="44"/>
  <c r="G19" i="44"/>
  <c r="K22" i="44"/>
  <c r="O25" i="44"/>
  <c r="G31" i="44"/>
  <c r="K34" i="44"/>
  <c r="O37" i="44"/>
  <c r="F48" i="52"/>
  <c r="F60" i="52"/>
  <c r="F68" i="52"/>
  <c r="F93" i="52"/>
  <c r="F101" i="52"/>
  <c r="F126" i="52"/>
  <c r="F134" i="52"/>
  <c r="L25" i="44"/>
  <c r="L37" i="44"/>
  <c r="N13" i="44"/>
  <c r="P13" i="44"/>
  <c r="H19" i="44"/>
  <c r="L22" i="44"/>
  <c r="P25" i="44"/>
  <c r="H31" i="44"/>
  <c r="L34" i="44"/>
  <c r="P37" i="44"/>
  <c r="F47" i="52"/>
  <c r="F73" i="52"/>
  <c r="F81" i="52"/>
  <c r="F106" i="52"/>
  <c r="F114" i="52"/>
  <c r="F122" i="52"/>
  <c r="F147" i="52"/>
  <c r="F155" i="52"/>
  <c r="F160" i="52"/>
  <c r="F168" i="52"/>
  <c r="F178" i="52"/>
  <c r="F186" i="52"/>
  <c r="F194" i="52"/>
  <c r="F202" i="52"/>
  <c r="F210" i="52"/>
  <c r="F218" i="52"/>
  <c r="I19" i="44"/>
  <c r="M22" i="44"/>
  <c r="I31" i="44"/>
  <c r="M34" i="44"/>
  <c r="F46" i="52"/>
  <c r="F61" i="52"/>
  <c r="F69" i="52"/>
  <c r="F94" i="52"/>
  <c r="F102" i="52"/>
  <c r="F127" i="52"/>
  <c r="F135" i="52"/>
  <c r="F45" i="52"/>
  <c r="F74" i="52"/>
  <c r="F82" i="52"/>
  <c r="F107" i="52"/>
  <c r="F115" i="52"/>
  <c r="F140" i="52"/>
  <c r="F148" i="52"/>
  <c r="F156" i="52"/>
  <c r="F161" i="52"/>
  <c r="F169" i="52"/>
  <c r="F179" i="52"/>
  <c r="F187" i="52"/>
  <c r="F195" i="52"/>
  <c r="F203" i="52"/>
  <c r="F211" i="52"/>
  <c r="F219" i="52"/>
  <c r="L13" i="44"/>
  <c r="N34" i="44"/>
  <c r="G16" i="44"/>
  <c r="K19" i="44"/>
  <c r="O22" i="44"/>
  <c r="G28" i="44"/>
  <c r="K31" i="44"/>
  <c r="O34" i="44"/>
  <c r="G40" i="44"/>
  <c r="F44" i="52"/>
  <c r="F62" i="52"/>
  <c r="F70" i="52"/>
  <c r="F95" i="52"/>
  <c r="F103" i="52"/>
  <c r="F128" i="52"/>
  <c r="F136" i="52"/>
  <c r="H16" i="44"/>
  <c r="L19" i="44"/>
  <c r="P22" i="44"/>
  <c r="H28" i="44"/>
  <c r="L31" i="44"/>
  <c r="P34" i="44"/>
  <c r="H40" i="44"/>
  <c r="F43" i="52"/>
  <c r="F75" i="52"/>
  <c r="F83" i="52"/>
  <c r="F108" i="52"/>
  <c r="F116" i="52"/>
  <c r="F141" i="52"/>
  <c r="F149" i="52"/>
  <c r="F162" i="52"/>
  <c r="F170" i="52"/>
  <c r="F180" i="52"/>
  <c r="F188" i="52"/>
  <c r="F196" i="52"/>
  <c r="F204" i="52"/>
  <c r="F212" i="52"/>
  <c r="F220" i="52"/>
  <c r="P28" i="44"/>
  <c r="J19" i="44"/>
  <c r="N22" i="44"/>
  <c r="J31" i="44"/>
  <c r="I16" i="44"/>
  <c r="M19" i="44"/>
  <c r="I28" i="44"/>
  <c r="M31" i="44"/>
  <c r="I40" i="44"/>
  <c r="F42" i="52"/>
  <c r="F55" i="52"/>
  <c r="F63" i="52"/>
  <c r="F71" i="52"/>
  <c r="F96" i="52"/>
  <c r="F104" i="52"/>
  <c r="F129" i="52"/>
  <c r="F137" i="52"/>
  <c r="J16" i="44"/>
  <c r="J40" i="44"/>
  <c r="F38" i="52"/>
  <c r="F41" i="52"/>
  <c r="F76" i="52"/>
  <c r="F84" i="52"/>
  <c r="F109" i="52"/>
  <c r="F117" i="52"/>
  <c r="F142" i="52"/>
  <c r="F150" i="52"/>
  <c r="F163" i="52"/>
  <c r="F171" i="52"/>
  <c r="F181" i="52"/>
  <c r="F189" i="52"/>
  <c r="F197" i="52"/>
  <c r="F205" i="52"/>
  <c r="F213" i="52"/>
  <c r="F221" i="52"/>
  <c r="N19" i="44"/>
  <c r="J28" i="44"/>
  <c r="N31" i="44"/>
  <c r="G13" i="44"/>
  <c r="K16" i="44"/>
  <c r="O19" i="44"/>
  <c r="G25" i="44"/>
  <c r="K28" i="44"/>
  <c r="O31" i="44"/>
  <c r="G37" i="44"/>
  <c r="K40" i="44"/>
  <c r="F40" i="52"/>
  <c r="F56" i="52"/>
  <c r="F64" i="52"/>
  <c r="F89" i="52"/>
  <c r="F97" i="52"/>
  <c r="F105" i="52"/>
  <c r="F130" i="52"/>
  <c r="F138" i="52"/>
  <c r="L16" i="44"/>
  <c r="H25" i="44"/>
  <c r="L28" i="44"/>
  <c r="P31" i="44"/>
  <c r="H37" i="44"/>
  <c r="L40" i="44"/>
  <c r="F39" i="52"/>
  <c r="F77" i="52"/>
  <c r="F85" i="52"/>
  <c r="F110" i="52"/>
  <c r="F118" i="52"/>
  <c r="F143" i="52"/>
  <c r="F151" i="52"/>
  <c r="F164" i="52"/>
  <c r="F172" i="52"/>
  <c r="F174" i="52"/>
  <c r="F182" i="52"/>
  <c r="F190" i="52"/>
  <c r="F198" i="52"/>
  <c r="F206" i="52"/>
  <c r="F214" i="52"/>
  <c r="F222" i="52"/>
  <c r="I13" i="44"/>
  <c r="M16" i="44"/>
  <c r="I25" i="44"/>
  <c r="M28" i="44"/>
  <c r="I37" i="44"/>
  <c r="M40" i="44"/>
  <c r="F54" i="52"/>
  <c r="F57" i="52"/>
  <c r="F65" i="52"/>
  <c r="F90" i="52"/>
  <c r="F98" i="52"/>
  <c r="F123" i="52"/>
  <c r="F131" i="52"/>
  <c r="F139" i="52"/>
  <c r="F144" i="52"/>
  <c r="F152" i="52"/>
  <c r="F157" i="52"/>
  <c r="F165" i="52"/>
  <c r="F173" i="52"/>
  <c r="F175" i="52"/>
  <c r="F183" i="52"/>
  <c r="F191" i="52"/>
  <c r="F199" i="52"/>
  <c r="F207" i="52"/>
  <c r="F215" i="52"/>
  <c r="Q43" i="44"/>
  <c r="R40" i="44"/>
  <c r="D30" i="52" l="1"/>
  <c r="D29" i="52"/>
  <c r="D28" i="52"/>
  <c r="D27" i="52"/>
  <c r="D26" i="52"/>
  <c r="D25" i="52"/>
  <c r="D24" i="52"/>
  <c r="D23" i="52"/>
  <c r="D22" i="52"/>
  <c r="B30" i="52" l="1"/>
  <c r="R37" i="44" l="1"/>
  <c r="R34" i="44"/>
  <c r="R31" i="44"/>
  <c r="R28" i="44"/>
  <c r="R25" i="44"/>
  <c r="R22" i="44"/>
  <c r="R19" i="44"/>
  <c r="R16" i="44"/>
  <c r="R13" i="44"/>
  <c r="C9" i="52" l="1"/>
  <c r="B253" i="52"/>
  <c r="B252" i="52"/>
  <c r="B251" i="52"/>
  <c r="B250" i="52"/>
  <c r="B249" i="52"/>
  <c r="B248" i="52"/>
  <c r="B247" i="52"/>
  <c r="B246" i="52"/>
  <c r="B245" i="52"/>
  <c r="B244" i="52"/>
  <c r="B29" i="52"/>
  <c r="B28" i="52"/>
  <c r="B27" i="52"/>
  <c r="B26" i="52"/>
  <c r="B25" i="52"/>
  <c r="B24" i="52"/>
  <c r="B23" i="52"/>
  <c r="B22" i="52"/>
  <c r="B8" i="52"/>
  <c r="A21" i="52" l="1"/>
  <c r="A258" i="52" l="1"/>
  <c r="A257" i="52"/>
  <c r="A255" i="52"/>
  <c r="A256" i="52"/>
  <c r="A231" i="52"/>
  <c r="A219" i="52"/>
  <c r="A211" i="52"/>
  <c r="A205" i="52"/>
  <c r="A182" i="52"/>
  <c r="A176" i="52"/>
  <c r="A181" i="52"/>
  <c r="A222" i="52"/>
  <c r="A199" i="52"/>
  <c r="A191" i="52"/>
  <c r="A236" i="52"/>
  <c r="A228" i="52"/>
  <c r="A216" i="52"/>
  <c r="A179" i="52"/>
  <c r="A196" i="52"/>
  <c r="A221" i="52"/>
  <c r="A239" i="52"/>
  <c r="A213" i="52"/>
  <c r="A210" i="52"/>
  <c r="A204" i="52"/>
  <c r="A201" i="52"/>
  <c r="A193" i="52"/>
  <c r="A198" i="52"/>
  <c r="A238" i="52"/>
  <c r="A235" i="52"/>
  <c r="A227" i="52"/>
  <c r="A224" i="52"/>
  <c r="A215" i="52"/>
  <c r="A178" i="52"/>
  <c r="A195" i="52"/>
  <c r="A186" i="52"/>
  <c r="A207" i="52"/>
  <c r="A241" i="52"/>
  <c r="A232" i="52"/>
  <c r="A212" i="52"/>
  <c r="A203" i="52"/>
  <c r="A189" i="52"/>
  <c r="A183" i="52"/>
  <c r="A175" i="52"/>
  <c r="A184" i="52"/>
  <c r="A230" i="52"/>
  <c r="A190" i="52"/>
  <c r="A220" i="52"/>
  <c r="A206" i="52"/>
  <c r="A200" i="52"/>
  <c r="A192" i="52"/>
  <c r="A233" i="52"/>
  <c r="A229" i="52"/>
  <c r="A223" i="52"/>
  <c r="A217" i="52"/>
  <c r="A209" i="52"/>
  <c r="A180" i="52"/>
  <c r="A237" i="52"/>
  <c r="A197" i="52"/>
  <c r="A240" i="52"/>
  <c r="A234" i="52"/>
  <c r="A226" i="52"/>
  <c r="A214" i="52"/>
  <c r="A185" i="52"/>
  <c r="A177" i="52"/>
  <c r="A218" i="52"/>
  <c r="A202" i="52"/>
  <c r="A194" i="52"/>
  <c r="A188" i="52"/>
  <c r="A187" i="52"/>
  <c r="A162" i="52"/>
  <c r="A170" i="52"/>
  <c r="A167" i="52"/>
  <c r="A159" i="52"/>
  <c r="A173" i="52"/>
  <c r="A164" i="52"/>
  <c r="A161" i="52"/>
  <c r="A169" i="52"/>
  <c r="A172" i="52"/>
  <c r="A166" i="52"/>
  <c r="A158" i="52"/>
  <c r="A163" i="52"/>
  <c r="A168" i="52"/>
  <c r="A160" i="52"/>
  <c r="A171" i="52"/>
  <c r="A165" i="52"/>
  <c r="A145" i="52"/>
  <c r="A153" i="52"/>
  <c r="A150" i="52"/>
  <c r="A142" i="52"/>
  <c r="A156" i="52"/>
  <c r="A147" i="52"/>
  <c r="A144" i="52"/>
  <c r="A152" i="52"/>
  <c r="A155" i="52"/>
  <c r="A149" i="52"/>
  <c r="A141" i="52"/>
  <c r="A148" i="52"/>
  <c r="A146" i="52"/>
  <c r="A151" i="52"/>
  <c r="A143" i="52"/>
  <c r="A154" i="52"/>
  <c r="A128" i="52"/>
  <c r="A136" i="52"/>
  <c r="A133" i="52"/>
  <c r="A125" i="52"/>
  <c r="A139" i="52"/>
  <c r="A130" i="52"/>
  <c r="A127" i="52"/>
  <c r="A135" i="52"/>
  <c r="A138" i="52"/>
  <c r="A132" i="52"/>
  <c r="A124" i="52"/>
  <c r="A129" i="52"/>
  <c r="A134" i="52"/>
  <c r="A126" i="52"/>
  <c r="A137" i="52"/>
  <c r="A131" i="52"/>
  <c r="A111" i="52"/>
  <c r="A119" i="52"/>
  <c r="A116" i="52"/>
  <c r="A108" i="52"/>
  <c r="A122" i="52"/>
  <c r="A113" i="52"/>
  <c r="A114" i="52"/>
  <c r="A110" i="52"/>
  <c r="A118" i="52"/>
  <c r="A121" i="52"/>
  <c r="A115" i="52"/>
  <c r="A107" i="52"/>
  <c r="A112" i="52"/>
  <c r="A120" i="52"/>
  <c r="A117" i="52"/>
  <c r="A109" i="52"/>
  <c r="A94" i="52"/>
  <c r="A96" i="52"/>
  <c r="A102" i="52"/>
  <c r="A99" i="52"/>
  <c r="A91" i="52"/>
  <c r="A105" i="52"/>
  <c r="A92" i="52"/>
  <c r="A93" i="52"/>
  <c r="A101" i="52"/>
  <c r="A104" i="52"/>
  <c r="A98" i="52"/>
  <c r="A90" i="52"/>
  <c r="A100" i="52"/>
  <c r="A103" i="52"/>
  <c r="A95" i="52"/>
  <c r="A97" i="52"/>
  <c r="A77" i="52"/>
  <c r="A85" i="52"/>
  <c r="A82" i="52"/>
  <c r="A74" i="52"/>
  <c r="A88" i="52"/>
  <c r="A79" i="52"/>
  <c r="A80" i="52"/>
  <c r="A76" i="52"/>
  <c r="A84" i="52"/>
  <c r="A87" i="52"/>
  <c r="A81" i="52"/>
  <c r="A73" i="52"/>
  <c r="A78" i="52"/>
  <c r="A83" i="52"/>
  <c r="A75" i="52"/>
  <c r="A86" i="52"/>
  <c r="A50" i="52"/>
  <c r="A71" i="52"/>
  <c r="A62" i="52"/>
  <c r="A54" i="52"/>
  <c r="A59" i="52"/>
  <c r="A68" i="52"/>
  <c r="A67" i="52"/>
  <c r="A65" i="52"/>
  <c r="A70" i="52"/>
  <c r="A64" i="52"/>
  <c r="A56" i="52"/>
  <c r="A57" i="52"/>
  <c r="A61" i="52"/>
  <c r="A66" i="52"/>
  <c r="A58" i="52"/>
  <c r="A69" i="52"/>
  <c r="A60" i="52"/>
  <c r="A52" i="52"/>
  <c r="A63" i="52"/>
  <c r="A51" i="52"/>
  <c r="A53" i="52"/>
  <c r="A41" i="52"/>
  <c r="A242" i="52"/>
  <c r="A42" i="52"/>
  <c r="A43" i="52"/>
  <c r="A44" i="52"/>
  <c r="A45" i="52"/>
  <c r="A28" i="52"/>
  <c r="A29" i="52"/>
  <c r="A46" i="52"/>
  <c r="A30" i="52"/>
  <c r="A47" i="52"/>
  <c r="A33" i="52"/>
  <c r="A40" i="52"/>
  <c r="A31" i="52"/>
  <c r="A48" i="52"/>
  <c r="A32" i="52"/>
  <c r="A49" i="52"/>
  <c r="A35" i="52"/>
  <c r="A36" i="52"/>
  <c r="A37" i="52"/>
  <c r="A39" i="52"/>
  <c r="A38" i="52"/>
  <c r="A34" i="52"/>
  <c r="A254" i="52"/>
  <c r="A27" i="52"/>
  <c r="A247" i="52"/>
  <c r="A251" i="52"/>
  <c r="A245" i="52"/>
  <c r="A249" i="52"/>
  <c r="A244" i="52"/>
  <c r="A23" i="52"/>
  <c r="A246" i="52"/>
  <c r="A26" i="52"/>
  <c r="A253" i="52"/>
  <c r="A248" i="52"/>
  <c r="A24" i="52"/>
  <c r="A22" i="52"/>
  <c r="A25" i="52"/>
  <c r="A250" i="52"/>
  <c r="A252" i="52"/>
</calcChain>
</file>

<file path=xl/sharedStrings.xml><?xml version="1.0" encoding="utf-8"?>
<sst xmlns="http://schemas.openxmlformats.org/spreadsheetml/2006/main" count="670" uniqueCount="202">
  <si>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</si>
  <si>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</si>
  <si>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</si>
  <si>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</si>
  <si>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</si>
  <si>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</si>
  <si>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</si>
  <si>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</si>
  <si>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</si>
  <si>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</si>
  <si>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</si>
  <si>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</si>
  <si>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</si>
  <si>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</si>
  <si>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</si>
  <si>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</si>
  <si>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</si>
  <si>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</si>
  <si>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</si>
  <si>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</si>
  <si>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</si>
  <si>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</si>
  <si>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</si>
  <si>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</si>
  <si>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</si>
  <si>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</si>
  <si>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</si>
  <si>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</si>
  <si>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</si>
  <si>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</si>
  <si>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</si>
  <si>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</si>
  <si>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</si>
  <si>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</si>
  <si>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</si>
  <si>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</si>
  <si>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</si>
  <si>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</si>
  <si>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</si>
  <si>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</si>
  <si>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</si>
  <si>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</si>
  <si>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</si>
  <si>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</si>
  <si>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</si>
  <si>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</si>
  <si>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</si>
  <si>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</si>
  <si>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</si>
  <si>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</si>
  <si>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</si>
  <si>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</si>
  <si>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</si>
  <si>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</si>
  <si>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</si>
  <si>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</si>
  <si>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</si>
  <si>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</si>
  <si>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</si>
  <si>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</si>
  <si>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</si>
  <si>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</si>
  <si>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</si>
  <si>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</si>
  <si>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</si>
  <si>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</si>
  <si>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</si>
  <si>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</si>
  <si>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</si>
  <si>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</si>
  <si>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</si>
  <si>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</si>
  <si>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</si>
  <si>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</si>
  <si>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</si>
  <si>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</si>
  <si>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</si>
  <si>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</si>
  <si>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</si>
  <si>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</si>
  <si>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</si>
  <si>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</si>
  <si>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</si>
  <si>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</si>
  <si>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</si>
  <si>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</si>
  <si>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</si>
  <si>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</si>
  <si>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</si>
  <si>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</si>
  <si>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</si>
  <si>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</si>
  <si>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</si>
  <si>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</si>
  <si>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</si>
  <si>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</si>
  <si>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</si>
  <si>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</si>
  <si>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</si>
  <si>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</si>
  <si>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</si>
  <si>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</si>
  <si>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</si>
  <si>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</si>
  <si>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</si>
  <si>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</si>
  <si>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</si>
  <si>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</si>
  <si>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</si>
  <si>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</si>
  <si>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</si>
  <si>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</si>
  <si>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</si>
  <si>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</si>
  <si>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</si>
  <si>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</si>
  <si>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</si>
  <si>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</si>
  <si>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</si>
  <si>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</si>
  <si>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</si>
  <si>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</si>
  <si>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</si>
  <si>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</si>
  <si>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</si>
  <si>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</si>
  <si>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</si>
  <si>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</si>
  <si>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</si>
  <si>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</si>
  <si>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</si>
  <si>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</si>
  <si>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</si>
  <si>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</si>
  <si>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</si>
  <si>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</si>
  <si>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</si>
  <si>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</si>
  <si>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</si>
  <si>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</si>
  <si>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</si>
  <si>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</si>
  <si>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</si>
  <si>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DataTableNum</t>
  </si>
  <si>
    <t>RptNotesType</t>
  </si>
  <si>
    <t>RptNotesSubType</t>
  </si>
  <si>
    <t>ReportNote</t>
  </si>
  <si>
    <t>Criminal Traffic - UTCs</t>
  </si>
  <si>
    <t>Civil Traffic - UTCs</t>
  </si>
  <si>
    <t>YTD Total</t>
  </si>
  <si>
    <t xml:space="preserve">Report Month: </t>
  </si>
  <si>
    <t>Reason Code</t>
  </si>
  <si>
    <t>Staffing - Internal</t>
  </si>
  <si>
    <t>Staffing - External</t>
  </si>
  <si>
    <t>Unfunded Mandates - External</t>
  </si>
  <si>
    <t>Systems/Conversions - Internal</t>
  </si>
  <si>
    <t>Systems/Conversions - External</t>
  </si>
  <si>
    <t>PM1.18.1.0</t>
  </si>
  <si>
    <t>PerformanceMsrType</t>
  </si>
  <si>
    <t>PMCourtType</t>
  </si>
  <si>
    <t>PMCourtSubType</t>
  </si>
  <si>
    <t>OCStndrd</t>
  </si>
  <si>
    <t>DeSoto</t>
  </si>
  <si>
    <t>Quarter</t>
  </si>
  <si>
    <t>COMMENTS</t>
  </si>
  <si>
    <t>NOTES</t>
  </si>
  <si>
    <t>Qtr 1: Oct - Dec</t>
  </si>
  <si>
    <t>Qtr 2: Jan - Mar</t>
  </si>
  <si>
    <t>Qtr 3: Apr - Jun</t>
  </si>
  <si>
    <t>Qtr 4: Jul - Sep</t>
  </si>
  <si>
    <t>Clerk of Court Monthly Payment Plan Report</t>
  </si>
  <si>
    <t>Multiple Case Types</t>
  </si>
  <si>
    <t>A11</t>
  </si>
  <si>
    <t>Payment Plans</t>
  </si>
  <si>
    <t>Contact</t>
  </si>
  <si>
    <t>Email Address</t>
  </si>
  <si>
    <t>D_A_Notes</t>
  </si>
  <si>
    <t xml:space="preserve">Total Active Payment Plans = </t>
  </si>
  <si>
    <t>PAYMENT PLANS</t>
  </si>
  <si>
    <t>Cases Placed on a Payment Plan</t>
  </si>
  <si>
    <t>F</t>
  </si>
  <si>
    <t xml:space="preserve">Total Cases on a Payment Plan = </t>
  </si>
  <si>
    <t>CASES ON A PAYMENT PLAN</t>
  </si>
  <si>
    <t>2. "Number of Payment Plans" on Line 46 includes all new payment plans added for the month.</t>
  </si>
  <si>
    <t>3. "Number of Removed Payment Plans - Satisfied" on Line 47 includes active payment plans paid in full and no longer tracked.</t>
  </si>
  <si>
    <t>4. "Number of Removed Payment Plans - Defaulted" on Line 48 includes active payment plans that defaulted on payment and no longer tracked.</t>
  </si>
  <si>
    <t>5. "Number of Removed Payment Plans - Other" on Line 49 includes active payment plans that are otherwise no longer tracked. Please include explanation in the Comments section in Column R.</t>
  </si>
  <si>
    <r>
      <t xml:space="preserve">6. Submit reports before or on the 20th day of each month, in original Excel format ONLY, using the Reports Email Inbox of </t>
    </r>
    <r>
      <rPr>
        <b/>
        <sz val="10"/>
        <color theme="2" tint="-0.499984740745262"/>
        <rFont val="Franklin Gothic Book"/>
        <family val="2"/>
        <scheme val="minor"/>
      </rPr>
      <t>reports@flccoc.org</t>
    </r>
    <r>
      <rPr>
        <b/>
        <sz val="10"/>
        <rFont val="Franklin Gothic Book"/>
        <family val="2"/>
        <scheme val="minor"/>
      </rPr>
      <t>.</t>
    </r>
  </si>
  <si>
    <t>PmtPlans</t>
  </si>
  <si>
    <t>ALL Divisions - Monthly</t>
  </si>
  <si>
    <t>TOTAL OF PRIOR YEAR</t>
  </si>
  <si>
    <t>Amount</t>
  </si>
  <si>
    <t>G</t>
  </si>
  <si>
    <t>D_A_PmtPlans</t>
  </si>
  <si>
    <t>CCOC Form Version 1
Created: 09/17/2024</t>
  </si>
  <si>
    <t>Change this date to change all dates in report workbook.</t>
  </si>
  <si>
    <t>First Year of CFY</t>
  </si>
  <si>
    <t>Number of Payment Plans</t>
  </si>
  <si>
    <t>Number of Removed Payment Plans - Satisfied</t>
  </si>
  <si>
    <t>Number of Removed Payment Plans - Defaulted</t>
  </si>
  <si>
    <t>Number of Removed Payment Plans - Other</t>
  </si>
  <si>
    <t>1. "Number of Active Payment Plans" in cell D45 includes all active payment plans as of September 30th of the prior County Fiscal Year just ended.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</si>
</sst>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9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11"/>
      <color indexed="8"/>
      <name val="Calibri"/>
      <family val="2"/>
    </font>
    <font>
      <sz val="8"/>
      <name val="Arial"/>
      <family val="2"/>
    </font>
    <font>
      <sz val="10"/>
      <color theme="1"/>
      <name val="Franklin Gothic Book"/>
      <family val="2"/>
      <scheme val="minor"/>
    </font>
    <font>
      <sz val="3"/>
      <name val="Franklin Gothic Book"/>
      <family val="2"/>
      <scheme val="minor"/>
    </font>
    <font>
      <b/>
      <sz val="3"/>
      <name val="Franklin Gothic Book"/>
      <family val="2"/>
      <scheme val="minor"/>
    </font>
    <font>
      <sz val="3"/>
      <name val="Arial"/>
      <family val="2"/>
    </font>
    <font>
      <b/>
      <u/>
      <sz val="3"/>
      <name val="Franklin Gothic Book"/>
      <family val="2"/>
      <scheme val="minor"/>
    </font>
    <font>
      <i/>
      <sz val="3"/>
      <name val="Franklin Gothic Book"/>
      <family val="2"/>
      <scheme val="minor"/>
    </font>
    <font>
      <sz val="3"/>
      <name val="Franklin Gothic Demi"/>
      <family val="2"/>
      <scheme val="major"/>
    </font>
    <font>
      <vertAlign val="superscript"/>
      <sz val="3"/>
      <name val="Franklin Gothic Book"/>
      <family val="2"/>
      <scheme val="minor"/>
    </font>
    <font>
      <sz val="11"/>
      <color rgb="FFAC162C"/>
      <name val="Franklin Gothic Demi"/>
      <family val="2"/>
      <scheme val="major"/>
    </font>
    <font>
      <vertAlign val="superscript"/>
      <sz val="11"/>
      <name val="Franklin Gothic Demi"/>
      <family val="2"/>
      <scheme val="major"/>
    </font>
    <font>
      <b/>
      <sz val="10"/>
      <name val="Franklin Gothic Book"/>
      <family val="2"/>
      <scheme val="minor"/>
    </font>
    <font>
      <b/>
      <sz val="10"/>
      <color theme="2" tint="-0.499984740745262"/>
      <name val="Franklin Gothic Book"/>
      <family val="2"/>
      <scheme val="minor"/>
    </font>
    <font>
      <sz val="10"/>
      <color rgb="FFFF0000"/>
      <name val="Franklin Gothic Book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double">
        <color theme="0" tint="-0.499984740745262"/>
      </bottom>
      <diagonal/>
    </border>
    <border>
      <left/>
      <right/>
      <top style="thin">
        <color theme="1" tint="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theme="1" tint="0.499984740745262"/>
      </bottom>
      <diagonal/>
    </border>
    <border>
      <left style="thin">
        <color rgb="FF969696"/>
      </left>
      <right style="thin">
        <color rgb="FF969696"/>
      </right>
      <top/>
      <bottom style="thin">
        <color theme="1" tint="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theme="1" tint="0.499984740745262"/>
      </top>
      <bottom/>
      <diagonal/>
    </border>
    <border>
      <left style="thin">
        <color rgb="FF969696"/>
      </left>
      <right style="thin">
        <color rgb="FF969696"/>
      </right>
      <top style="thin">
        <color theme="1" tint="0.499984740745262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theme="1" tint="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4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1" fillId="5" borderId="10">
      <alignment vertical="center"/>
    </xf>
    <xf numFmtId="0" fontId="20" fillId="6" borderId="12">
      <alignment horizontal="center" vertical="center"/>
      <protection locked="0"/>
    </xf>
    <xf numFmtId="0" fontId="20" fillId="7" borderId="12">
      <alignment horizontal="center" vertical="center"/>
      <protection locked="0"/>
    </xf>
    <xf numFmtId="44" fontId="24" fillId="8" borderId="13">
      <alignment vertical="center"/>
      <protection locked="0"/>
    </xf>
    <xf numFmtId="44" fontId="20" fillId="8" borderId="14" applyBorder="0">
      <alignment vertical="center"/>
      <protection locked="0"/>
    </xf>
    <xf numFmtId="44" fontId="20" fillId="7" borderId="15" applyBorder="0">
      <alignment vertical="center"/>
      <protection locked="0"/>
    </xf>
    <xf numFmtId="44" fontId="20" fillId="6" borderId="16" applyBorder="0">
      <alignment vertical="center"/>
      <protection locked="0"/>
    </xf>
    <xf numFmtId="44" fontId="20" fillId="6" borderId="17" applyBorder="0">
      <alignment vertical="center"/>
      <protection locked="0"/>
    </xf>
    <xf numFmtId="44" fontId="24" fillId="7" borderId="9" applyBorder="0">
      <alignment vertical="top"/>
      <protection locked="0"/>
    </xf>
    <xf numFmtId="0" fontId="1" fillId="0" borderId="0"/>
    <xf numFmtId="9" fontId="34" fillId="0" borderId="0" applyFont="0" applyFill="0" applyBorder="0" applyAlignment="0" applyProtection="0"/>
    <xf numFmtId="0" fontId="18" fillId="0" borderId="0"/>
    <xf numFmtId="0" fontId="18" fillId="0" borderId="0"/>
  </cellStyleXfs>
  <cellXfs count="130">
    <xf numFmtId="0" fontId="0" fillId="0" borderId="0" xfId="0"/>
    <xf numFmtId="0" fontId="22" fillId="0" borderId="0" xfId="0" applyFont="1"/>
    <xf numFmtId="0" fontId="23" fillId="3" borderId="0" xfId="0" applyFont="1" applyFill="1"/>
    <xf numFmtId="0" fontId="23" fillId="3" borderId="0" xfId="0" applyFont="1" applyFill="1" applyAlignment="1">
      <alignment horizontal="center" wrapText="1"/>
    </xf>
    <xf numFmtId="165" fontId="28" fillId="0" borderId="0" xfId="40" applyNumberFormat="1" applyFont="1" applyFill="1" applyBorder="1" applyAlignment="1" applyProtection="1">
      <alignment horizontal="right" vertical="center"/>
    </xf>
    <xf numFmtId="0" fontId="36" fillId="7" borderId="25" xfId="0" applyFont="1" applyFill="1" applyBorder="1" applyAlignment="1" applyProtection="1">
      <alignment horizontal="left" vertical="top" wrapText="1"/>
      <protection locked="0"/>
    </xf>
    <xf numFmtId="37" fontId="28" fillId="0" borderId="25" xfId="40" applyNumberFormat="1" applyFont="1" applyBorder="1" applyAlignment="1" applyProtection="1">
      <alignment horizontal="right" vertical="center"/>
    </xf>
    <xf numFmtId="37" fontId="28" fillId="0" borderId="0" xfId="40" applyNumberFormat="1" applyFont="1" applyFill="1" applyBorder="1" applyAlignment="1" applyProtection="1">
      <alignment horizontal="right" vertical="center"/>
    </xf>
    <xf numFmtId="37" fontId="44" fillId="0" borderId="0" xfId="40" applyNumberFormat="1" applyFont="1" applyFill="1" applyBorder="1" applyAlignment="1" applyProtection="1">
      <alignment horizontal="center" vertical="center"/>
    </xf>
    <xf numFmtId="0" fontId="36" fillId="7" borderId="23" xfId="0" applyFont="1" applyFill="1" applyBorder="1" applyAlignment="1" applyProtection="1">
      <alignment horizontal="left" vertical="top" wrapText="1"/>
      <protection locked="0"/>
    </xf>
    <xf numFmtId="38" fontId="28" fillId="0" borderId="27" xfId="40" applyNumberFormat="1" applyFont="1" applyFill="1" applyBorder="1" applyAlignment="1" applyProtection="1">
      <alignment horizontal="right" vertical="center"/>
    </xf>
    <xf numFmtId="38" fontId="28" fillId="0" borderId="28" xfId="40" applyNumberFormat="1" applyFont="1" applyFill="1" applyBorder="1" applyAlignment="1" applyProtection="1">
      <alignment horizontal="right" vertical="center"/>
    </xf>
    <xf numFmtId="38" fontId="28" fillId="0" borderId="29" xfId="40" applyNumberFormat="1" applyFont="1" applyFill="1" applyBorder="1" applyAlignment="1" applyProtection="1">
      <alignment horizontal="right" vertical="center"/>
    </xf>
    <xf numFmtId="38" fontId="28" fillId="0" borderId="30" xfId="40" applyNumberFormat="1" applyFont="1" applyFill="1" applyBorder="1" applyAlignment="1" applyProtection="1">
      <alignment horizontal="right" vertical="center"/>
    </xf>
    <xf numFmtId="38" fontId="22" fillId="7" borderId="34" xfId="40" applyNumberFormat="1" applyFont="1" applyFill="1" applyBorder="1" applyAlignment="1" applyProtection="1">
      <alignment horizontal="right" vertical="center"/>
      <protection locked="0"/>
    </xf>
    <xf numFmtId="38" fontId="22" fillId="7" borderId="35" xfId="40" applyNumberFormat="1" applyFont="1" applyFill="1" applyBorder="1" applyAlignment="1" applyProtection="1">
      <alignment horizontal="right" vertical="center"/>
      <protection locked="0"/>
    </xf>
    <xf numFmtId="38" fontId="22" fillId="7" borderId="36" xfId="40" applyNumberFormat="1" applyFont="1" applyFill="1" applyBorder="1" applyAlignment="1" applyProtection="1">
      <alignment horizontal="right" vertical="center"/>
      <protection locked="0"/>
    </xf>
    <xf numFmtId="38" fontId="28" fillId="0" borderId="23" xfId="40" applyNumberFormat="1" applyFont="1" applyBorder="1" applyAlignment="1" applyProtection="1">
      <alignment horizontal="right" vertical="center"/>
    </xf>
    <xf numFmtId="38" fontId="28" fillId="0" borderId="43" xfId="40" applyNumberFormat="1" applyFont="1" applyBorder="1" applyAlignment="1" applyProtection="1">
      <alignment horizontal="right" vertical="center"/>
    </xf>
    <xf numFmtId="38" fontId="22" fillId="7" borderId="31" xfId="40" applyNumberFormat="1" applyFont="1" applyFill="1" applyBorder="1" applyAlignment="1" applyProtection="1">
      <alignment horizontal="right" vertical="center"/>
      <protection locked="0"/>
    </xf>
    <xf numFmtId="38" fontId="22" fillId="7" borderId="32" xfId="40" applyNumberFormat="1" applyFont="1" applyFill="1" applyBorder="1" applyAlignment="1" applyProtection="1">
      <alignment horizontal="right" vertical="center"/>
      <protection locked="0"/>
    </xf>
    <xf numFmtId="38" fontId="22" fillId="7" borderId="33" xfId="40" applyNumberFormat="1" applyFont="1" applyFill="1" applyBorder="1" applyAlignment="1" applyProtection="1">
      <alignment horizontal="right" vertical="center"/>
      <protection locked="0"/>
    </xf>
    <xf numFmtId="38" fontId="28" fillId="0" borderId="25" xfId="40" applyNumberFormat="1" applyFont="1" applyBorder="1" applyAlignment="1" applyProtection="1">
      <alignment horizontal="right" vertical="center"/>
    </xf>
    <xf numFmtId="38" fontId="22" fillId="7" borderId="57" xfId="40" applyNumberFormat="1" applyFont="1" applyFill="1" applyBorder="1" applyAlignment="1" applyProtection="1">
      <alignment horizontal="right" vertical="center"/>
      <protection locked="0"/>
    </xf>
    <xf numFmtId="38" fontId="22" fillId="7" borderId="58" xfId="40" applyNumberFormat="1" applyFont="1" applyFill="1" applyBorder="1" applyAlignment="1" applyProtection="1">
      <alignment horizontal="right" vertical="center"/>
      <protection locked="0"/>
    </xf>
    <xf numFmtId="38" fontId="22" fillId="7" borderId="59" xfId="40" applyNumberFormat="1" applyFont="1" applyFill="1" applyBorder="1" applyAlignment="1" applyProtection="1">
      <alignment horizontal="right" vertical="center"/>
      <protection locked="0"/>
    </xf>
    <xf numFmtId="0" fontId="36" fillId="7" borderId="60" xfId="0" applyFont="1" applyFill="1" applyBorder="1" applyAlignment="1" applyProtection="1">
      <alignment horizontal="left" vertical="top" wrapText="1"/>
      <protection locked="0"/>
    </xf>
    <xf numFmtId="38" fontId="22" fillId="6" borderId="54" xfId="40" applyNumberFormat="1" applyFont="1" applyFill="1" applyBorder="1" applyAlignment="1" applyProtection="1">
      <alignment horizontal="right" vertical="center"/>
      <protection locked="0"/>
    </xf>
    <xf numFmtId="38" fontId="22" fillId="6" borderId="55" xfId="40" applyNumberFormat="1" applyFont="1" applyFill="1" applyBorder="1" applyAlignment="1" applyProtection="1">
      <alignment horizontal="right" vertical="center"/>
      <protection locked="0"/>
    </xf>
    <xf numFmtId="38" fontId="22" fillId="6" borderId="56" xfId="40" applyNumberFormat="1" applyFont="1" applyFill="1" applyBorder="1" applyAlignment="1" applyProtection="1">
      <alignment horizontal="right" vertical="center"/>
      <protection locked="0"/>
    </xf>
    <xf numFmtId="38" fontId="22" fillId="6" borderId="37" xfId="40" applyNumberFormat="1" applyFont="1" applyFill="1" applyBorder="1" applyAlignment="1" applyProtection="1">
      <alignment horizontal="right" vertical="center"/>
      <protection locked="0"/>
    </xf>
    <xf numFmtId="38" fontId="22" fillId="6" borderId="38" xfId="40" applyNumberFormat="1" applyFont="1" applyFill="1" applyBorder="1" applyAlignment="1" applyProtection="1">
      <alignment horizontal="right" vertical="center"/>
      <protection locked="0"/>
    </xf>
    <xf numFmtId="38" fontId="22" fillId="6" borderId="39" xfId="40" applyNumberFormat="1" applyFont="1" applyFill="1" applyBorder="1" applyAlignment="1" applyProtection="1">
      <alignment horizontal="right" vertical="center"/>
      <protection locked="0"/>
    </xf>
    <xf numFmtId="0" fontId="36" fillId="6" borderId="60" xfId="0" applyFont="1" applyFill="1" applyBorder="1" applyAlignment="1" applyProtection="1">
      <alignment horizontal="left" vertical="top" wrapText="1"/>
      <protection locked="0"/>
    </xf>
    <xf numFmtId="0" fontId="36" fillId="6" borderId="43" xfId="0" applyFont="1" applyFill="1" applyBorder="1" applyAlignment="1" applyProtection="1">
      <alignment horizontal="left" vertical="top" wrapText="1"/>
      <protection locked="0"/>
    </xf>
    <xf numFmtId="0" fontId="36" fillId="6" borderId="25" xfId="0" applyFont="1" applyFill="1" applyBorder="1" applyAlignment="1" applyProtection="1">
      <alignment horizontal="left" vertical="top" wrapText="1"/>
      <protection locked="0"/>
    </xf>
    <xf numFmtId="38" fontId="22" fillId="6" borderId="31" xfId="40" applyNumberFormat="1" applyFont="1" applyFill="1" applyBorder="1" applyAlignment="1" applyProtection="1">
      <alignment horizontal="right" vertical="center"/>
      <protection locked="0"/>
    </xf>
    <xf numFmtId="38" fontId="22" fillId="6" borderId="32" xfId="40" applyNumberFormat="1" applyFont="1" applyFill="1" applyBorder="1" applyAlignment="1" applyProtection="1">
      <alignment horizontal="right" vertical="center"/>
      <protection locked="0"/>
    </xf>
    <xf numFmtId="38" fontId="22" fillId="6" borderId="33" xfId="40" applyNumberFormat="1" applyFont="1" applyFill="1" applyBorder="1" applyAlignment="1" applyProtection="1">
      <alignment horizontal="right" vertical="center"/>
      <protection locked="0"/>
    </xf>
    <xf numFmtId="38" fontId="22" fillId="6" borderId="47" xfId="40" applyNumberFormat="1" applyFont="1" applyFill="1" applyBorder="1" applyAlignment="1" applyProtection="1">
      <alignment horizontal="right" vertical="center"/>
      <protection locked="0"/>
    </xf>
    <xf numFmtId="38" fontId="28" fillId="0" borderId="60" xfId="40" applyNumberFormat="1" applyFont="1" applyBorder="1" applyAlignment="1" applyProtection="1">
      <alignment horizontal="right" vertical="center"/>
    </xf>
    <xf numFmtId="0" fontId="20" fillId="6" borderId="12" xfId="42">
      <alignment horizontal="center" vertical="center"/>
      <protection locked="0"/>
    </xf>
    <xf numFmtId="0" fontId="20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38" fillId="0" borderId="0" xfId="0" applyFont="1" applyAlignment="1">
      <alignment vertical="top"/>
    </xf>
    <xf numFmtId="0" fontId="28" fillId="0" borderId="0" xfId="0" applyFont="1" applyAlignment="1">
      <alignment horizontal="right" vertical="center"/>
    </xf>
    <xf numFmtId="0" fontId="21" fillId="0" borderId="0" xfId="0" applyFont="1" applyAlignment="1">
      <alignment vertical="top"/>
    </xf>
    <xf numFmtId="0" fontId="20" fillId="0" borderId="0" xfId="0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17" fontId="32" fillId="9" borderId="21" xfId="0" applyNumberFormat="1" applyFont="1" applyFill="1" applyBorder="1" applyAlignment="1">
      <alignment horizontal="center" vertical="center"/>
    </xf>
    <xf numFmtId="17" fontId="32" fillId="9" borderId="11" xfId="0" applyNumberFormat="1" applyFont="1" applyFill="1" applyBorder="1" applyAlignment="1">
      <alignment horizontal="center" vertical="center"/>
    </xf>
    <xf numFmtId="17" fontId="32" fillId="9" borderId="22" xfId="0" applyNumberFormat="1" applyFont="1" applyFill="1" applyBorder="1" applyAlignment="1">
      <alignment horizontal="center" vertical="center"/>
    </xf>
    <xf numFmtId="42" fontId="28" fillId="0" borderId="21" xfId="0" applyNumberFormat="1" applyFont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21" xfId="0" applyFont="1" applyBorder="1" applyAlignment="1">
      <alignment vertical="center"/>
    </xf>
    <xf numFmtId="0" fontId="40" fillId="0" borderId="0" xfId="0" applyFont="1" applyAlignment="1">
      <alignment vertical="top"/>
    </xf>
    <xf numFmtId="17" fontId="21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30" fillId="0" borderId="21" xfId="0" applyFont="1" applyBorder="1" applyAlignment="1">
      <alignment vertical="center"/>
    </xf>
    <xf numFmtId="0" fontId="41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 vertical="center"/>
    </xf>
    <xf numFmtId="0" fontId="28" fillId="0" borderId="21" xfId="0" applyFont="1" applyBorder="1" applyAlignment="1">
      <alignment vertical="center"/>
    </xf>
    <xf numFmtId="165" fontId="28" fillId="0" borderId="0" xfId="0" applyNumberFormat="1" applyFont="1" applyAlignment="1">
      <alignment horizontal="right" vertical="center"/>
    </xf>
    <xf numFmtId="0" fontId="39" fillId="0" borderId="0" xfId="0" applyFont="1"/>
    <xf numFmtId="0" fontId="28" fillId="0" borderId="44" xfId="0" applyFont="1" applyBorder="1" applyAlignment="1">
      <alignment vertical="center"/>
    </xf>
    <xf numFmtId="0" fontId="45" fillId="0" borderId="44" xfId="0" applyFont="1" applyBorder="1" applyAlignment="1">
      <alignment horizontal="right" vertical="center" wrapText="1"/>
    </xf>
    <xf numFmtId="0" fontId="28" fillId="0" borderId="46" xfId="0" applyFont="1" applyBorder="1" applyAlignment="1">
      <alignment horizontal="right" vertical="center" wrapText="1"/>
    </xf>
    <xf numFmtId="0" fontId="45" fillId="0" borderId="48" xfId="0" applyFont="1" applyBorder="1" applyAlignment="1">
      <alignment horizontal="right" vertical="center"/>
    </xf>
    <xf numFmtId="0" fontId="45" fillId="0" borderId="51" xfId="0" applyFont="1" applyBorder="1" applyAlignment="1">
      <alignment horizontal="right" vertical="center"/>
    </xf>
    <xf numFmtId="0" fontId="45" fillId="0" borderId="40" xfId="0" applyFont="1" applyBorder="1" applyAlignment="1">
      <alignment horizontal="right" vertical="center"/>
    </xf>
    <xf numFmtId="0" fontId="28" fillId="0" borderId="18" xfId="0" applyFont="1" applyBorder="1" applyAlignment="1">
      <alignment horizontal="right" vertical="center"/>
    </xf>
    <xf numFmtId="38" fontId="28" fillId="0" borderId="0" xfId="0" applyNumberFormat="1" applyFont="1"/>
    <xf numFmtId="0" fontId="42" fillId="0" borderId="0" xfId="0" applyFont="1"/>
    <xf numFmtId="0" fontId="30" fillId="0" borderId="0" xfId="0" applyFont="1"/>
    <xf numFmtId="0" fontId="42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23" fillId="3" borderId="0" xfId="53" applyFont="1" applyFill="1" applyAlignment="1">
      <alignment wrapText="1"/>
    </xf>
    <xf numFmtId="0" fontId="22" fillId="0" borderId="0" xfId="53" applyFont="1"/>
    <xf numFmtId="0" fontId="23" fillId="3" borderId="1" xfId="53" applyFont="1" applyFill="1" applyBorder="1"/>
    <xf numFmtId="0" fontId="23" fillId="3" borderId="2" xfId="53" applyFont="1" applyFill="1" applyBorder="1"/>
    <xf numFmtId="0" fontId="23" fillId="3" borderId="7" xfId="53" applyFont="1" applyFill="1" applyBorder="1"/>
    <xf numFmtId="0" fontId="22" fillId="0" borderId="3" xfId="53" applyFont="1" applyBorder="1"/>
    <xf numFmtId="0" fontId="22" fillId="0" borderId="4" xfId="53" applyFont="1" applyBorder="1"/>
    <xf numFmtId="0" fontId="48" fillId="0" borderId="0" xfId="53" applyFont="1"/>
    <xf numFmtId="0" fontId="23" fillId="3" borderId="0" xfId="53" applyFont="1" applyFill="1"/>
    <xf numFmtId="14" fontId="22" fillId="4" borderId="0" xfId="53" applyNumberFormat="1" applyFont="1" applyFill="1"/>
    <xf numFmtId="0" fontId="22" fillId="4" borderId="0" xfId="53" applyFont="1" applyFill="1"/>
    <xf numFmtId="14" fontId="22" fillId="0" borderId="0" xfId="53" applyNumberFormat="1" applyFont="1"/>
    <xf numFmtId="0" fontId="22" fillId="0" borderId="5" xfId="53" applyFont="1" applyBorder="1"/>
    <xf numFmtId="0" fontId="22" fillId="0" borderId="6" xfId="53" applyFont="1" applyBorder="1"/>
    <xf numFmtId="0" fontId="22" fillId="0" borderId="8" xfId="53" applyFont="1" applyBorder="1"/>
    <xf numFmtId="1" fontId="22" fillId="0" borderId="0" xfId="53" applyNumberFormat="1" applyFont="1"/>
    <xf numFmtId="17" fontId="22" fillId="0" borderId="0" xfId="53" applyNumberFormat="1" applyFont="1"/>
    <xf numFmtId="0" fontId="22" fillId="0" borderId="0" xfId="53" applyFont="1" applyAlignment="1">
      <alignment vertical="top"/>
    </xf>
    <xf numFmtId="1" fontId="22" fillId="0" borderId="0" xfId="53" applyNumberFormat="1" applyFont="1" applyAlignment="1">
      <alignment vertical="top"/>
    </xf>
    <xf numFmtId="42" fontId="22" fillId="0" borderId="0" xfId="53" applyNumberFormat="1" applyFont="1"/>
    <xf numFmtId="0" fontId="23" fillId="3" borderId="0" xfId="53" applyFont="1" applyFill="1" applyAlignment="1">
      <alignment vertical="top" wrapText="1"/>
    </xf>
    <xf numFmtId="0" fontId="48" fillId="12" borderId="0" xfId="53" applyFont="1" applyFill="1" applyAlignment="1" applyProtection="1">
      <alignment horizontal="center" vertical="center"/>
      <protection locked="0"/>
    </xf>
    <xf numFmtId="0" fontId="28" fillId="0" borderId="41" xfId="0" applyFont="1" applyBorder="1" applyAlignment="1">
      <alignment horizontal="right" vertical="center"/>
    </xf>
    <xf numFmtId="0" fontId="28" fillId="0" borderId="42" xfId="0" applyFont="1" applyBorder="1" applyAlignment="1">
      <alignment horizontal="right" vertical="center"/>
    </xf>
    <xf numFmtId="0" fontId="28" fillId="0" borderId="19" xfId="0" applyFont="1" applyBorder="1" applyAlignment="1">
      <alignment horizontal="right" vertical="center"/>
    </xf>
    <xf numFmtId="0" fontId="28" fillId="0" borderId="20" xfId="0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20" fillId="6" borderId="12" xfId="42">
      <alignment horizontal="center" vertical="center"/>
      <protection locked="0"/>
    </xf>
    <xf numFmtId="0" fontId="20" fillId="7" borderId="12" xfId="43">
      <alignment horizontal="center" vertical="center"/>
      <protection locked="0"/>
    </xf>
    <xf numFmtId="0" fontId="22" fillId="0" borderId="11" xfId="0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0" fontId="22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28" fillId="0" borderId="45" xfId="0" applyFont="1" applyBorder="1" applyAlignment="1">
      <alignment horizontal="right" vertical="center"/>
    </xf>
    <xf numFmtId="0" fontId="28" fillId="0" borderId="46" xfId="0" applyFont="1" applyBorder="1" applyAlignment="1">
      <alignment horizontal="right" vertical="center"/>
    </xf>
    <xf numFmtId="42" fontId="28" fillId="11" borderId="11" xfId="0" applyNumberFormat="1" applyFont="1" applyFill="1" applyBorder="1" applyAlignment="1">
      <alignment horizontal="center" vertical="center"/>
    </xf>
    <xf numFmtId="42" fontId="28" fillId="11" borderId="22" xfId="0" applyNumberFormat="1" applyFont="1" applyFill="1" applyBorder="1" applyAlignment="1">
      <alignment horizontal="center" vertical="center"/>
    </xf>
    <xf numFmtId="0" fontId="28" fillId="0" borderId="49" xfId="0" applyFont="1" applyBorder="1" applyAlignment="1">
      <alignment horizontal="right" vertical="center"/>
    </xf>
    <xf numFmtId="0" fontId="28" fillId="0" borderId="50" xfId="0" applyFont="1" applyBorder="1" applyAlignment="1">
      <alignment horizontal="right" vertical="center"/>
    </xf>
    <xf numFmtId="0" fontId="28" fillId="0" borderId="52" xfId="0" applyFont="1" applyBorder="1" applyAlignment="1">
      <alignment horizontal="right" vertical="center"/>
    </xf>
    <xf numFmtId="0" fontId="28" fillId="0" borderId="53" xfId="0" applyFont="1" applyBorder="1" applyAlignment="1">
      <alignment horizontal="right" vertical="center"/>
    </xf>
    <xf numFmtId="0" fontId="29" fillId="2" borderId="0" xfId="0" applyFont="1" applyFill="1" applyAlignment="1">
      <alignment horizontal="center" vertical="center" wrapText="1"/>
    </xf>
    <xf numFmtId="42" fontId="28" fillId="11" borderId="21" xfId="0" applyNumberFormat="1" applyFont="1" applyFill="1" applyBorder="1" applyAlignment="1">
      <alignment horizontal="center" vertical="center"/>
    </xf>
    <xf numFmtId="0" fontId="23" fillId="3" borderId="0" xfId="53" applyFont="1" applyFill="1" applyAlignment="1">
      <alignment horizontal="center" vertical="center" wrapText="1"/>
    </xf>
  </cellXfs>
  <cellStyles count="54">
    <cellStyle name="Budget Authority" xfId="41" xr:uid="{00000000-0005-0000-0000-000000000000}"/>
    <cellStyle name="Comma" xfId="40" builtinId="3"/>
    <cellStyle name="Comma 2" xfId="8" xr:uid="{00000000-0005-0000-0000-000002000000}"/>
    <cellStyle name="Comma 3" xfId="37" xr:uid="{00000000-0005-0000-0000-000003000000}"/>
    <cellStyle name="Currency 10" xfId="39" xr:uid="{00000000-0005-0000-0000-000004000000}"/>
    <cellStyle name="Currency 2" xfId="6" xr:uid="{00000000-0005-0000-0000-000005000000}"/>
    <cellStyle name="Currency 3" xfId="9" xr:uid="{00000000-0005-0000-0000-000006000000}"/>
    <cellStyle name="Currency 4" xfId="20" xr:uid="{00000000-0005-0000-0000-000007000000}"/>
    <cellStyle name="Currency 5" xfId="23" xr:uid="{00000000-0005-0000-0000-000008000000}"/>
    <cellStyle name="Currency 6" xfId="27" xr:uid="{00000000-0005-0000-0000-000009000000}"/>
    <cellStyle name="Currency 7" xfId="30" xr:uid="{00000000-0005-0000-0000-00000A000000}"/>
    <cellStyle name="Currency 8" xfId="32" xr:uid="{00000000-0005-0000-0000-00000B000000}"/>
    <cellStyle name="Currency 9" xfId="34" xr:uid="{00000000-0005-0000-0000-00000C000000}"/>
    <cellStyle name="Line 1 Report Info Fill in" xfId="42" xr:uid="{00000000-0005-0000-0000-00000D000000}"/>
    <cellStyle name="Line 2 Report Information Fill In" xfId="43" xr:uid="{00000000-0005-0000-0000-00000E000000}"/>
    <cellStyle name="Normal" xfId="0" builtinId="0"/>
    <cellStyle name="Normal 10" xfId="25" xr:uid="{00000000-0005-0000-0000-000010000000}"/>
    <cellStyle name="Normal 10 2" xfId="53" xr:uid="{00000000-0005-0000-0000-000011000000}"/>
    <cellStyle name="Normal 11" xfId="26" xr:uid="{00000000-0005-0000-0000-000012000000}"/>
    <cellStyle name="Normal 12" xfId="28" xr:uid="{00000000-0005-0000-0000-000013000000}"/>
    <cellStyle name="Normal 13" xfId="29" xr:uid="{00000000-0005-0000-0000-000014000000}"/>
    <cellStyle name="Normal 14" xfId="31" xr:uid="{00000000-0005-0000-0000-000015000000}"/>
    <cellStyle name="Normal 15" xfId="35" xr:uid="{00000000-0005-0000-0000-000016000000}"/>
    <cellStyle name="Normal 16" xfId="36" xr:uid="{00000000-0005-0000-0000-000017000000}"/>
    <cellStyle name="Normal 17" xfId="38" xr:uid="{00000000-0005-0000-0000-000018000000}"/>
    <cellStyle name="Normal 18" xfId="50" xr:uid="{00000000-0005-0000-0000-000019000000}"/>
    <cellStyle name="Normal 2" xfId="1" xr:uid="{00000000-0005-0000-0000-00001A000000}"/>
    <cellStyle name="Normal 2 2" xfId="5" xr:uid="{00000000-0005-0000-0000-00001B000000}"/>
    <cellStyle name="Normal 2 3" xfId="10" xr:uid="{00000000-0005-0000-0000-00001C000000}"/>
    <cellStyle name="Normal 2 4" xfId="11" xr:uid="{00000000-0005-0000-0000-00001D000000}"/>
    <cellStyle name="Normal 2 5" xfId="12" xr:uid="{00000000-0005-0000-0000-00001E000000}"/>
    <cellStyle name="Normal 2 6" xfId="13" xr:uid="{00000000-0005-0000-0000-00001F000000}"/>
    <cellStyle name="Normal 3" xfId="2" xr:uid="{00000000-0005-0000-0000-000020000000}"/>
    <cellStyle name="Normal 3 2" xfId="14" xr:uid="{00000000-0005-0000-0000-000021000000}"/>
    <cellStyle name="Normal 3 3" xfId="15" xr:uid="{00000000-0005-0000-0000-000022000000}"/>
    <cellStyle name="Normal 4" xfId="3" xr:uid="{00000000-0005-0000-0000-000023000000}"/>
    <cellStyle name="Normal 4 2" xfId="24" xr:uid="{00000000-0005-0000-0000-000024000000}"/>
    <cellStyle name="Normal 4 3" xfId="52" xr:uid="{00000000-0005-0000-0000-000025000000}"/>
    <cellStyle name="Normal 5" xfId="4" xr:uid="{00000000-0005-0000-0000-000026000000}"/>
    <cellStyle name="Normal 6" xfId="7" xr:uid="{00000000-0005-0000-0000-000027000000}"/>
    <cellStyle name="Normal 7" xfId="19" xr:uid="{00000000-0005-0000-0000-000028000000}"/>
    <cellStyle name="Normal 8" xfId="21" xr:uid="{00000000-0005-0000-0000-000029000000}"/>
    <cellStyle name="Normal 9" xfId="22" xr:uid="{00000000-0005-0000-0000-00002A000000}"/>
    <cellStyle name="Percent 2" xfId="16" xr:uid="{00000000-0005-0000-0000-00002C000000}"/>
    <cellStyle name="Percent 2 2" xfId="17" xr:uid="{00000000-0005-0000-0000-00002D000000}"/>
    <cellStyle name="Percent 2 3" xfId="18" xr:uid="{00000000-0005-0000-0000-00002E000000}"/>
    <cellStyle name="Percent 3" xfId="33" xr:uid="{00000000-0005-0000-0000-00002F000000}"/>
    <cellStyle name="Percent 4" xfId="51" xr:uid="{00000000-0005-0000-0000-000030000000}"/>
    <cellStyle name="Required Data Entry Even Bottom" xfId="49" xr:uid="{00000000-0005-0000-0000-000031000000}"/>
    <cellStyle name="Required Data Entry Even Rows" xfId="46" xr:uid="{00000000-0005-0000-0000-000032000000}"/>
    <cellStyle name="Required Data Entry Odd Bottom" xfId="48" xr:uid="{00000000-0005-0000-0000-000033000000}"/>
    <cellStyle name="Required Data Entry Odd Rows" xfId="47" xr:uid="{00000000-0005-0000-0000-000034000000}"/>
    <cellStyle name="Required Data Entry Top Row" xfId="45" xr:uid="{00000000-0005-0000-0000-000035000000}"/>
    <cellStyle name="Row 1 Odd Data Entry Required" xfId="44" xr:uid="{00000000-0005-0000-0000-000036000000}"/>
  </cellStyles>
  <dxfs count="6"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FFE1FFE1"/>
      <color rgb="FFAC162C"/>
      <color rgb="FF969696"/>
      <color rgb="FFFFFFCC"/>
      <color rgb="FFCCFFCC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240366</xdr:colOff>
      <xdr:row>0</xdr:row>
      <xdr:rowOff>107017</xdr:rowOff>
    </xdr:from>
    <xdr:to>
      <xdr:col>17</xdr:col>
      <xdr:colOff>2502866</xdr:colOff>
      <xdr:row>2</xdr:row>
      <xdr:rowOff>239053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2191" y="107017"/>
          <a:ext cx="22625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R60"/>
  <sheetViews>
    <sheetView tabSelected="1" zoomScaleNormal="100" zoomScaleSheetLayoutView="100" zoomScalePageLayoutView="75" workbookViewId="0">
      <selection activeCell="D4" sqref="D4:E4"/>
    </sheetView>
  </sheetViews>
  <sheetFormatPr defaultColWidth="9.140625" defaultRowHeight="15.75" x14ac:dyDescent="0.2"/>
  <cols>
    <col min="1" max="1" width="2" style="44" customWidth="1"/>
    <col min="2" max="2" width="5.140625" style="42" bestFit="1" customWidth="1"/>
    <col min="3" max="3" width="26.7109375" style="45" customWidth="1"/>
    <col min="4" max="4" width="20.7109375" style="42" customWidth="1"/>
    <col min="5" max="16" width="11.5703125" style="42" customWidth="1"/>
    <col min="17" max="17" width="14.7109375" style="43" customWidth="1"/>
    <col min="18" max="18" width="42.7109375" style="42" customWidth="1"/>
    <col min="19" max="16384" width="9.140625" style="42"/>
  </cols>
  <sheetData>
    <row r="1" spans="1:18" ht="24" customHeight="1" x14ac:dyDescent="0.2">
      <c r="A1" s="112" t="s">
        <v>170</v>
      </c>
      <c r="B1" s="112"/>
      <c r="C1" s="112"/>
      <c r="D1" s="112"/>
      <c r="E1" s="112"/>
    </row>
    <row r="2" spans="1:18" ht="24" customHeight="1" x14ac:dyDescent="0.2">
      <c r="A2" s="112" t="str">
        <f>"County Fiscal Year "&amp;(ReportInfo!N2)&amp;"-"&amp;(ReportInfo!N2+1)</f>
        <v>County Fiscal Year 2024-2025</v>
      </c>
      <c r="B2" s="112"/>
      <c r="C2" s="112"/>
      <c r="D2" s="112"/>
      <c r="E2" s="112"/>
    </row>
    <row r="3" spans="1:18" ht="24" customHeight="1" x14ac:dyDescent="0.2">
      <c r="N3"/>
      <c r="O3"/>
    </row>
    <row r="4" spans="1:18" ht="24" customHeight="1" x14ac:dyDescent="0.2">
      <c r="A4" s="46"/>
      <c r="C4" s="47" t="s">
        <v>0</v>
      </c>
      <c r="D4" s="113"/>
      <c r="E4" s="113"/>
      <c r="F4" s="48"/>
      <c r="G4" s="47" t="s">
        <v>150</v>
      </c>
      <c r="H4" s="113"/>
      <c r="I4" s="113"/>
      <c r="K4" s="47" t="s">
        <v>1</v>
      </c>
      <c r="L4" s="41"/>
      <c r="N4"/>
      <c r="O4"/>
      <c r="R4" s="127" t="s">
        <v>194</v>
      </c>
    </row>
    <row r="5" spans="1:18" ht="24" customHeight="1" x14ac:dyDescent="0.3">
      <c r="A5" s="46"/>
      <c r="C5" s="47" t="s">
        <v>71</v>
      </c>
      <c r="D5" s="114"/>
      <c r="E5" s="114"/>
      <c r="F5" s="48"/>
      <c r="N5" s="49"/>
      <c r="Q5" s="50"/>
      <c r="R5" s="127"/>
    </row>
    <row r="6" spans="1:18" ht="24" customHeight="1" x14ac:dyDescent="0.3">
      <c r="A6" s="46"/>
      <c r="C6" s="47" t="s">
        <v>82</v>
      </c>
      <c r="D6" s="113"/>
      <c r="E6" s="113"/>
      <c r="F6" s="48"/>
      <c r="J6"/>
      <c r="K6"/>
      <c r="L6"/>
      <c r="N6" s="49"/>
    </row>
    <row r="7" spans="1:18" ht="20.100000000000001" customHeight="1" x14ac:dyDescent="0.2">
      <c r="A7" s="46"/>
    </row>
    <row r="8" spans="1:18" ht="20.100000000000001" customHeight="1" thickBot="1" x14ac:dyDescent="0.25">
      <c r="A8" s="46"/>
      <c r="D8" s="48"/>
    </row>
    <row r="9" spans="1:18" s="43" customFormat="1" ht="27.75" customHeight="1" thickBot="1" x14ac:dyDescent="0.35">
      <c r="A9" s="50"/>
      <c r="B9" s="50"/>
      <c r="C9" s="50"/>
      <c r="D9" s="50"/>
      <c r="E9" s="128" t="s">
        <v>182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2"/>
      <c r="Q9" s="51"/>
      <c r="R9" s="52" t="s">
        <v>164</v>
      </c>
    </row>
    <row r="10" spans="1:18" s="43" customFormat="1" ht="20.100000000000001" customHeight="1" thickBot="1" x14ac:dyDescent="0.25">
      <c r="B10" s="53" t="s">
        <v>83</v>
      </c>
      <c r="C10" s="53" t="s">
        <v>129</v>
      </c>
      <c r="E10" s="54" t="str">
        <f>"Oct-"&amp;(ReportInfo!$N$2-2000)</f>
        <v>Oct-24</v>
      </c>
      <c r="F10" s="55">
        <f>EDATE($E$10,1)</f>
        <v>45620</v>
      </c>
      <c r="G10" s="55">
        <f>EDATE($F$10,1)</f>
        <v>45650</v>
      </c>
      <c r="H10" s="55">
        <f>EDATE($G$10,1)</f>
        <v>45681</v>
      </c>
      <c r="I10" s="55">
        <f>EDATE($H$10,1)</f>
        <v>45712</v>
      </c>
      <c r="J10" s="55">
        <f>EDATE($I$10,1)</f>
        <v>45740</v>
      </c>
      <c r="K10" s="55">
        <f>EDATE($J$10,1)</f>
        <v>45771</v>
      </c>
      <c r="L10" s="55">
        <f>EDATE($K$10,1)</f>
        <v>45801</v>
      </c>
      <c r="M10" s="55">
        <f>EDATE($L$10,1)</f>
        <v>45832</v>
      </c>
      <c r="N10" s="55">
        <f>EDATE($M$10,1)</f>
        <v>45862</v>
      </c>
      <c r="O10" s="55">
        <f>EDATE($N$10,1)</f>
        <v>45893</v>
      </c>
      <c r="P10" s="56">
        <f>EDATE($O$10,1)</f>
        <v>45924</v>
      </c>
      <c r="Q10" s="57" t="s">
        <v>149</v>
      </c>
      <c r="R10" s="58" t="str">
        <f>C10</f>
        <v>Circuit Criminal</v>
      </c>
    </row>
    <row r="11" spans="1:18" s="59" customFormat="1" ht="20.100000000000001" customHeight="1" thickBot="1" x14ac:dyDescent="0.25">
      <c r="B11" s="60"/>
      <c r="C11" s="115" t="s">
        <v>179</v>
      </c>
      <c r="D11" s="116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/>
      <c r="Q11" s="6">
        <f>SUM(E11:P11)</f>
        <v>0</v>
      </c>
      <c r="R11" s="5"/>
    </row>
    <row r="12" spans="1:18" ht="20.100000000000001" customHeight="1" thickBot="1" x14ac:dyDescent="0.25">
      <c r="A12" s="61"/>
      <c r="D12" s="59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3" spans="1:18" s="43" customFormat="1" ht="20.100000000000001" customHeight="1" thickBot="1" x14ac:dyDescent="0.25">
      <c r="B13" s="53" t="s">
        <v>84</v>
      </c>
      <c r="C13" s="53" t="s">
        <v>130</v>
      </c>
      <c r="E13" s="54" t="str">
        <f>$E$10</f>
        <v>Oct-24</v>
      </c>
      <c r="F13" s="55">
        <f>EDATE($E$10,1)</f>
        <v>45620</v>
      </c>
      <c r="G13" s="55">
        <f>EDATE($F$10,1)</f>
        <v>45650</v>
      </c>
      <c r="H13" s="55">
        <f>EDATE($G$10,1)</f>
        <v>45681</v>
      </c>
      <c r="I13" s="55">
        <f>EDATE($H$10,1)</f>
        <v>45712</v>
      </c>
      <c r="J13" s="55">
        <f>EDATE($I$10,1)</f>
        <v>45740</v>
      </c>
      <c r="K13" s="55">
        <f>EDATE($J$10,1)</f>
        <v>45771</v>
      </c>
      <c r="L13" s="55">
        <f>EDATE($K$10,1)</f>
        <v>45801</v>
      </c>
      <c r="M13" s="55">
        <f>EDATE($L$10,1)</f>
        <v>45832</v>
      </c>
      <c r="N13" s="55">
        <f>EDATE($M$10,1)</f>
        <v>45862</v>
      </c>
      <c r="O13" s="55">
        <f>EDATE($N$10,1)</f>
        <v>45893</v>
      </c>
      <c r="P13" s="56">
        <f>EDATE($O$10,1)</f>
        <v>45924</v>
      </c>
      <c r="Q13" s="57" t="s">
        <v>149</v>
      </c>
      <c r="R13" s="58" t="str">
        <f>C13</f>
        <v>County Criminal</v>
      </c>
    </row>
    <row r="14" spans="1:18" s="59" customFormat="1" ht="20.100000000000001" customHeight="1" thickBot="1" x14ac:dyDescent="0.25">
      <c r="B14" s="64"/>
      <c r="C14" s="115" t="s">
        <v>179</v>
      </c>
      <c r="D14" s="116"/>
      <c r="E14" s="36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/>
      <c r="Q14" s="6">
        <f>SUM(E14:P14)</f>
        <v>0</v>
      </c>
      <c r="R14" s="35"/>
    </row>
    <row r="15" spans="1:18" ht="20.100000000000001" customHeight="1" thickBot="1" x14ac:dyDescent="0.25">
      <c r="A15" s="61"/>
      <c r="D15" s="59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3"/>
    </row>
    <row r="16" spans="1:18" s="43" customFormat="1" ht="20.100000000000001" customHeight="1" thickBot="1" x14ac:dyDescent="0.25">
      <c r="B16" s="53" t="s">
        <v>85</v>
      </c>
      <c r="C16" s="53" t="s">
        <v>135</v>
      </c>
      <c r="E16" s="54" t="str">
        <f>$E$10</f>
        <v>Oct-24</v>
      </c>
      <c r="F16" s="55">
        <f>EDATE($E$10,1)</f>
        <v>45620</v>
      </c>
      <c r="G16" s="55">
        <f>EDATE($F$10,1)</f>
        <v>45650</v>
      </c>
      <c r="H16" s="55">
        <f>EDATE($G$10,1)</f>
        <v>45681</v>
      </c>
      <c r="I16" s="55">
        <f>EDATE($H$10,1)</f>
        <v>45712</v>
      </c>
      <c r="J16" s="55">
        <f>EDATE($I$10,1)</f>
        <v>45740</v>
      </c>
      <c r="K16" s="55">
        <f>EDATE($J$10,1)</f>
        <v>45771</v>
      </c>
      <c r="L16" s="55">
        <f>EDATE($K$10,1)</f>
        <v>45801</v>
      </c>
      <c r="M16" s="55">
        <f>EDATE($L$10,1)</f>
        <v>45832</v>
      </c>
      <c r="N16" s="55">
        <f>EDATE($M$10,1)</f>
        <v>45862</v>
      </c>
      <c r="O16" s="55">
        <f>EDATE($N$10,1)</f>
        <v>45893</v>
      </c>
      <c r="P16" s="56">
        <f>EDATE($O$10,1)</f>
        <v>45924</v>
      </c>
      <c r="Q16" s="57" t="s">
        <v>149</v>
      </c>
      <c r="R16" s="58" t="str">
        <f>C16</f>
        <v>Juvenile Delinquency</v>
      </c>
    </row>
    <row r="17" spans="1:18" s="59" customFormat="1" ht="20.100000000000001" customHeight="1" thickBot="1" x14ac:dyDescent="0.25">
      <c r="B17" s="64"/>
      <c r="C17" s="115" t="s">
        <v>179</v>
      </c>
      <c r="D17" s="116"/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/>
      <c r="Q17" s="6">
        <f>SUM(E17:P17)</f>
        <v>0</v>
      </c>
      <c r="R17" s="5"/>
    </row>
    <row r="18" spans="1:18" ht="20.100000000000001" customHeight="1" thickBot="1" x14ac:dyDescent="0.25">
      <c r="A18" s="61"/>
      <c r="D18" s="59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3"/>
    </row>
    <row r="19" spans="1:18" s="43" customFormat="1" ht="20.100000000000001" customHeight="1" thickBot="1" x14ac:dyDescent="0.25">
      <c r="B19" s="53" t="s">
        <v>86</v>
      </c>
      <c r="C19" s="53" t="s">
        <v>147</v>
      </c>
      <c r="E19" s="54" t="str">
        <f>$E$10</f>
        <v>Oct-24</v>
      </c>
      <c r="F19" s="55">
        <f>EDATE($E$10,1)</f>
        <v>45620</v>
      </c>
      <c r="G19" s="55">
        <f>EDATE($F$10,1)</f>
        <v>45650</v>
      </c>
      <c r="H19" s="55">
        <f>EDATE($G$10,1)</f>
        <v>45681</v>
      </c>
      <c r="I19" s="55">
        <f>EDATE($H$10,1)</f>
        <v>45712</v>
      </c>
      <c r="J19" s="55">
        <f>EDATE($I$10,1)</f>
        <v>45740</v>
      </c>
      <c r="K19" s="55">
        <f>EDATE($J$10,1)</f>
        <v>45771</v>
      </c>
      <c r="L19" s="55">
        <f>EDATE($K$10,1)</f>
        <v>45801</v>
      </c>
      <c r="M19" s="55">
        <f>EDATE($L$10,1)</f>
        <v>45832</v>
      </c>
      <c r="N19" s="55">
        <f>EDATE($M$10,1)</f>
        <v>45862</v>
      </c>
      <c r="O19" s="55">
        <f>EDATE($N$10,1)</f>
        <v>45893</v>
      </c>
      <c r="P19" s="56">
        <f>EDATE($O$10,1)</f>
        <v>45924</v>
      </c>
      <c r="Q19" s="57" t="s">
        <v>149</v>
      </c>
      <c r="R19" s="58" t="str">
        <f>C19</f>
        <v>Criminal Traffic - UTCs</v>
      </c>
    </row>
    <row r="20" spans="1:18" s="59" customFormat="1" ht="20.100000000000001" customHeight="1" thickBot="1" x14ac:dyDescent="0.25">
      <c r="B20" s="64"/>
      <c r="C20" s="115" t="s">
        <v>179</v>
      </c>
      <c r="D20" s="116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8"/>
      <c r="Q20" s="6">
        <f>SUM(E20:P20)</f>
        <v>0</v>
      </c>
      <c r="R20" s="35"/>
    </row>
    <row r="21" spans="1:18" ht="20.100000000000001" customHeight="1" thickBot="1" x14ac:dyDescent="0.25">
      <c r="A21" s="61"/>
      <c r="D21" s="59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</row>
    <row r="22" spans="1:18" s="43" customFormat="1" ht="20.100000000000001" customHeight="1" thickBot="1" x14ac:dyDescent="0.25">
      <c r="B22" s="53" t="s">
        <v>87</v>
      </c>
      <c r="C22" s="53" t="s">
        <v>131</v>
      </c>
      <c r="E22" s="54" t="str">
        <f>$E$10</f>
        <v>Oct-24</v>
      </c>
      <c r="F22" s="55">
        <f>EDATE($E$10,1)</f>
        <v>45620</v>
      </c>
      <c r="G22" s="55">
        <f>EDATE($F$10,1)</f>
        <v>45650</v>
      </c>
      <c r="H22" s="55">
        <f>EDATE($G$10,1)</f>
        <v>45681</v>
      </c>
      <c r="I22" s="55">
        <f>EDATE($H$10,1)</f>
        <v>45712</v>
      </c>
      <c r="J22" s="55">
        <f>EDATE($I$10,1)</f>
        <v>45740</v>
      </c>
      <c r="K22" s="55">
        <f>EDATE($J$10,1)</f>
        <v>45771</v>
      </c>
      <c r="L22" s="55">
        <f>EDATE($K$10,1)</f>
        <v>45801</v>
      </c>
      <c r="M22" s="55">
        <f>EDATE($L$10,1)</f>
        <v>45832</v>
      </c>
      <c r="N22" s="55">
        <f>EDATE($M$10,1)</f>
        <v>45862</v>
      </c>
      <c r="O22" s="55">
        <f>EDATE($N$10,1)</f>
        <v>45893</v>
      </c>
      <c r="P22" s="56">
        <f>EDATE($O$10,1)</f>
        <v>45924</v>
      </c>
      <c r="Q22" s="57" t="s">
        <v>149</v>
      </c>
      <c r="R22" s="58" t="str">
        <f>C22</f>
        <v>Circuit Civil</v>
      </c>
    </row>
    <row r="23" spans="1:18" s="59" customFormat="1" ht="20.100000000000001" customHeight="1" thickBot="1" x14ac:dyDescent="0.25">
      <c r="B23" s="64"/>
      <c r="C23" s="115" t="s">
        <v>179</v>
      </c>
      <c r="D23" s="116"/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1"/>
      <c r="Q23" s="6">
        <f>SUM(E23:P23)</f>
        <v>0</v>
      </c>
      <c r="R23" s="5"/>
    </row>
    <row r="24" spans="1:18" ht="20.100000000000001" customHeight="1" thickBot="1" x14ac:dyDescent="0.25">
      <c r="A24" s="61"/>
      <c r="D24" s="59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18" s="43" customFormat="1" ht="20.100000000000001" customHeight="1" thickBot="1" x14ac:dyDescent="0.25">
      <c r="B25" s="53" t="s">
        <v>88</v>
      </c>
      <c r="C25" s="53" t="s">
        <v>132</v>
      </c>
      <c r="E25" s="54" t="str">
        <f>$E$10</f>
        <v>Oct-24</v>
      </c>
      <c r="F25" s="55">
        <f>EDATE($E$10,1)</f>
        <v>45620</v>
      </c>
      <c r="G25" s="55">
        <f>EDATE($F$10,1)</f>
        <v>45650</v>
      </c>
      <c r="H25" s="55">
        <f>EDATE($G$10,1)</f>
        <v>45681</v>
      </c>
      <c r="I25" s="55">
        <f>EDATE($H$10,1)</f>
        <v>45712</v>
      </c>
      <c r="J25" s="55">
        <f>EDATE($I$10,1)</f>
        <v>45740</v>
      </c>
      <c r="K25" s="55">
        <f>EDATE($J$10,1)</f>
        <v>45771</v>
      </c>
      <c r="L25" s="55">
        <f>EDATE($K$10,1)</f>
        <v>45801</v>
      </c>
      <c r="M25" s="55">
        <f>EDATE($L$10,1)</f>
        <v>45832</v>
      </c>
      <c r="N25" s="55">
        <f>EDATE($M$10,1)</f>
        <v>45862</v>
      </c>
      <c r="O25" s="55">
        <f>EDATE($N$10,1)</f>
        <v>45893</v>
      </c>
      <c r="P25" s="56">
        <f>EDATE($O$10,1)</f>
        <v>45924</v>
      </c>
      <c r="Q25" s="57" t="s">
        <v>149</v>
      </c>
      <c r="R25" s="58" t="str">
        <f>C25</f>
        <v>County Civil</v>
      </c>
    </row>
    <row r="26" spans="1:18" s="59" customFormat="1" ht="20.100000000000001" customHeight="1" thickBot="1" x14ac:dyDescent="0.25">
      <c r="B26" s="60"/>
      <c r="C26" s="115" t="s">
        <v>179</v>
      </c>
      <c r="D26" s="116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  <c r="Q26" s="6">
        <f>SUM(E26:P26)</f>
        <v>0</v>
      </c>
      <c r="R26" s="35"/>
    </row>
    <row r="27" spans="1:18" ht="20.100000000000001" customHeight="1" thickBot="1" x14ac:dyDescent="0.25">
      <c r="A27" s="61"/>
      <c r="D27" s="59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3"/>
    </row>
    <row r="28" spans="1:18" s="43" customFormat="1" ht="20.100000000000001" customHeight="1" thickBot="1" x14ac:dyDescent="0.25">
      <c r="B28" s="53" t="s">
        <v>89</v>
      </c>
      <c r="C28" s="53" t="s">
        <v>133</v>
      </c>
      <c r="E28" s="54" t="str">
        <f>$E$10</f>
        <v>Oct-24</v>
      </c>
      <c r="F28" s="55">
        <f>EDATE($E$10,1)</f>
        <v>45620</v>
      </c>
      <c r="G28" s="55">
        <f>EDATE($F$10,1)</f>
        <v>45650</v>
      </c>
      <c r="H28" s="55">
        <f>EDATE($G$10,1)</f>
        <v>45681</v>
      </c>
      <c r="I28" s="55">
        <f>EDATE($H$10,1)</f>
        <v>45712</v>
      </c>
      <c r="J28" s="55">
        <f>EDATE($I$10,1)</f>
        <v>45740</v>
      </c>
      <c r="K28" s="55">
        <f>EDATE($J$10,1)</f>
        <v>45771</v>
      </c>
      <c r="L28" s="55">
        <f>EDATE($K$10,1)</f>
        <v>45801</v>
      </c>
      <c r="M28" s="55">
        <f>EDATE($L$10,1)</f>
        <v>45832</v>
      </c>
      <c r="N28" s="55">
        <f>EDATE($M$10,1)</f>
        <v>45862</v>
      </c>
      <c r="O28" s="55">
        <f>EDATE($N$10,1)</f>
        <v>45893</v>
      </c>
      <c r="P28" s="56">
        <f>EDATE($O$10,1)</f>
        <v>45924</v>
      </c>
      <c r="Q28" s="57" t="s">
        <v>149</v>
      </c>
      <c r="R28" s="58" t="str">
        <f>C28</f>
        <v>Probate</v>
      </c>
    </row>
    <row r="29" spans="1:18" s="59" customFormat="1" ht="20.100000000000001" customHeight="1" thickBot="1" x14ac:dyDescent="0.25">
      <c r="B29" s="64"/>
      <c r="C29" s="115" t="s">
        <v>179</v>
      </c>
      <c r="D29" s="116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/>
      <c r="Q29" s="22">
        <f>SUM(E29:P29)</f>
        <v>0</v>
      </c>
      <c r="R29" s="5"/>
    </row>
    <row r="30" spans="1:18" ht="20.100000000000001" customHeight="1" thickBot="1" x14ac:dyDescent="0.25">
      <c r="A30" s="61"/>
      <c r="D30" s="59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</row>
    <row r="31" spans="1:18" s="43" customFormat="1" ht="20.100000000000001" customHeight="1" thickBot="1" x14ac:dyDescent="0.25">
      <c r="B31" s="53" t="s">
        <v>90</v>
      </c>
      <c r="C31" s="53" t="s">
        <v>91</v>
      </c>
      <c r="E31" s="54" t="str">
        <f>$E$10</f>
        <v>Oct-24</v>
      </c>
      <c r="F31" s="55">
        <f>EDATE($E$10,1)</f>
        <v>45620</v>
      </c>
      <c r="G31" s="55">
        <f>EDATE($F$10,1)</f>
        <v>45650</v>
      </c>
      <c r="H31" s="55">
        <f>EDATE($G$10,1)</f>
        <v>45681</v>
      </c>
      <c r="I31" s="55">
        <f>EDATE($H$10,1)</f>
        <v>45712</v>
      </c>
      <c r="J31" s="55">
        <f>EDATE($I$10,1)</f>
        <v>45740</v>
      </c>
      <c r="K31" s="55">
        <f>EDATE($J$10,1)</f>
        <v>45771</v>
      </c>
      <c r="L31" s="55">
        <f>EDATE($K$10,1)</f>
        <v>45801</v>
      </c>
      <c r="M31" s="55">
        <f>EDATE($L$10,1)</f>
        <v>45832</v>
      </c>
      <c r="N31" s="55">
        <f>EDATE($M$10,1)</f>
        <v>45862</v>
      </c>
      <c r="O31" s="55">
        <f>EDATE($N$10,1)</f>
        <v>45893</v>
      </c>
      <c r="P31" s="56">
        <f>EDATE($O$10,1)</f>
        <v>45924</v>
      </c>
      <c r="Q31" s="57" t="s">
        <v>149</v>
      </c>
      <c r="R31" s="58" t="str">
        <f>C31</f>
        <v>Family</v>
      </c>
    </row>
    <row r="32" spans="1:18" s="59" customFormat="1" ht="20.100000000000001" customHeight="1" thickBot="1" x14ac:dyDescent="0.25">
      <c r="B32" s="64"/>
      <c r="C32" s="115" t="s">
        <v>179</v>
      </c>
      <c r="D32" s="116"/>
      <c r="E32" s="36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  <c r="Q32" s="22">
        <f>SUM(E32:P32)</f>
        <v>0</v>
      </c>
      <c r="R32" s="35"/>
    </row>
    <row r="33" spans="1:18" ht="20.100000000000001" customHeight="1" thickBot="1" x14ac:dyDescent="0.25">
      <c r="A33" s="61"/>
      <c r="D33" s="59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3"/>
    </row>
    <row r="34" spans="1:18" s="43" customFormat="1" ht="20.100000000000001" customHeight="1" thickBot="1" x14ac:dyDescent="0.25">
      <c r="B34" s="53" t="s">
        <v>92</v>
      </c>
      <c r="C34" s="53" t="s">
        <v>134</v>
      </c>
      <c r="E34" s="54" t="str">
        <f>$E$10</f>
        <v>Oct-24</v>
      </c>
      <c r="F34" s="55">
        <f>EDATE($E$10,1)</f>
        <v>45620</v>
      </c>
      <c r="G34" s="55">
        <f>EDATE($F$10,1)</f>
        <v>45650</v>
      </c>
      <c r="H34" s="55">
        <f>EDATE($G$10,1)</f>
        <v>45681</v>
      </c>
      <c r="I34" s="55">
        <f>EDATE($H$10,1)</f>
        <v>45712</v>
      </c>
      <c r="J34" s="55">
        <f>EDATE($I$10,1)</f>
        <v>45740</v>
      </c>
      <c r="K34" s="55">
        <f>EDATE($J$10,1)</f>
        <v>45771</v>
      </c>
      <c r="L34" s="55">
        <f>EDATE($K$10,1)</f>
        <v>45801</v>
      </c>
      <c r="M34" s="55">
        <f>EDATE($L$10,1)</f>
        <v>45832</v>
      </c>
      <c r="N34" s="55">
        <f>EDATE($M$10,1)</f>
        <v>45862</v>
      </c>
      <c r="O34" s="55">
        <f>EDATE($N$10,1)</f>
        <v>45893</v>
      </c>
      <c r="P34" s="56">
        <f>EDATE($O$10,1)</f>
        <v>45924</v>
      </c>
      <c r="Q34" s="57" t="s">
        <v>149</v>
      </c>
      <c r="R34" s="58" t="str">
        <f>C34</f>
        <v>Juvenile Dependency</v>
      </c>
    </row>
    <row r="35" spans="1:18" s="59" customFormat="1" ht="20.100000000000001" customHeight="1" thickBot="1" x14ac:dyDescent="0.25">
      <c r="B35" s="64"/>
      <c r="C35" s="115" t="s">
        <v>179</v>
      </c>
      <c r="D35" s="116"/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  <c r="Q35" s="22">
        <f>SUM(E35:P35)</f>
        <v>0</v>
      </c>
      <c r="R35" s="5"/>
    </row>
    <row r="36" spans="1:18" s="66" customFormat="1" ht="20.100000000000001" customHeight="1" thickBot="1" x14ac:dyDescent="0.25">
      <c r="A36" s="65"/>
      <c r="C36" s="67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3"/>
    </row>
    <row r="37" spans="1:18" s="43" customFormat="1" ht="20.100000000000001" customHeight="1" thickBot="1" x14ac:dyDescent="0.25">
      <c r="B37" s="53" t="s">
        <v>93</v>
      </c>
      <c r="C37" s="53" t="s">
        <v>148</v>
      </c>
      <c r="E37" s="54" t="str">
        <f>$E$10</f>
        <v>Oct-24</v>
      </c>
      <c r="F37" s="55">
        <f>EDATE($E$10,1)</f>
        <v>45620</v>
      </c>
      <c r="G37" s="55">
        <f>EDATE($F$10,1)</f>
        <v>45650</v>
      </c>
      <c r="H37" s="55">
        <f>EDATE($G$10,1)</f>
        <v>45681</v>
      </c>
      <c r="I37" s="55">
        <f>EDATE($H$10,1)</f>
        <v>45712</v>
      </c>
      <c r="J37" s="55">
        <f>EDATE($I$10,1)</f>
        <v>45740</v>
      </c>
      <c r="K37" s="55">
        <f>EDATE($J$10,1)</f>
        <v>45771</v>
      </c>
      <c r="L37" s="55">
        <f>EDATE($K$10,1)</f>
        <v>45801</v>
      </c>
      <c r="M37" s="55">
        <f>EDATE($L$10,1)</f>
        <v>45832</v>
      </c>
      <c r="N37" s="55">
        <f>EDATE($M$10,1)</f>
        <v>45862</v>
      </c>
      <c r="O37" s="55">
        <f>EDATE($N$10,1)</f>
        <v>45893</v>
      </c>
      <c r="P37" s="56">
        <f>EDATE($O$10,1)</f>
        <v>45924</v>
      </c>
      <c r="Q37" s="57" t="s">
        <v>149</v>
      </c>
      <c r="R37" s="58" t="str">
        <f>C37</f>
        <v>Civil Traffic - UTCs</v>
      </c>
    </row>
    <row r="38" spans="1:18" ht="20.100000000000001" customHeight="1" thickBot="1" x14ac:dyDescent="0.25">
      <c r="B38" s="68"/>
      <c r="C38" s="115" t="s">
        <v>179</v>
      </c>
      <c r="D38" s="116"/>
      <c r="E38" s="36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8"/>
      <c r="Q38" s="22">
        <f>SUM(E38:P38)</f>
        <v>0</v>
      </c>
      <c r="R38" s="35"/>
    </row>
    <row r="39" spans="1:18" ht="20.100000000000001" customHeight="1" thickBot="1" x14ac:dyDescent="0.25">
      <c r="B39" s="47"/>
      <c r="C39" s="47"/>
      <c r="D39" s="4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9"/>
    </row>
    <row r="40" spans="1:18" s="43" customFormat="1" ht="20.100000000000001" customHeight="1" thickBot="1" x14ac:dyDescent="0.25">
      <c r="B40" s="53" t="s">
        <v>172</v>
      </c>
      <c r="C40" s="53" t="s">
        <v>171</v>
      </c>
      <c r="E40" s="54" t="str">
        <f>$E$10</f>
        <v>Oct-24</v>
      </c>
      <c r="F40" s="55">
        <f>EDATE($E$10,1)</f>
        <v>45620</v>
      </c>
      <c r="G40" s="55">
        <f>EDATE($F$10,1)</f>
        <v>45650</v>
      </c>
      <c r="H40" s="55">
        <f>EDATE($G$10,1)</f>
        <v>45681</v>
      </c>
      <c r="I40" s="55">
        <f>EDATE($H$10,1)</f>
        <v>45712</v>
      </c>
      <c r="J40" s="55">
        <f>EDATE($I$10,1)</f>
        <v>45740</v>
      </c>
      <c r="K40" s="55">
        <f>EDATE($J$10,1)</f>
        <v>45771</v>
      </c>
      <c r="L40" s="55">
        <f>EDATE($K$10,1)</f>
        <v>45801</v>
      </c>
      <c r="M40" s="55">
        <f>EDATE($L$10,1)</f>
        <v>45832</v>
      </c>
      <c r="N40" s="55">
        <f>EDATE($M$10,1)</f>
        <v>45862</v>
      </c>
      <c r="O40" s="55">
        <f>EDATE($N$10,1)</f>
        <v>45893</v>
      </c>
      <c r="P40" s="56">
        <f>EDATE($O$10,1)</f>
        <v>45924</v>
      </c>
      <c r="Q40" s="57" t="s">
        <v>149</v>
      </c>
      <c r="R40" s="58" t="str">
        <f>C40</f>
        <v>Multiple Case Types</v>
      </c>
    </row>
    <row r="41" spans="1:18" ht="20.100000000000001" customHeight="1" thickBot="1" x14ac:dyDescent="0.25">
      <c r="B41" s="68"/>
      <c r="C41" s="115" t="s">
        <v>179</v>
      </c>
      <c r="D41" s="116"/>
      <c r="E41" s="19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1"/>
      <c r="Q41" s="22">
        <f>SUM(E41:P41)</f>
        <v>0</v>
      </c>
      <c r="R41" s="5"/>
    </row>
    <row r="42" spans="1:18" customFormat="1" ht="20.100000000000001" customHeight="1" thickBot="1" x14ac:dyDescent="0.35">
      <c r="A42" s="70"/>
      <c r="Q42" s="50"/>
    </row>
    <row r="43" spans="1:18" s="43" customFormat="1" ht="20.100000000000001" customHeight="1" thickTop="1" thickBot="1" x14ac:dyDescent="0.25">
      <c r="B43" s="71"/>
      <c r="C43" s="119" t="s">
        <v>181</v>
      </c>
      <c r="D43" s="120"/>
      <c r="E43" s="10">
        <f t="shared" ref="E43:P43" si="0">E41+E38+E35+E32+E29+E26+E23+E20+E17+E14+E11</f>
        <v>0</v>
      </c>
      <c r="F43" s="11">
        <f t="shared" si="0"/>
        <v>0</v>
      </c>
      <c r="G43" s="11">
        <f t="shared" si="0"/>
        <v>0</v>
      </c>
      <c r="H43" s="11">
        <f t="shared" si="0"/>
        <v>0</v>
      </c>
      <c r="I43" s="11">
        <f t="shared" si="0"/>
        <v>0</v>
      </c>
      <c r="J43" s="11">
        <f t="shared" si="0"/>
        <v>0</v>
      </c>
      <c r="K43" s="11">
        <f t="shared" si="0"/>
        <v>0</v>
      </c>
      <c r="L43" s="11">
        <f t="shared" si="0"/>
        <v>0</v>
      </c>
      <c r="M43" s="11">
        <f t="shared" si="0"/>
        <v>0</v>
      </c>
      <c r="N43" s="11">
        <f t="shared" si="0"/>
        <v>0</v>
      </c>
      <c r="O43" s="11">
        <f t="shared" si="0"/>
        <v>0</v>
      </c>
      <c r="P43" s="12">
        <f t="shared" si="0"/>
        <v>0</v>
      </c>
      <c r="Q43" s="13">
        <f>SUM(E43:P43)</f>
        <v>0</v>
      </c>
      <c r="R43" s="8" t="str">
        <f>IF($Q42&gt;0,"Please Provide Comment"," ")</f>
        <v xml:space="preserve"> </v>
      </c>
    </row>
    <row r="44" spans="1:18" customFormat="1" ht="20.100000000000001" customHeight="1" thickBot="1" x14ac:dyDescent="0.35">
      <c r="Q44" s="50"/>
    </row>
    <row r="45" spans="1:18" customFormat="1" ht="29.25" customHeight="1" thickBot="1" x14ac:dyDescent="0.25">
      <c r="B45" s="72">
        <v>1</v>
      </c>
      <c r="C45" s="73" t="str">
        <f>"Number of Active Payment Plans on 9/30/"&amp;(ReportInfo!$N$2-2000)</f>
        <v>Number of Active Payment Plans on 9/30/24</v>
      </c>
      <c r="D45" s="39"/>
      <c r="E45" s="121" t="s">
        <v>178</v>
      </c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2"/>
      <c r="Q45" s="57" t="s">
        <v>149</v>
      </c>
      <c r="R45" s="52" t="s">
        <v>164</v>
      </c>
    </row>
    <row r="46" spans="1:18" s="43" customFormat="1" ht="20.100000000000001" customHeight="1" x14ac:dyDescent="0.2">
      <c r="B46" s="74">
        <v>2</v>
      </c>
      <c r="C46" s="123" t="s">
        <v>197</v>
      </c>
      <c r="D46" s="124"/>
      <c r="E46" s="14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6"/>
      <c r="Q46" s="17">
        <f>SUM(E46:P46)</f>
        <v>0</v>
      </c>
      <c r="R46" s="9"/>
    </row>
    <row r="47" spans="1:18" s="43" customFormat="1" ht="20.100000000000001" customHeight="1" x14ac:dyDescent="0.2">
      <c r="B47" s="75">
        <v>3</v>
      </c>
      <c r="C47" s="125" t="s">
        <v>198</v>
      </c>
      <c r="D47" s="126"/>
      <c r="E47" s="27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/>
      <c r="Q47" s="40">
        <f>SUM(E47:P47)</f>
        <v>0</v>
      </c>
      <c r="R47" s="33"/>
    </row>
    <row r="48" spans="1:18" s="43" customFormat="1" ht="20.100000000000001" customHeight="1" x14ac:dyDescent="0.2">
      <c r="B48" s="75">
        <v>4</v>
      </c>
      <c r="C48" s="125" t="s">
        <v>199</v>
      </c>
      <c r="D48" s="126"/>
      <c r="E48" s="23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/>
      <c r="Q48" s="40">
        <f>SUM(E48:P48)</f>
        <v>0</v>
      </c>
      <c r="R48" s="26"/>
    </row>
    <row r="49" spans="1:18" s="43" customFormat="1" ht="20.100000000000001" customHeight="1" thickBot="1" x14ac:dyDescent="0.25">
      <c r="B49" s="76">
        <v>5</v>
      </c>
      <c r="C49" s="108" t="s">
        <v>200</v>
      </c>
      <c r="D49" s="109"/>
      <c r="E49" s="30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2"/>
      <c r="Q49" s="18">
        <f>SUM(E49:P49)</f>
        <v>0</v>
      </c>
      <c r="R49" s="34"/>
    </row>
    <row r="50" spans="1:18" s="50" customFormat="1" ht="17.25" thickTop="1" thickBot="1" x14ac:dyDescent="0.35">
      <c r="B50" s="77"/>
      <c r="C50" s="110" t="s">
        <v>177</v>
      </c>
      <c r="D50" s="111"/>
      <c r="E50" s="10">
        <f>D45+E46-E47-E48-E49</f>
        <v>0</v>
      </c>
      <c r="F50" s="11">
        <f>E50+F46-F47-F48-F49</f>
        <v>0</v>
      </c>
      <c r="G50" s="11">
        <f>F50+G46-G47-G48-G49</f>
        <v>0</v>
      </c>
      <c r="H50" s="11">
        <f t="shared" ref="H50:P50" si="1">G50+H46-H47-H48-H49</f>
        <v>0</v>
      </c>
      <c r="I50" s="11">
        <f t="shared" si="1"/>
        <v>0</v>
      </c>
      <c r="J50" s="11">
        <f t="shared" si="1"/>
        <v>0</v>
      </c>
      <c r="K50" s="11">
        <f t="shared" si="1"/>
        <v>0</v>
      </c>
      <c r="L50" s="11">
        <f t="shared" si="1"/>
        <v>0</v>
      </c>
      <c r="M50" s="11">
        <f t="shared" si="1"/>
        <v>0</v>
      </c>
      <c r="N50" s="11">
        <f t="shared" si="1"/>
        <v>0</v>
      </c>
      <c r="O50" s="11">
        <f t="shared" si="1"/>
        <v>0</v>
      </c>
      <c r="P50" s="11">
        <f t="shared" si="1"/>
        <v>0</v>
      </c>
      <c r="Q50" s="78"/>
    </row>
    <row r="51" spans="1:18" s="80" customFormat="1" x14ac:dyDescent="0.25">
      <c r="A51" s="79"/>
      <c r="C51" s="47"/>
      <c r="D51" s="4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8" s="82" customFormat="1" x14ac:dyDescent="0.25">
      <c r="A52" s="81"/>
      <c r="B52" s="118" t="s">
        <v>165</v>
      </c>
      <c r="C52" s="118"/>
      <c r="Q52" s="69"/>
      <c r="R52" s="80"/>
    </row>
    <row r="53" spans="1:18" s="82" customFormat="1" ht="13.5" x14ac:dyDescent="0.25">
      <c r="A53" s="81"/>
      <c r="B53" s="117" t="s">
        <v>201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80"/>
    </row>
    <row r="54" spans="1:18" s="83" customFormat="1" ht="13.5" x14ac:dyDescent="0.2">
      <c r="A54" s="84"/>
      <c r="B54" s="117" t="s">
        <v>183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</row>
    <row r="55" spans="1:18" s="83" customFormat="1" ht="13.5" x14ac:dyDescent="0.2">
      <c r="A55" s="84"/>
      <c r="B55" s="117" t="s">
        <v>184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</row>
    <row r="56" spans="1:18" s="83" customFormat="1" ht="13.5" x14ac:dyDescent="0.2">
      <c r="A56" s="84"/>
      <c r="B56" s="117" t="s">
        <v>185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</row>
    <row r="57" spans="1:18" s="83" customFormat="1" ht="13.5" x14ac:dyDescent="0.2">
      <c r="A57" s="84"/>
      <c r="B57" s="117" t="s">
        <v>186</v>
      </c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</row>
    <row r="58" spans="1:18" s="83" customFormat="1" ht="13.5" x14ac:dyDescent="0.2">
      <c r="A58" s="85"/>
      <c r="B58" s="117" t="s">
        <v>187</v>
      </c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59"/>
    </row>
    <row r="59" spans="1:18" s="83" customFormat="1" ht="13.5" x14ac:dyDescent="0.2">
      <c r="A59" s="85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59"/>
    </row>
    <row r="60" spans="1:18" s="83" customFormat="1" ht="13.5" x14ac:dyDescent="0.2">
      <c r="A60" s="85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</sheetData>
  <sheetProtection algorithmName="SHA-512" hashValue="gbMT2q2Jatw5yJ3JB5eOelL61bAGvdmOu1VdxRxjQo1Ma6Wec9IEp02R1fFWCgtiW5lVPaGj7E8prJPazvQxkg==" saltValue="eRNmie/CEzFY1CHASskR6A==" spinCount="100000" sheet="1" objects="1" scenarios="1" selectLockedCells="1"/>
  <mergeCells count="35">
    <mergeCell ref="R4:R5"/>
    <mergeCell ref="E9:P9"/>
    <mergeCell ref="C11:D11"/>
    <mergeCell ref="C14:D14"/>
    <mergeCell ref="C17:D17"/>
    <mergeCell ref="B60:Q60"/>
    <mergeCell ref="B58:Q58"/>
    <mergeCell ref="B59:Q59"/>
    <mergeCell ref="C38:D38"/>
    <mergeCell ref="C41:D41"/>
    <mergeCell ref="B52:C52"/>
    <mergeCell ref="B54:Q54"/>
    <mergeCell ref="B55:Q55"/>
    <mergeCell ref="C43:D43"/>
    <mergeCell ref="E45:P45"/>
    <mergeCell ref="B56:Q56"/>
    <mergeCell ref="B57:Q57"/>
    <mergeCell ref="B53:Q53"/>
    <mergeCell ref="C46:D46"/>
    <mergeCell ref="C47:D47"/>
    <mergeCell ref="C48:D48"/>
    <mergeCell ref="C49:D49"/>
    <mergeCell ref="C50:D50"/>
    <mergeCell ref="A1:E1"/>
    <mergeCell ref="H4:I4"/>
    <mergeCell ref="D4:E4"/>
    <mergeCell ref="D5:E5"/>
    <mergeCell ref="D6:E6"/>
    <mergeCell ref="A2:E2"/>
    <mergeCell ref="C29:D29"/>
    <mergeCell ref="C35:D35"/>
    <mergeCell ref="C32:D32"/>
    <mergeCell ref="C26:D26"/>
    <mergeCell ref="C20:D20"/>
    <mergeCell ref="C23:D23"/>
  </mergeCells>
  <dataValidations count="1">
    <dataValidation type="whole" allowBlank="1" showInputMessage="1" showErrorMessage="1" sqref="E26:P26 E17:P17 E38:P38 E23:P23 E32:P32 E29:P29 E14:P14 E35:P35 E11:P11 E20:P20 E41:P41 E46:P49 D45" xr:uid="{00000000-0002-0000-0000-000000000000}">
      <formula1>0</formula1>
      <formula2>400000000</formula2>
    </dataValidation>
  </dataValidations>
  <printOptions horizontalCentered="1"/>
  <pageMargins left="0.3" right="0.3" top="0.3" bottom="0.3" header="0" footer="0"/>
  <pageSetup scale="52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21" max="16383" man="1"/>
    <brk id="27" max="16383" man="1"/>
    <brk id="3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LookupData!$E$3:$E$69</xm:f>
          </x14:formula1>
          <xm:sqref>D4:E4</xm:sqref>
        </x14:dataValidation>
        <x14:dataValidation type="list" allowBlank="1" showInputMessage="1" showErrorMessage="1" xr:uid="{00000000-0002-0000-0000-000002000000}">
          <x14:formula1>
            <xm:f>LookupData!$B$72:$B$83</xm:f>
          </x14:formula1>
          <xm:sqref>H4:I4</xm:sqref>
        </x14:dataValidation>
        <x14:dataValidation type="list" allowBlank="1" showInputMessage="1" showErrorMessage="1" xr:uid="{00000000-0002-0000-0000-000003000000}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BAA0-6027-4989-8C1F-38F1A1D22350}">
  <dimension ref="A1"/>
  <sheetViews>
    <sheetView workbookViewId="0">
      <selection sqref="A1:XFD1048576"/>
    </sheetView>
  </sheetViews>
  <sheetFormatPr defaultRowHeight="12.75" x14ac:dyDescent="0.2"/>
  <sheetData/>
  <sheetProtection algorithmName="SHA-512" hashValue="lYtJADYEE1D9Vulrsp5KmB/9lu2yWwiJCrUFkwJhNoNoOA7+PJTKYFcLpzgYy/fiYefU+C4zVqOhrBOBYgcl8Q==" saltValue="LxWX4xcs3DwtxEUUQUNrtA==" spinCount="100000" sheet="1" objects="1" scenarios="1" selectLockedCell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258"/>
  <sheetViews>
    <sheetView workbookViewId="0">
      <selection activeCell="N8" sqref="N8"/>
    </sheetView>
  </sheetViews>
  <sheetFormatPr defaultColWidth="9.140625" defaultRowHeight="13.5" x14ac:dyDescent="0.25"/>
  <cols>
    <col min="1" max="1" width="20.85546875" style="87" customWidth="1"/>
    <col min="2" max="2" width="17" style="87" customWidth="1"/>
    <col min="3" max="3" width="18" style="87" bestFit="1" customWidth="1"/>
    <col min="4" max="4" width="17.85546875" style="87" customWidth="1"/>
    <col min="5" max="5" width="28.42578125" style="87" bestFit="1" customWidth="1"/>
    <col min="6" max="6" width="7.7109375" style="87" customWidth="1"/>
    <col min="7" max="17" width="9.7109375" style="87" customWidth="1"/>
    <col min="18" max="16384" width="9.140625" style="87"/>
  </cols>
  <sheetData>
    <row r="1" spans="1:15" ht="13.5" customHeight="1" x14ac:dyDescent="0.25">
      <c r="A1" s="86" t="s">
        <v>107</v>
      </c>
      <c r="B1" s="87" t="s">
        <v>188</v>
      </c>
      <c r="D1" s="86" t="s">
        <v>108</v>
      </c>
      <c r="E1" s="87" t="str">
        <f>IF('Payment Plans'!D4="","CountyName",'Payment Plans'!D4)</f>
        <v>CountyName</v>
      </c>
      <c r="G1" s="88" t="s">
        <v>143</v>
      </c>
      <c r="H1" s="89" t="s">
        <v>137</v>
      </c>
      <c r="I1" s="89" t="s">
        <v>138</v>
      </c>
      <c r="J1" s="89" t="s">
        <v>139</v>
      </c>
      <c r="K1" s="89" t="s">
        <v>140</v>
      </c>
      <c r="L1" s="90" t="s">
        <v>141</v>
      </c>
      <c r="N1" s="129" t="s">
        <v>196</v>
      </c>
      <c r="O1" s="129"/>
    </row>
    <row r="2" spans="1:15" x14ac:dyDescent="0.25">
      <c r="A2" s="86" t="s">
        <v>106</v>
      </c>
      <c r="B2" s="87" t="s">
        <v>157</v>
      </c>
      <c r="G2" s="91">
        <v>1</v>
      </c>
      <c r="H2" s="87" t="s">
        <v>193</v>
      </c>
      <c r="I2" s="87" t="s">
        <v>142</v>
      </c>
      <c r="J2" s="87" t="s">
        <v>192</v>
      </c>
      <c r="K2" s="87">
        <v>21</v>
      </c>
      <c r="L2" s="92">
        <v>242</v>
      </c>
      <c r="N2" s="107">
        <v>2024</v>
      </c>
      <c r="O2" s="93" t="s">
        <v>195</v>
      </c>
    </row>
    <row r="3" spans="1:15" x14ac:dyDescent="0.25">
      <c r="G3" s="91">
        <v>2</v>
      </c>
      <c r="H3" s="87" t="s">
        <v>176</v>
      </c>
      <c r="I3" s="87" t="s">
        <v>142</v>
      </c>
      <c r="J3" s="87" t="s">
        <v>180</v>
      </c>
      <c r="K3" s="87">
        <v>244</v>
      </c>
      <c r="L3" s="92">
        <v>258</v>
      </c>
    </row>
    <row r="4" spans="1:15" x14ac:dyDescent="0.25">
      <c r="G4" s="91">
        <v>3</v>
      </c>
      <c r="L4" s="92"/>
    </row>
    <row r="5" spans="1:15" x14ac:dyDescent="0.25">
      <c r="A5" s="94" t="s">
        <v>109</v>
      </c>
      <c r="B5" s="95" t="str">
        <f>"11/20/"&amp;$N$2</f>
        <v>11/20/2024</v>
      </c>
      <c r="G5" s="91">
        <v>4</v>
      </c>
      <c r="L5" s="92"/>
    </row>
    <row r="6" spans="1:15" x14ac:dyDescent="0.25">
      <c r="A6" s="94" t="s">
        <v>110</v>
      </c>
      <c r="B6" s="96"/>
      <c r="G6" s="91">
        <v>5</v>
      </c>
      <c r="L6" s="92"/>
    </row>
    <row r="7" spans="1:15" x14ac:dyDescent="0.25">
      <c r="A7" s="94" t="s">
        <v>112</v>
      </c>
      <c r="B7" s="87" t="str">
        <f>TEXT(B5,"MMM")</f>
        <v>Nov</v>
      </c>
      <c r="G7" s="91">
        <v>6</v>
      </c>
      <c r="L7" s="92"/>
    </row>
    <row r="8" spans="1:15" x14ac:dyDescent="0.25">
      <c r="A8" s="94" t="s">
        <v>114</v>
      </c>
      <c r="B8" s="87">
        <f>IF('Payment Plans'!D5="",1,'Payment Plans'!D5)</f>
        <v>1</v>
      </c>
      <c r="G8" s="91">
        <v>7</v>
      </c>
      <c r="L8" s="92"/>
    </row>
    <row r="9" spans="1:15" x14ac:dyDescent="0.25">
      <c r="A9" s="94" t="s">
        <v>111</v>
      </c>
      <c r="B9" s="97" t="str">
        <f>IF('Payment Plans'!H4="",TEXT(EDATE(B5,-1),"MMM"),'Payment Plans'!H4)</f>
        <v>Oct</v>
      </c>
      <c r="C9" s="87" t="str">
        <f>IF('Payment Plans'!H4="",TEXT(EDATE(B5,-1),"MMMM"),'Payment Plans'!H4)</f>
        <v>October</v>
      </c>
      <c r="G9" s="91">
        <v>8</v>
      </c>
      <c r="L9" s="92"/>
    </row>
    <row r="10" spans="1:15" x14ac:dyDescent="0.25">
      <c r="A10" s="94" t="s">
        <v>113</v>
      </c>
      <c r="B10" s="87" t="str">
        <f>E1&amp;" CFY"&amp;(N2-2000)&amp;""&amp;(N2-1999)&amp;" "&amp;B1&amp;" "&amp;B9&amp;" Ver"&amp;B8&amp;" "&amp;TEXT(B5,"Mmddyy")&amp;".xlsx"</f>
        <v>CountyName CFY2425 PmtPlans Oct Ver1 112024.xlsx</v>
      </c>
      <c r="G10" s="91">
        <v>9</v>
      </c>
      <c r="L10" s="92"/>
    </row>
    <row r="11" spans="1:15" x14ac:dyDescent="0.25">
      <c r="A11" s="94" t="s">
        <v>115</v>
      </c>
      <c r="B11" s="87" t="str">
        <f>"R:\!CFY"&amp;(N2-2000)&amp;""&amp;(N2-1999)&amp;"\Incoming Reports\Payment Plans\"&amp;C9&amp;"\"</f>
        <v>R:\!CFY2425\Incoming Reports\Payment Plans\October\</v>
      </c>
      <c r="G11" s="91">
        <v>10</v>
      </c>
      <c r="L11" s="92"/>
    </row>
    <row r="12" spans="1:15" ht="14.25" thickBot="1" x14ac:dyDescent="0.3">
      <c r="G12" s="98">
        <v>11</v>
      </c>
      <c r="H12" s="99"/>
      <c r="I12" s="99"/>
      <c r="J12" s="99"/>
      <c r="K12" s="99"/>
      <c r="L12" s="100"/>
    </row>
    <row r="13" spans="1:15" x14ac:dyDescent="0.25">
      <c r="A13" s="94" t="s">
        <v>136</v>
      </c>
      <c r="B13" s="87">
        <v>2</v>
      </c>
    </row>
    <row r="15" spans="1:15" x14ac:dyDescent="0.25">
      <c r="A15" s="94" t="s">
        <v>174</v>
      </c>
      <c r="B15" s="87" t="str">
        <f>IF('Payment Plans'!D5="","None",'Payment Plans'!D4)</f>
        <v>None</v>
      </c>
    </row>
    <row r="16" spans="1:15" x14ac:dyDescent="0.25">
      <c r="A16" s="94" t="s">
        <v>175</v>
      </c>
      <c r="B16" s="87" t="str">
        <f>IF('Payment Plans'!D6="","None",'Payment Plans'!D5)</f>
        <v>None</v>
      </c>
    </row>
    <row r="20" spans="1:19" x14ac:dyDescent="0.25">
      <c r="A20" s="86" t="s">
        <v>94</v>
      </c>
      <c r="B20" s="86" t="s">
        <v>116</v>
      </c>
      <c r="C20" s="86" t="s">
        <v>158</v>
      </c>
      <c r="D20" s="86" t="s">
        <v>159</v>
      </c>
      <c r="E20" s="86" t="s">
        <v>160</v>
      </c>
      <c r="F20" s="86" t="s">
        <v>117</v>
      </c>
      <c r="G20" s="86" t="s">
        <v>191</v>
      </c>
      <c r="H20" s="86" t="s">
        <v>118</v>
      </c>
      <c r="I20" s="86" t="s">
        <v>119</v>
      </c>
      <c r="J20" s="86" t="s">
        <v>120</v>
      </c>
      <c r="K20" s="86" t="s">
        <v>121</v>
      </c>
      <c r="L20" s="86" t="s">
        <v>122</v>
      </c>
      <c r="M20" s="86" t="s">
        <v>123</v>
      </c>
      <c r="N20" s="86" t="s">
        <v>124</v>
      </c>
      <c r="O20" s="86" t="s">
        <v>125</v>
      </c>
      <c r="P20" s="86" t="s">
        <v>126</v>
      </c>
      <c r="Q20" s="86" t="s">
        <v>127</v>
      </c>
      <c r="R20" s="86" t="s">
        <v>161</v>
      </c>
      <c r="S20" s="86" t="s">
        <v>128</v>
      </c>
    </row>
    <row r="21" spans="1:19" x14ac:dyDescent="0.25">
      <c r="A21" s="87">
        <f>IFERROR(INDEX(LookupData!A3:A69,MATCH(E1,LookupData!E3:E69,0)),0)</f>
        <v>0</v>
      </c>
      <c r="B21" s="87">
        <v>23</v>
      </c>
      <c r="C21" s="87" t="s">
        <v>173</v>
      </c>
      <c r="D21" s="87" t="str">
        <f>'Payment Plans'!$C$10</f>
        <v>Circuit Criminal</v>
      </c>
      <c r="E21" s="101" t="str">
        <f>'Payment Plans'!$C$11</f>
        <v>Cases Placed on a Payment Plan</v>
      </c>
      <c r="F21" s="102" t="str">
        <f>'Payment Plans'!$E$10</f>
        <v>Oct-24</v>
      </c>
      <c r="G21" s="101" t="str">
        <f>IF('Payment Plans'!$E$11="","",'Payment Plans'!$E$11)</f>
        <v/>
      </c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>
        <v>1</v>
      </c>
      <c r="S21" s="101">
        <v>2</v>
      </c>
    </row>
    <row r="22" spans="1:19" x14ac:dyDescent="0.25">
      <c r="A22" s="87">
        <f t="shared" ref="A22:B25" si="0">A$21</f>
        <v>0</v>
      </c>
      <c r="B22" s="87">
        <f t="shared" si="0"/>
        <v>23</v>
      </c>
      <c r="C22" s="87" t="s">
        <v>173</v>
      </c>
      <c r="D22" s="87" t="str">
        <f>'Payment Plans'!$C$13</f>
        <v>County Criminal</v>
      </c>
      <c r="E22" s="101" t="str">
        <f>'Payment Plans'!$C$14</f>
        <v>Cases Placed on a Payment Plan</v>
      </c>
      <c r="F22" s="102" t="str">
        <f>'Payment Plans'!$E$10</f>
        <v>Oct-24</v>
      </c>
      <c r="G22" s="101" t="str">
        <f>IF('Payment Plans'!$E$14="","",'Payment Plans'!$E$14)</f>
        <v/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>
        <v>1</v>
      </c>
      <c r="S22" s="101">
        <v>2</v>
      </c>
    </row>
    <row r="23" spans="1:19" x14ac:dyDescent="0.25">
      <c r="A23" s="87">
        <f t="shared" si="0"/>
        <v>0</v>
      </c>
      <c r="B23" s="87">
        <f t="shared" si="0"/>
        <v>23</v>
      </c>
      <c r="C23" s="87" t="s">
        <v>173</v>
      </c>
      <c r="D23" s="87" t="str">
        <f>'Payment Plans'!$C$16</f>
        <v>Juvenile Delinquency</v>
      </c>
      <c r="E23" s="101" t="str">
        <f>'Payment Plans'!$C$17</f>
        <v>Cases Placed on a Payment Plan</v>
      </c>
      <c r="F23" s="102" t="str">
        <f>'Payment Plans'!$E$10</f>
        <v>Oct-24</v>
      </c>
      <c r="G23" s="101" t="str">
        <f>IF('Payment Plans'!$E$17="","",'Payment Plans'!$E$17)</f>
        <v/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>
        <v>1</v>
      </c>
      <c r="S23" s="101">
        <v>2</v>
      </c>
    </row>
    <row r="24" spans="1:19" x14ac:dyDescent="0.25">
      <c r="A24" s="87">
        <f t="shared" si="0"/>
        <v>0</v>
      </c>
      <c r="B24" s="87">
        <f t="shared" si="0"/>
        <v>23</v>
      </c>
      <c r="C24" s="87" t="s">
        <v>173</v>
      </c>
      <c r="D24" s="87" t="str">
        <f>'Payment Plans'!$C$19</f>
        <v>Criminal Traffic - UTCs</v>
      </c>
      <c r="E24" s="101" t="str">
        <f>'Payment Plans'!$C$20</f>
        <v>Cases Placed on a Payment Plan</v>
      </c>
      <c r="F24" s="102" t="str">
        <f>'Payment Plans'!$E$10</f>
        <v>Oct-24</v>
      </c>
      <c r="G24" s="101" t="str">
        <f>IF('Payment Plans'!$E$20="","",'Payment Plans'!$E$20)</f>
        <v/>
      </c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>
        <v>1</v>
      </c>
      <c r="S24" s="101">
        <v>2</v>
      </c>
    </row>
    <row r="25" spans="1:19" x14ac:dyDescent="0.25">
      <c r="A25" s="87">
        <f t="shared" si="0"/>
        <v>0</v>
      </c>
      <c r="B25" s="87">
        <f t="shared" si="0"/>
        <v>23</v>
      </c>
      <c r="C25" s="87" t="s">
        <v>173</v>
      </c>
      <c r="D25" s="87" t="str">
        <f>'Payment Plans'!$C$22</f>
        <v>Circuit Civil</v>
      </c>
      <c r="E25" s="101" t="str">
        <f>'Payment Plans'!$C$23</f>
        <v>Cases Placed on a Payment Plan</v>
      </c>
      <c r="F25" s="102" t="str">
        <f>'Payment Plans'!$E$10</f>
        <v>Oct-24</v>
      </c>
      <c r="G25" s="101" t="str">
        <f>IF('Payment Plans'!$E$23="","",'Payment Plans'!$E$23)</f>
        <v/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>
        <v>1</v>
      </c>
      <c r="S25" s="101">
        <v>2</v>
      </c>
    </row>
    <row r="26" spans="1:19" x14ac:dyDescent="0.25">
      <c r="A26" s="87">
        <f t="shared" ref="A26:B42" si="1">A$21</f>
        <v>0</v>
      </c>
      <c r="B26" s="87">
        <f t="shared" si="1"/>
        <v>23</v>
      </c>
      <c r="C26" s="87" t="s">
        <v>173</v>
      </c>
      <c r="D26" s="87" t="str">
        <f>'Payment Plans'!$C$25</f>
        <v>County Civil</v>
      </c>
      <c r="E26" s="101" t="str">
        <f>'Payment Plans'!$C$26</f>
        <v>Cases Placed on a Payment Plan</v>
      </c>
      <c r="F26" s="102" t="str">
        <f>'Payment Plans'!$E$10</f>
        <v>Oct-24</v>
      </c>
      <c r="G26" s="101" t="str">
        <f>IF('Payment Plans'!$E$26="","",'Payment Plans'!$E$26)</f>
        <v/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>
        <v>1</v>
      </c>
      <c r="S26" s="101">
        <v>2</v>
      </c>
    </row>
    <row r="27" spans="1:19" x14ac:dyDescent="0.25">
      <c r="A27" s="87">
        <f t="shared" si="1"/>
        <v>0</v>
      </c>
      <c r="B27" s="87">
        <f t="shared" si="1"/>
        <v>23</v>
      </c>
      <c r="C27" s="87" t="s">
        <v>173</v>
      </c>
      <c r="D27" s="87" t="str">
        <f>'Payment Plans'!$C$28</f>
        <v>Probate</v>
      </c>
      <c r="E27" s="101" t="str">
        <f>'Payment Plans'!$C$29</f>
        <v>Cases Placed on a Payment Plan</v>
      </c>
      <c r="F27" s="102" t="str">
        <f>'Payment Plans'!$E$10</f>
        <v>Oct-24</v>
      </c>
      <c r="G27" s="101" t="str">
        <f>IF('Payment Plans'!$E$29="","",'Payment Plans'!$E$29)</f>
        <v/>
      </c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>
        <v>1</v>
      </c>
      <c r="S27" s="101">
        <v>2</v>
      </c>
    </row>
    <row r="28" spans="1:19" x14ac:dyDescent="0.25">
      <c r="A28" s="87">
        <f t="shared" si="1"/>
        <v>0</v>
      </c>
      <c r="B28" s="87">
        <f t="shared" si="1"/>
        <v>23</v>
      </c>
      <c r="C28" s="87" t="s">
        <v>173</v>
      </c>
      <c r="D28" s="87" t="str">
        <f>'Payment Plans'!$C$31</f>
        <v>Family</v>
      </c>
      <c r="E28" s="101" t="str">
        <f>'Payment Plans'!$C$32</f>
        <v>Cases Placed on a Payment Plan</v>
      </c>
      <c r="F28" s="102" t="str">
        <f>'Payment Plans'!$E$10</f>
        <v>Oct-24</v>
      </c>
      <c r="G28" s="101" t="str">
        <f>IF('Payment Plans'!$E$32="","",'Payment Plans'!$E$32)</f>
        <v/>
      </c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>
        <v>1</v>
      </c>
      <c r="S28" s="101">
        <v>2</v>
      </c>
    </row>
    <row r="29" spans="1:19" x14ac:dyDescent="0.25">
      <c r="A29" s="87">
        <f t="shared" si="1"/>
        <v>0</v>
      </c>
      <c r="B29" s="87">
        <f t="shared" ref="B29:B35" si="2">B$21</f>
        <v>23</v>
      </c>
      <c r="C29" s="87" t="s">
        <v>173</v>
      </c>
      <c r="D29" s="87" t="str">
        <f>'Payment Plans'!$C$34</f>
        <v>Juvenile Dependency</v>
      </c>
      <c r="E29" s="101" t="str">
        <f>'Payment Plans'!$C$35</f>
        <v>Cases Placed on a Payment Plan</v>
      </c>
      <c r="F29" s="102" t="str">
        <f>'Payment Plans'!$E$10</f>
        <v>Oct-24</v>
      </c>
      <c r="G29" s="101" t="str">
        <f>IF('Payment Plans'!$E$35="","",'Payment Plans'!$E$35)</f>
        <v/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>
        <v>1</v>
      </c>
      <c r="S29" s="101">
        <v>2</v>
      </c>
    </row>
    <row r="30" spans="1:19" x14ac:dyDescent="0.25">
      <c r="A30" s="87">
        <f t="shared" si="1"/>
        <v>0</v>
      </c>
      <c r="B30" s="87">
        <f t="shared" si="2"/>
        <v>23</v>
      </c>
      <c r="C30" s="87" t="s">
        <v>173</v>
      </c>
      <c r="D30" s="87" t="str">
        <f>'Payment Plans'!$C$37</f>
        <v>Civil Traffic - UTCs</v>
      </c>
      <c r="E30" s="101" t="str">
        <f>'Payment Plans'!$C$38</f>
        <v>Cases Placed on a Payment Plan</v>
      </c>
      <c r="F30" s="102" t="str">
        <f>'Payment Plans'!$E$10</f>
        <v>Oct-24</v>
      </c>
      <c r="G30" s="101" t="str">
        <f>IF('Payment Plans'!$E$38="","",'Payment Plans'!$E$38)</f>
        <v/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>
        <v>1</v>
      </c>
      <c r="S30" s="101">
        <v>2</v>
      </c>
    </row>
    <row r="31" spans="1:19" x14ac:dyDescent="0.25">
      <c r="A31" s="87">
        <f t="shared" si="1"/>
        <v>0</v>
      </c>
      <c r="B31" s="87">
        <f t="shared" si="2"/>
        <v>23</v>
      </c>
      <c r="C31" s="87" t="s">
        <v>173</v>
      </c>
      <c r="D31" s="87" t="str">
        <f>'Payment Plans'!$C$40</f>
        <v>Multiple Case Types</v>
      </c>
      <c r="E31" s="101" t="str">
        <f>'Payment Plans'!$C$41</f>
        <v>Cases Placed on a Payment Plan</v>
      </c>
      <c r="F31" s="102" t="str">
        <f>'Payment Plans'!$E$10</f>
        <v>Oct-24</v>
      </c>
      <c r="G31" s="101" t="str">
        <f>IF('Payment Plans'!$E$41="","",'Payment Plans'!$E$41)</f>
        <v/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>
        <v>1</v>
      </c>
      <c r="S31" s="101">
        <v>2</v>
      </c>
    </row>
    <row r="32" spans="1:19" x14ac:dyDescent="0.25">
      <c r="A32" s="87">
        <f t="shared" si="1"/>
        <v>0</v>
      </c>
      <c r="B32" s="87">
        <f t="shared" si="2"/>
        <v>23</v>
      </c>
      <c r="C32" s="87" t="s">
        <v>173</v>
      </c>
      <c r="D32" s="87" t="s">
        <v>189</v>
      </c>
      <c r="E32" s="101" t="str">
        <f>'Payment Plans'!$C$43</f>
        <v xml:space="preserve">Total Cases on a Payment Plan = </v>
      </c>
      <c r="F32" s="102" t="str">
        <f>'Payment Plans'!$E$10</f>
        <v>Oct-24</v>
      </c>
      <c r="G32" s="101">
        <f>IF('Payment Plans'!$E$43="","",'Payment Plans'!$E$43)</f>
        <v>0</v>
      </c>
      <c r="R32" s="101">
        <v>1</v>
      </c>
      <c r="S32" s="101">
        <v>2</v>
      </c>
    </row>
    <row r="33" spans="1:19" x14ac:dyDescent="0.25">
      <c r="A33" s="87">
        <f t="shared" si="1"/>
        <v>0</v>
      </c>
      <c r="B33" s="87">
        <f t="shared" si="2"/>
        <v>23</v>
      </c>
      <c r="C33" s="87" t="s">
        <v>173</v>
      </c>
      <c r="D33" s="87" t="s">
        <v>189</v>
      </c>
      <c r="E33" s="101" t="str">
        <f>'Payment Plans'!$C$46</f>
        <v>Number of Payment Plans</v>
      </c>
      <c r="F33" s="102" t="str">
        <f>'Payment Plans'!$E$10</f>
        <v>Oct-24</v>
      </c>
      <c r="G33" s="101" t="str">
        <f>IF('Payment Plans'!$E$46="","",'Payment Plans'!$E$46)</f>
        <v/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>
        <v>1</v>
      </c>
      <c r="S33" s="101">
        <v>2</v>
      </c>
    </row>
    <row r="34" spans="1:19" x14ac:dyDescent="0.25">
      <c r="A34" s="87">
        <f t="shared" si="1"/>
        <v>0</v>
      </c>
      <c r="B34" s="87">
        <f t="shared" si="2"/>
        <v>23</v>
      </c>
      <c r="C34" s="87" t="s">
        <v>173</v>
      </c>
      <c r="D34" s="87" t="s">
        <v>189</v>
      </c>
      <c r="E34" s="101" t="str">
        <f>'Payment Plans'!$C$47</f>
        <v>Number of Removed Payment Plans - Satisfied</v>
      </c>
      <c r="F34" s="102" t="str">
        <f>'Payment Plans'!$E$10</f>
        <v>Oct-24</v>
      </c>
      <c r="G34" s="101" t="str">
        <f>IF('Payment Plans'!$E$47="","",'Payment Plans'!$E$47)</f>
        <v/>
      </c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>
        <v>1</v>
      </c>
      <c r="S34" s="101">
        <v>2</v>
      </c>
    </row>
    <row r="35" spans="1:19" x14ac:dyDescent="0.25">
      <c r="A35" s="87">
        <f t="shared" si="1"/>
        <v>0</v>
      </c>
      <c r="B35" s="87">
        <f t="shared" si="2"/>
        <v>23</v>
      </c>
      <c r="C35" s="87" t="s">
        <v>173</v>
      </c>
      <c r="D35" s="87" t="s">
        <v>189</v>
      </c>
      <c r="E35" s="101" t="str">
        <f>'Payment Plans'!$C$48</f>
        <v>Number of Removed Payment Plans - Defaulted</v>
      </c>
      <c r="F35" s="102" t="str">
        <f>'Payment Plans'!$E$10</f>
        <v>Oct-24</v>
      </c>
      <c r="G35" s="101" t="str">
        <f>IF('Payment Plans'!$E$48="","",'Payment Plans'!$E$48)</f>
        <v/>
      </c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>
        <v>1</v>
      </c>
      <c r="S35" s="101">
        <v>2</v>
      </c>
    </row>
    <row r="36" spans="1:19" s="103" customFormat="1" x14ac:dyDescent="0.25">
      <c r="A36" s="87">
        <f t="shared" si="1"/>
        <v>0</v>
      </c>
      <c r="B36" s="87">
        <v>23</v>
      </c>
      <c r="C36" s="87" t="s">
        <v>173</v>
      </c>
      <c r="D36" s="87" t="s">
        <v>189</v>
      </c>
      <c r="E36" s="101" t="str">
        <f>'Payment Plans'!$C$49</f>
        <v>Number of Removed Payment Plans - Other</v>
      </c>
      <c r="F36" s="102" t="str">
        <f>'Payment Plans'!$E$10</f>
        <v>Oct-24</v>
      </c>
      <c r="G36" s="101" t="str">
        <f>IF('Payment Plans'!$E$49="","",'Payment Plans'!$E$49)</f>
        <v/>
      </c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>
        <v>1</v>
      </c>
      <c r="S36" s="101">
        <v>2</v>
      </c>
    </row>
    <row r="37" spans="1:19" x14ac:dyDescent="0.25">
      <c r="A37" s="87">
        <f t="shared" si="1"/>
        <v>0</v>
      </c>
      <c r="B37" s="87">
        <f t="shared" ref="B37:B242" si="3">B$21</f>
        <v>23</v>
      </c>
      <c r="C37" s="87" t="s">
        <v>173</v>
      </c>
      <c r="D37" s="87" t="s">
        <v>189</v>
      </c>
      <c r="E37" s="101" t="str">
        <f>'Payment Plans'!$C$50</f>
        <v xml:space="preserve">Total Active Payment Plans = </v>
      </c>
      <c r="F37" s="102" t="str">
        <f>'Payment Plans'!$E$10</f>
        <v>Oct-24</v>
      </c>
      <c r="G37" s="101">
        <f>IF('Payment Plans'!$E$50="","",'Payment Plans'!$E$50)</f>
        <v>0</v>
      </c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>
        <v>1</v>
      </c>
      <c r="S37" s="101">
        <v>2</v>
      </c>
    </row>
    <row r="38" spans="1:19" x14ac:dyDescent="0.25">
      <c r="A38" s="87">
        <f t="shared" si="1"/>
        <v>0</v>
      </c>
      <c r="B38" s="87">
        <f t="shared" si="3"/>
        <v>23</v>
      </c>
      <c r="C38" s="87" t="s">
        <v>173</v>
      </c>
      <c r="D38" s="87" t="str">
        <f>'Payment Plans'!$C$10</f>
        <v>Circuit Criminal</v>
      </c>
      <c r="E38" s="101" t="str">
        <f>'Payment Plans'!$C$11</f>
        <v>Cases Placed on a Payment Plan</v>
      </c>
      <c r="F38" s="102">
        <f>'Payment Plans'!$F$10</f>
        <v>45620</v>
      </c>
      <c r="G38" s="101" t="str">
        <f>IF('Payment Plans'!$F$11="","",'Payment Plans'!$F$11)</f>
        <v/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>
        <v>1</v>
      </c>
      <c r="S38" s="101">
        <v>2</v>
      </c>
    </row>
    <row r="39" spans="1:19" x14ac:dyDescent="0.25">
      <c r="A39" s="87">
        <f t="shared" si="1"/>
        <v>0</v>
      </c>
      <c r="B39" s="87">
        <f t="shared" si="3"/>
        <v>23</v>
      </c>
      <c r="C39" s="87" t="s">
        <v>173</v>
      </c>
      <c r="D39" s="87" t="str">
        <f>'Payment Plans'!$C$13</f>
        <v>County Criminal</v>
      </c>
      <c r="E39" s="101" t="str">
        <f>'Payment Plans'!$C$14</f>
        <v>Cases Placed on a Payment Plan</v>
      </c>
      <c r="F39" s="102">
        <f>'Payment Plans'!$F$10</f>
        <v>45620</v>
      </c>
      <c r="G39" s="101" t="str">
        <f>IF('Payment Plans'!$F$14="","",'Payment Plans'!$F$14)</f>
        <v/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>
        <v>1</v>
      </c>
      <c r="S39" s="101">
        <v>2</v>
      </c>
    </row>
    <row r="40" spans="1:19" x14ac:dyDescent="0.25">
      <c r="A40" s="87">
        <f t="shared" si="1"/>
        <v>0</v>
      </c>
      <c r="B40" s="87">
        <f t="shared" si="3"/>
        <v>23</v>
      </c>
      <c r="C40" s="87" t="s">
        <v>173</v>
      </c>
      <c r="D40" s="87" t="str">
        <f>'Payment Plans'!$C$16</f>
        <v>Juvenile Delinquency</v>
      </c>
      <c r="E40" s="101" t="str">
        <f>'Payment Plans'!$C$17</f>
        <v>Cases Placed on a Payment Plan</v>
      </c>
      <c r="F40" s="102">
        <f>'Payment Plans'!$F$10</f>
        <v>45620</v>
      </c>
      <c r="G40" s="101" t="str">
        <f>IF('Payment Plans'!$F$17="","",'Payment Plans'!$F$17)</f>
        <v/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>
        <v>1</v>
      </c>
      <c r="S40" s="101">
        <v>2</v>
      </c>
    </row>
    <row r="41" spans="1:19" x14ac:dyDescent="0.25">
      <c r="A41" s="87">
        <f t="shared" si="1"/>
        <v>0</v>
      </c>
      <c r="B41" s="87">
        <f t="shared" si="3"/>
        <v>23</v>
      </c>
      <c r="C41" s="87" t="s">
        <v>173</v>
      </c>
      <c r="D41" s="87" t="str">
        <f>'Payment Plans'!$C$19</f>
        <v>Criminal Traffic - UTCs</v>
      </c>
      <c r="E41" s="101" t="str">
        <f>'Payment Plans'!$C$20</f>
        <v>Cases Placed on a Payment Plan</v>
      </c>
      <c r="F41" s="102">
        <f>'Payment Plans'!$F$10</f>
        <v>45620</v>
      </c>
      <c r="G41" s="101" t="str">
        <f>IF('Payment Plans'!$F$20="","",'Payment Plans'!$F$20)</f>
        <v/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>
        <v>1</v>
      </c>
      <c r="S41" s="101">
        <v>2</v>
      </c>
    </row>
    <row r="42" spans="1:19" x14ac:dyDescent="0.25">
      <c r="A42" s="87">
        <f t="shared" si="1"/>
        <v>0</v>
      </c>
      <c r="B42" s="87">
        <f t="shared" si="3"/>
        <v>23</v>
      </c>
      <c r="C42" s="87" t="s">
        <v>173</v>
      </c>
      <c r="D42" s="87" t="str">
        <f>'Payment Plans'!$C$22</f>
        <v>Circuit Civil</v>
      </c>
      <c r="E42" s="101" t="str">
        <f>'Payment Plans'!$C$23</f>
        <v>Cases Placed on a Payment Plan</v>
      </c>
      <c r="F42" s="102">
        <f>'Payment Plans'!$F$10</f>
        <v>45620</v>
      </c>
      <c r="G42" s="101" t="str">
        <f>IF('Payment Plans'!$F$23="","",'Payment Plans'!$F$23)</f>
        <v/>
      </c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>
        <v>1</v>
      </c>
      <c r="S42" s="101">
        <v>2</v>
      </c>
    </row>
    <row r="43" spans="1:19" x14ac:dyDescent="0.25">
      <c r="A43" s="87">
        <f t="shared" ref="A43:A242" si="4">A$21</f>
        <v>0</v>
      </c>
      <c r="B43" s="87">
        <f t="shared" si="3"/>
        <v>23</v>
      </c>
      <c r="C43" s="87" t="s">
        <v>173</v>
      </c>
      <c r="D43" s="87" t="str">
        <f>'Payment Plans'!$C$25</f>
        <v>County Civil</v>
      </c>
      <c r="E43" s="101" t="str">
        <f>'Payment Plans'!$C$26</f>
        <v>Cases Placed on a Payment Plan</v>
      </c>
      <c r="F43" s="102">
        <f>'Payment Plans'!$F$10</f>
        <v>45620</v>
      </c>
      <c r="G43" s="101" t="str">
        <f>IF('Payment Plans'!$F$26="","",'Payment Plans'!$F$26)</f>
        <v/>
      </c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>
        <v>1</v>
      </c>
      <c r="S43" s="101">
        <v>2</v>
      </c>
    </row>
    <row r="44" spans="1:19" x14ac:dyDescent="0.25">
      <c r="A44" s="87">
        <f t="shared" si="4"/>
        <v>0</v>
      </c>
      <c r="B44" s="87">
        <f t="shared" si="3"/>
        <v>23</v>
      </c>
      <c r="C44" s="87" t="s">
        <v>173</v>
      </c>
      <c r="D44" s="87" t="str">
        <f>'Payment Plans'!$C$28</f>
        <v>Probate</v>
      </c>
      <c r="E44" s="101" t="str">
        <f>'Payment Plans'!$C$29</f>
        <v>Cases Placed on a Payment Plan</v>
      </c>
      <c r="F44" s="102">
        <f>'Payment Plans'!$F$10</f>
        <v>45620</v>
      </c>
      <c r="G44" s="101" t="str">
        <f>IF('Payment Plans'!$F$29="","",'Payment Plans'!$F$29)</f>
        <v/>
      </c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>
        <v>1</v>
      </c>
      <c r="S44" s="101">
        <v>2</v>
      </c>
    </row>
    <row r="45" spans="1:19" x14ac:dyDescent="0.25">
      <c r="A45" s="87">
        <f t="shared" si="4"/>
        <v>0</v>
      </c>
      <c r="B45" s="87">
        <f t="shared" si="3"/>
        <v>23</v>
      </c>
      <c r="C45" s="87" t="s">
        <v>173</v>
      </c>
      <c r="D45" s="87" t="str">
        <f>'Payment Plans'!$C$31</f>
        <v>Family</v>
      </c>
      <c r="E45" s="101" t="str">
        <f>'Payment Plans'!$C$32</f>
        <v>Cases Placed on a Payment Plan</v>
      </c>
      <c r="F45" s="102">
        <f>'Payment Plans'!$F$10</f>
        <v>45620</v>
      </c>
      <c r="G45" s="101" t="str">
        <f>IF('Payment Plans'!$F$32="","",'Payment Plans'!$F$32)</f>
        <v/>
      </c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>
        <v>1</v>
      </c>
      <c r="S45" s="101">
        <v>2</v>
      </c>
    </row>
    <row r="46" spans="1:19" x14ac:dyDescent="0.25">
      <c r="A46" s="87">
        <f t="shared" si="4"/>
        <v>0</v>
      </c>
      <c r="B46" s="87">
        <f t="shared" si="3"/>
        <v>23</v>
      </c>
      <c r="C46" s="87" t="s">
        <v>173</v>
      </c>
      <c r="D46" s="87" t="str">
        <f>'Payment Plans'!$C$34</f>
        <v>Juvenile Dependency</v>
      </c>
      <c r="E46" s="101" t="str">
        <f>'Payment Plans'!$C$35</f>
        <v>Cases Placed on a Payment Plan</v>
      </c>
      <c r="F46" s="102">
        <f>'Payment Plans'!$F$10</f>
        <v>45620</v>
      </c>
      <c r="G46" s="101" t="str">
        <f>IF('Payment Plans'!$F$35="","",'Payment Plans'!$F$35)</f>
        <v/>
      </c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>
        <v>1</v>
      </c>
      <c r="S46" s="101">
        <v>2</v>
      </c>
    </row>
    <row r="47" spans="1:19" x14ac:dyDescent="0.25">
      <c r="A47" s="87">
        <f t="shared" si="4"/>
        <v>0</v>
      </c>
      <c r="B47" s="87">
        <f t="shared" si="3"/>
        <v>23</v>
      </c>
      <c r="C47" s="87" t="s">
        <v>173</v>
      </c>
      <c r="D47" s="87" t="str">
        <f>'Payment Plans'!$C$37</f>
        <v>Civil Traffic - UTCs</v>
      </c>
      <c r="E47" s="101" t="str">
        <f>'Payment Plans'!$C$38</f>
        <v>Cases Placed on a Payment Plan</v>
      </c>
      <c r="F47" s="102">
        <f>'Payment Plans'!$F$10</f>
        <v>45620</v>
      </c>
      <c r="G47" s="101" t="str">
        <f>IF('Payment Plans'!$F$38="","",'Payment Plans'!$F$38)</f>
        <v/>
      </c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>
        <v>1</v>
      </c>
      <c r="S47" s="101">
        <v>2</v>
      </c>
    </row>
    <row r="48" spans="1:19" x14ac:dyDescent="0.25">
      <c r="A48" s="87">
        <f t="shared" si="4"/>
        <v>0</v>
      </c>
      <c r="B48" s="87">
        <f t="shared" si="3"/>
        <v>23</v>
      </c>
      <c r="C48" s="87" t="s">
        <v>173</v>
      </c>
      <c r="D48" s="87" t="str">
        <f>'Payment Plans'!$C$40</f>
        <v>Multiple Case Types</v>
      </c>
      <c r="E48" s="101" t="str">
        <f>'Payment Plans'!$C$41</f>
        <v>Cases Placed on a Payment Plan</v>
      </c>
      <c r="F48" s="102">
        <f>'Payment Plans'!$F$10</f>
        <v>45620</v>
      </c>
      <c r="G48" s="101" t="str">
        <f>IF('Payment Plans'!$F$41="","",'Payment Plans'!$F$41)</f>
        <v/>
      </c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>
        <v>1</v>
      </c>
      <c r="S48" s="101">
        <v>2</v>
      </c>
    </row>
    <row r="49" spans="1:19" x14ac:dyDescent="0.25">
      <c r="A49" s="87">
        <f t="shared" si="4"/>
        <v>0</v>
      </c>
      <c r="B49" s="87">
        <f t="shared" si="3"/>
        <v>23</v>
      </c>
      <c r="C49" s="87" t="s">
        <v>173</v>
      </c>
      <c r="D49" s="87" t="s">
        <v>189</v>
      </c>
      <c r="E49" s="101" t="str">
        <f>'Payment Plans'!$C$43</f>
        <v xml:space="preserve">Total Cases on a Payment Plan = </v>
      </c>
      <c r="F49" s="102">
        <f>'Payment Plans'!$F$10</f>
        <v>45620</v>
      </c>
      <c r="G49" s="101">
        <f>IF('Payment Plans'!$F$43="","",'Payment Plans'!$F$43)</f>
        <v>0</v>
      </c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>
        <v>1</v>
      </c>
      <c r="S49" s="101">
        <v>2</v>
      </c>
    </row>
    <row r="50" spans="1:19" x14ac:dyDescent="0.25">
      <c r="A50" s="87">
        <f t="shared" si="4"/>
        <v>0</v>
      </c>
      <c r="B50" s="87">
        <f t="shared" si="3"/>
        <v>23</v>
      </c>
      <c r="C50" s="87" t="s">
        <v>173</v>
      </c>
      <c r="D50" s="87" t="s">
        <v>189</v>
      </c>
      <c r="E50" s="101" t="str">
        <f>'Payment Plans'!$C$46</f>
        <v>Number of Payment Plans</v>
      </c>
      <c r="F50" s="102">
        <f>'Payment Plans'!$F$10</f>
        <v>45620</v>
      </c>
      <c r="G50" s="101" t="str">
        <f>IF('Payment Plans'!$F$46="","",'Payment Plans'!$F$46)</f>
        <v/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>
        <v>1</v>
      </c>
      <c r="S50" s="101">
        <v>2</v>
      </c>
    </row>
    <row r="51" spans="1:19" x14ac:dyDescent="0.25">
      <c r="A51" s="87">
        <f t="shared" si="4"/>
        <v>0</v>
      </c>
      <c r="B51" s="87">
        <f t="shared" si="3"/>
        <v>23</v>
      </c>
      <c r="C51" s="87" t="s">
        <v>173</v>
      </c>
      <c r="D51" s="87" t="s">
        <v>189</v>
      </c>
      <c r="E51" s="101" t="str">
        <f>'Payment Plans'!$C$47</f>
        <v>Number of Removed Payment Plans - Satisfied</v>
      </c>
      <c r="F51" s="102">
        <f>'Payment Plans'!$F$10</f>
        <v>45620</v>
      </c>
      <c r="G51" s="101" t="str">
        <f>IF('Payment Plans'!$F$47="","",'Payment Plans'!$F$47)</f>
        <v/>
      </c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>
        <v>1</v>
      </c>
      <c r="S51" s="101">
        <v>2</v>
      </c>
    </row>
    <row r="52" spans="1:19" x14ac:dyDescent="0.25">
      <c r="A52" s="87">
        <f t="shared" si="4"/>
        <v>0</v>
      </c>
      <c r="B52" s="87">
        <f t="shared" si="3"/>
        <v>23</v>
      </c>
      <c r="C52" s="87" t="s">
        <v>173</v>
      </c>
      <c r="D52" s="87" t="s">
        <v>189</v>
      </c>
      <c r="E52" s="101" t="str">
        <f>'Payment Plans'!$C$48</f>
        <v>Number of Removed Payment Plans - Defaulted</v>
      </c>
      <c r="F52" s="102">
        <f>'Payment Plans'!$F$10</f>
        <v>45620</v>
      </c>
      <c r="G52" s="101" t="str">
        <f>IF('Payment Plans'!$F$48="","",'Payment Plans'!$F$48)</f>
        <v/>
      </c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>
        <v>1</v>
      </c>
      <c r="S52" s="101">
        <v>2</v>
      </c>
    </row>
    <row r="53" spans="1:19" x14ac:dyDescent="0.25">
      <c r="A53" s="87">
        <f t="shared" si="4"/>
        <v>0</v>
      </c>
      <c r="B53" s="87">
        <f t="shared" si="3"/>
        <v>23</v>
      </c>
      <c r="C53" s="87" t="s">
        <v>173</v>
      </c>
      <c r="D53" s="87" t="s">
        <v>189</v>
      </c>
      <c r="E53" s="101" t="str">
        <f>'Payment Plans'!$C$49</f>
        <v>Number of Removed Payment Plans - Other</v>
      </c>
      <c r="F53" s="102">
        <f>'Payment Plans'!$F$10</f>
        <v>45620</v>
      </c>
      <c r="G53" s="101" t="str">
        <f>IF('Payment Plans'!$F$49="","",'Payment Plans'!$F$49)</f>
        <v/>
      </c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>
        <v>1</v>
      </c>
      <c r="S53" s="101">
        <v>2</v>
      </c>
    </row>
    <row r="54" spans="1:19" x14ac:dyDescent="0.25">
      <c r="A54" s="87">
        <f t="shared" si="4"/>
        <v>0</v>
      </c>
      <c r="B54" s="87">
        <f t="shared" si="3"/>
        <v>23</v>
      </c>
      <c r="C54" s="87" t="s">
        <v>173</v>
      </c>
      <c r="D54" s="87" t="s">
        <v>189</v>
      </c>
      <c r="E54" s="101" t="str">
        <f>'Payment Plans'!$C$50</f>
        <v xml:space="preserve">Total Active Payment Plans = </v>
      </c>
      <c r="F54" s="102">
        <f>'Payment Plans'!$F$10</f>
        <v>45620</v>
      </c>
      <c r="G54" s="101">
        <f>IF('Payment Plans'!$F$50="","",'Payment Plans'!$F$50)</f>
        <v>0</v>
      </c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>
        <v>1</v>
      </c>
      <c r="S54" s="101">
        <v>2</v>
      </c>
    </row>
    <row r="55" spans="1:19" x14ac:dyDescent="0.25">
      <c r="A55" s="87">
        <f>IFERROR(INDEX(LookupData!A37:A103,MATCH(E35,LookupData!E37:E103,0)),0)</f>
        <v>0</v>
      </c>
      <c r="B55" s="87">
        <v>23</v>
      </c>
      <c r="C55" s="87" t="s">
        <v>173</v>
      </c>
      <c r="D55" s="87" t="str">
        <f>'Payment Plans'!$C$10</f>
        <v>Circuit Criminal</v>
      </c>
      <c r="E55" s="101" t="str">
        <f>'Payment Plans'!$C$11</f>
        <v>Cases Placed on a Payment Plan</v>
      </c>
      <c r="F55" s="102">
        <f>'Payment Plans'!$G$10</f>
        <v>45650</v>
      </c>
      <c r="G55" s="101" t="str">
        <f>IF('Payment Plans'!$G$11="","",'Payment Plans'!$G$11)</f>
        <v/>
      </c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>
        <v>1</v>
      </c>
      <c r="S55" s="101">
        <v>2</v>
      </c>
    </row>
    <row r="56" spans="1:19" x14ac:dyDescent="0.25">
      <c r="A56" s="87">
        <f t="shared" ref="A56:B71" si="5">A$21</f>
        <v>0</v>
      </c>
      <c r="B56" s="87">
        <f t="shared" si="5"/>
        <v>23</v>
      </c>
      <c r="C56" s="87" t="s">
        <v>173</v>
      </c>
      <c r="D56" s="87" t="str">
        <f>'Payment Plans'!$C$13</f>
        <v>County Criminal</v>
      </c>
      <c r="E56" s="101" t="str">
        <f>'Payment Plans'!$C$14</f>
        <v>Cases Placed on a Payment Plan</v>
      </c>
      <c r="F56" s="102">
        <f>'Payment Plans'!$G$10</f>
        <v>45650</v>
      </c>
      <c r="G56" s="101" t="str">
        <f>IF('Payment Plans'!$G$14="","",'Payment Plans'!$G$14)</f>
        <v/>
      </c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>
        <v>1</v>
      </c>
      <c r="S56" s="101">
        <v>2</v>
      </c>
    </row>
    <row r="57" spans="1:19" x14ac:dyDescent="0.25">
      <c r="A57" s="87">
        <f t="shared" si="5"/>
        <v>0</v>
      </c>
      <c r="B57" s="87">
        <f t="shared" si="5"/>
        <v>23</v>
      </c>
      <c r="C57" s="87" t="s">
        <v>173</v>
      </c>
      <c r="D57" s="87" t="str">
        <f>'Payment Plans'!$C$16</f>
        <v>Juvenile Delinquency</v>
      </c>
      <c r="E57" s="101" t="str">
        <f>'Payment Plans'!$C$17</f>
        <v>Cases Placed on a Payment Plan</v>
      </c>
      <c r="F57" s="102">
        <f>'Payment Plans'!$G$10</f>
        <v>45650</v>
      </c>
      <c r="G57" s="101" t="str">
        <f>IF('Payment Plans'!$G$17="","",'Payment Plans'!$G$17)</f>
        <v/>
      </c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>
        <v>1</v>
      </c>
      <c r="S57" s="101">
        <v>2</v>
      </c>
    </row>
    <row r="58" spans="1:19" x14ac:dyDescent="0.25">
      <c r="A58" s="87">
        <f t="shared" si="5"/>
        <v>0</v>
      </c>
      <c r="B58" s="87">
        <f t="shared" si="5"/>
        <v>23</v>
      </c>
      <c r="C58" s="87" t="s">
        <v>173</v>
      </c>
      <c r="D58" s="87" t="str">
        <f>'Payment Plans'!$C$19</f>
        <v>Criminal Traffic - UTCs</v>
      </c>
      <c r="E58" s="101" t="str">
        <f>'Payment Plans'!$C$20</f>
        <v>Cases Placed on a Payment Plan</v>
      </c>
      <c r="F58" s="102">
        <f>'Payment Plans'!$G$10</f>
        <v>45650</v>
      </c>
      <c r="G58" s="101" t="str">
        <f>IF('Payment Plans'!$G$20="","",'Payment Plans'!$G$20)</f>
        <v/>
      </c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>
        <v>1</v>
      </c>
      <c r="S58" s="101">
        <v>2</v>
      </c>
    </row>
    <row r="59" spans="1:19" x14ac:dyDescent="0.25">
      <c r="A59" s="87">
        <f t="shared" si="5"/>
        <v>0</v>
      </c>
      <c r="B59" s="87">
        <f t="shared" si="5"/>
        <v>23</v>
      </c>
      <c r="C59" s="87" t="s">
        <v>173</v>
      </c>
      <c r="D59" s="87" t="str">
        <f>'Payment Plans'!$C$22</f>
        <v>Circuit Civil</v>
      </c>
      <c r="E59" s="101" t="str">
        <f>'Payment Plans'!$C$23</f>
        <v>Cases Placed on a Payment Plan</v>
      </c>
      <c r="F59" s="102">
        <f>'Payment Plans'!$G$10</f>
        <v>45650</v>
      </c>
      <c r="G59" s="101" t="str">
        <f>IF('Payment Plans'!$G$23="","",'Payment Plans'!$G$23)</f>
        <v/>
      </c>
      <c r="H59" s="104"/>
      <c r="I59" s="103"/>
      <c r="J59" s="103"/>
      <c r="K59" s="103"/>
      <c r="L59" s="103"/>
      <c r="M59" s="103"/>
      <c r="N59" s="103"/>
      <c r="O59" s="103"/>
      <c r="P59" s="103"/>
      <c r="Q59" s="103"/>
      <c r="R59" s="101">
        <v>1</v>
      </c>
      <c r="S59" s="101">
        <v>2</v>
      </c>
    </row>
    <row r="60" spans="1:19" x14ac:dyDescent="0.25">
      <c r="A60" s="87">
        <f t="shared" si="5"/>
        <v>0</v>
      </c>
      <c r="B60" s="87">
        <f t="shared" si="5"/>
        <v>23</v>
      </c>
      <c r="C60" s="87" t="s">
        <v>173</v>
      </c>
      <c r="D60" s="87" t="str">
        <f>'Payment Plans'!$C$25</f>
        <v>County Civil</v>
      </c>
      <c r="E60" s="101" t="str">
        <f>'Payment Plans'!$C$26</f>
        <v>Cases Placed on a Payment Plan</v>
      </c>
      <c r="F60" s="102">
        <f>'Payment Plans'!$G$10</f>
        <v>45650</v>
      </c>
      <c r="G60" s="101" t="str">
        <f>IF('Payment Plans'!$G$26="","",'Payment Plans'!$G$26)</f>
        <v/>
      </c>
      <c r="H60" s="101"/>
      <c r="R60" s="101">
        <v>1</v>
      </c>
      <c r="S60" s="101">
        <v>2</v>
      </c>
    </row>
    <row r="61" spans="1:19" x14ac:dyDescent="0.25">
      <c r="A61" s="87">
        <f t="shared" si="5"/>
        <v>0</v>
      </c>
      <c r="B61" s="87">
        <f t="shared" si="5"/>
        <v>23</v>
      </c>
      <c r="C61" s="87" t="s">
        <v>173</v>
      </c>
      <c r="D61" s="87" t="str">
        <f>'Payment Plans'!$C$28</f>
        <v>Probate</v>
      </c>
      <c r="E61" s="101" t="str">
        <f>'Payment Plans'!$C$29</f>
        <v>Cases Placed on a Payment Plan</v>
      </c>
      <c r="F61" s="102">
        <f>'Payment Plans'!$G$10</f>
        <v>45650</v>
      </c>
      <c r="G61" s="101" t="str">
        <f>IF('Payment Plans'!$G$29="","",'Payment Plans'!$G$29)</f>
        <v/>
      </c>
      <c r="H61" s="101"/>
      <c r="R61" s="101">
        <v>1</v>
      </c>
      <c r="S61" s="101">
        <v>2</v>
      </c>
    </row>
    <row r="62" spans="1:19" x14ac:dyDescent="0.25">
      <c r="A62" s="87">
        <f t="shared" si="5"/>
        <v>0</v>
      </c>
      <c r="B62" s="87">
        <f t="shared" si="5"/>
        <v>23</v>
      </c>
      <c r="C62" s="87" t="s">
        <v>173</v>
      </c>
      <c r="D62" s="87" t="str">
        <f>'Payment Plans'!$C$31</f>
        <v>Family</v>
      </c>
      <c r="E62" s="101" t="str">
        <f>'Payment Plans'!$C$32</f>
        <v>Cases Placed on a Payment Plan</v>
      </c>
      <c r="F62" s="102">
        <f>'Payment Plans'!$G$10</f>
        <v>45650</v>
      </c>
      <c r="G62" s="101" t="str">
        <f>IF('Payment Plans'!$G$32="","",'Payment Plans'!$G$32)</f>
        <v/>
      </c>
      <c r="H62" s="101"/>
      <c r="R62" s="101">
        <v>1</v>
      </c>
      <c r="S62" s="101">
        <v>2</v>
      </c>
    </row>
    <row r="63" spans="1:19" x14ac:dyDescent="0.25">
      <c r="A63" s="87">
        <f t="shared" si="5"/>
        <v>0</v>
      </c>
      <c r="B63" s="87">
        <f t="shared" si="5"/>
        <v>23</v>
      </c>
      <c r="C63" s="87" t="s">
        <v>173</v>
      </c>
      <c r="D63" s="87" t="str">
        <f>'Payment Plans'!$C$34</f>
        <v>Juvenile Dependency</v>
      </c>
      <c r="E63" s="101" t="str">
        <f>'Payment Plans'!$C$35</f>
        <v>Cases Placed on a Payment Plan</v>
      </c>
      <c r="F63" s="102">
        <f>'Payment Plans'!$G$10</f>
        <v>45650</v>
      </c>
      <c r="G63" s="101" t="str">
        <f>IF('Payment Plans'!$G$35="","",'Payment Plans'!$G$35)</f>
        <v/>
      </c>
      <c r="H63" s="101"/>
      <c r="R63" s="101">
        <v>1</v>
      </c>
      <c r="S63" s="101">
        <v>2</v>
      </c>
    </row>
    <row r="64" spans="1:19" x14ac:dyDescent="0.25">
      <c r="A64" s="87">
        <f t="shared" si="5"/>
        <v>0</v>
      </c>
      <c r="B64" s="87">
        <f t="shared" si="5"/>
        <v>23</v>
      </c>
      <c r="C64" s="87" t="s">
        <v>173</v>
      </c>
      <c r="D64" s="87" t="str">
        <f>'Payment Plans'!$C$37</f>
        <v>Civil Traffic - UTCs</v>
      </c>
      <c r="E64" s="101" t="str">
        <f>'Payment Plans'!$C$38</f>
        <v>Cases Placed on a Payment Plan</v>
      </c>
      <c r="F64" s="102">
        <f>'Payment Plans'!$G$10</f>
        <v>45650</v>
      </c>
      <c r="G64" s="101" t="str">
        <f>IF('Payment Plans'!$G$38="","",'Payment Plans'!$G$38)</f>
        <v/>
      </c>
      <c r="H64" s="101"/>
      <c r="R64" s="101">
        <v>1</v>
      </c>
      <c r="S64" s="101">
        <v>2</v>
      </c>
    </row>
    <row r="65" spans="1:19" x14ac:dyDescent="0.25">
      <c r="A65" s="87">
        <f t="shared" si="5"/>
        <v>0</v>
      </c>
      <c r="B65" s="87">
        <f t="shared" si="5"/>
        <v>23</v>
      </c>
      <c r="C65" s="87" t="s">
        <v>173</v>
      </c>
      <c r="D65" s="87" t="str">
        <f>'Payment Plans'!$C$40</f>
        <v>Multiple Case Types</v>
      </c>
      <c r="E65" s="101" t="str">
        <f>'Payment Plans'!$C$41</f>
        <v>Cases Placed on a Payment Plan</v>
      </c>
      <c r="F65" s="102">
        <f>'Payment Plans'!$G$10</f>
        <v>45650</v>
      </c>
      <c r="G65" s="101" t="str">
        <f>IF('Payment Plans'!$G$41="","",'Payment Plans'!$G$41)</f>
        <v/>
      </c>
      <c r="R65" s="101">
        <v>1</v>
      </c>
      <c r="S65" s="101">
        <v>2</v>
      </c>
    </row>
    <row r="66" spans="1:19" x14ac:dyDescent="0.25">
      <c r="A66" s="87">
        <f t="shared" si="5"/>
        <v>0</v>
      </c>
      <c r="B66" s="87">
        <f t="shared" si="5"/>
        <v>23</v>
      </c>
      <c r="C66" s="87" t="s">
        <v>173</v>
      </c>
      <c r="D66" s="87" t="s">
        <v>189</v>
      </c>
      <c r="E66" s="101" t="str">
        <f>'Payment Plans'!$C$43</f>
        <v xml:space="preserve">Total Cases on a Payment Plan = </v>
      </c>
      <c r="F66" s="102">
        <f>'Payment Plans'!$G$10</f>
        <v>45650</v>
      </c>
      <c r="G66" s="101">
        <f>IF('Payment Plans'!$G$43="","",'Payment Plans'!$G$43)</f>
        <v>0</v>
      </c>
      <c r="H66" s="101"/>
      <c r="R66" s="101">
        <v>1</v>
      </c>
      <c r="S66" s="101">
        <v>2</v>
      </c>
    </row>
    <row r="67" spans="1:19" x14ac:dyDescent="0.25">
      <c r="A67" s="87">
        <f t="shared" si="5"/>
        <v>0</v>
      </c>
      <c r="B67" s="87">
        <f t="shared" si="5"/>
        <v>23</v>
      </c>
      <c r="C67" s="87" t="s">
        <v>173</v>
      </c>
      <c r="D67" s="87" t="s">
        <v>189</v>
      </c>
      <c r="E67" s="101" t="str">
        <f>'Payment Plans'!$C$46</f>
        <v>Number of Payment Plans</v>
      </c>
      <c r="F67" s="102">
        <f>'Payment Plans'!$G$10</f>
        <v>45650</v>
      </c>
      <c r="G67" s="101" t="str">
        <f>IF('Payment Plans'!$G$46="","",'Payment Plans'!$G$46)</f>
        <v/>
      </c>
      <c r="R67" s="101">
        <v>1</v>
      </c>
      <c r="S67" s="101">
        <v>2</v>
      </c>
    </row>
    <row r="68" spans="1:19" x14ac:dyDescent="0.25">
      <c r="A68" s="87">
        <f t="shared" si="5"/>
        <v>0</v>
      </c>
      <c r="B68" s="87">
        <f t="shared" si="5"/>
        <v>23</v>
      </c>
      <c r="C68" s="87" t="s">
        <v>173</v>
      </c>
      <c r="D68" s="87" t="s">
        <v>189</v>
      </c>
      <c r="E68" s="101" t="str">
        <f>'Payment Plans'!$C$47</f>
        <v>Number of Removed Payment Plans - Satisfied</v>
      </c>
      <c r="F68" s="102">
        <f>'Payment Plans'!$G$10</f>
        <v>45650</v>
      </c>
      <c r="G68" s="101" t="str">
        <f>IF('Payment Plans'!$G$47="","",'Payment Plans'!$G$47)</f>
        <v/>
      </c>
      <c r="R68" s="101">
        <v>1</v>
      </c>
      <c r="S68" s="101">
        <v>2</v>
      </c>
    </row>
    <row r="69" spans="1:19" x14ac:dyDescent="0.25">
      <c r="A69" s="87">
        <f t="shared" si="5"/>
        <v>0</v>
      </c>
      <c r="B69" s="87">
        <f t="shared" si="5"/>
        <v>23</v>
      </c>
      <c r="C69" s="87" t="s">
        <v>173</v>
      </c>
      <c r="D69" s="87" t="s">
        <v>189</v>
      </c>
      <c r="E69" s="101" t="str">
        <f>'Payment Plans'!$C$48</f>
        <v>Number of Removed Payment Plans - Defaulted</v>
      </c>
      <c r="F69" s="102">
        <f>'Payment Plans'!$G$10</f>
        <v>45650</v>
      </c>
      <c r="G69" s="101" t="str">
        <f>IF('Payment Plans'!$G$48="","",'Payment Plans'!$G$48)</f>
        <v/>
      </c>
      <c r="R69" s="101">
        <v>1</v>
      </c>
      <c r="S69" s="101">
        <v>2</v>
      </c>
    </row>
    <row r="70" spans="1:19" x14ac:dyDescent="0.25">
      <c r="A70" s="87">
        <f t="shared" si="5"/>
        <v>0</v>
      </c>
      <c r="B70" s="87">
        <v>23</v>
      </c>
      <c r="C70" s="87" t="s">
        <v>173</v>
      </c>
      <c r="D70" s="87" t="s">
        <v>189</v>
      </c>
      <c r="E70" s="101" t="str">
        <f>'Payment Plans'!$C$49</f>
        <v>Number of Removed Payment Plans - Other</v>
      </c>
      <c r="F70" s="102">
        <f>'Payment Plans'!$G$10</f>
        <v>45650</v>
      </c>
      <c r="G70" s="101" t="str">
        <f>IF('Payment Plans'!$G$49="","",'Payment Plans'!$G$49)</f>
        <v/>
      </c>
      <c r="R70" s="101">
        <v>1</v>
      </c>
      <c r="S70" s="101">
        <v>2</v>
      </c>
    </row>
    <row r="71" spans="1:19" x14ac:dyDescent="0.25">
      <c r="A71" s="87">
        <f t="shared" si="5"/>
        <v>0</v>
      </c>
      <c r="B71" s="87">
        <f t="shared" si="3"/>
        <v>23</v>
      </c>
      <c r="C71" s="87" t="s">
        <v>173</v>
      </c>
      <c r="D71" s="87" t="s">
        <v>189</v>
      </c>
      <c r="E71" s="101" t="str">
        <f>'Payment Plans'!$C$50</f>
        <v xml:space="preserve">Total Active Payment Plans = </v>
      </c>
      <c r="F71" s="102">
        <f>'Payment Plans'!$G$10</f>
        <v>45650</v>
      </c>
      <c r="G71" s="101">
        <f>IF('Payment Plans'!$G$50="","",'Payment Plans'!$G$50)</f>
        <v>0</v>
      </c>
      <c r="R71" s="101">
        <v>1</v>
      </c>
      <c r="S71" s="101">
        <v>2</v>
      </c>
    </row>
    <row r="72" spans="1:19" x14ac:dyDescent="0.25">
      <c r="A72" s="87">
        <f>IFERROR(INDEX(LookupData!A54:A120,MATCH(E52,LookupData!E54:E120,0)),0)</f>
        <v>0</v>
      </c>
      <c r="B72" s="87">
        <v>23</v>
      </c>
      <c r="C72" s="87" t="s">
        <v>173</v>
      </c>
      <c r="D72" s="87" t="str">
        <f>'Payment Plans'!$C$10</f>
        <v>Circuit Criminal</v>
      </c>
      <c r="E72" s="101" t="str">
        <f>'Payment Plans'!$C$11</f>
        <v>Cases Placed on a Payment Plan</v>
      </c>
      <c r="F72" s="102">
        <f>'Payment Plans'!$H$10</f>
        <v>45681</v>
      </c>
      <c r="G72" s="101" t="str">
        <f>IF('Payment Plans'!$H$11="","",'Payment Plans'!$H$11)</f>
        <v/>
      </c>
      <c r="R72" s="101">
        <v>1</v>
      </c>
      <c r="S72" s="101">
        <v>2</v>
      </c>
    </row>
    <row r="73" spans="1:19" x14ac:dyDescent="0.25">
      <c r="A73" s="87">
        <f t="shared" ref="A73:B88" si="6">A$21</f>
        <v>0</v>
      </c>
      <c r="B73" s="87">
        <f t="shared" si="6"/>
        <v>23</v>
      </c>
      <c r="C73" s="87" t="s">
        <v>173</v>
      </c>
      <c r="D73" s="87" t="str">
        <f>'Payment Plans'!$C$13</f>
        <v>County Criminal</v>
      </c>
      <c r="E73" s="101" t="str">
        <f>'Payment Plans'!$C$14</f>
        <v>Cases Placed on a Payment Plan</v>
      </c>
      <c r="F73" s="102">
        <f>'Payment Plans'!$H$10</f>
        <v>45681</v>
      </c>
      <c r="G73" s="101" t="str">
        <f>IF('Payment Plans'!$H$14="","",'Payment Plans'!$H$14)</f>
        <v/>
      </c>
      <c r="R73" s="101">
        <v>1</v>
      </c>
      <c r="S73" s="101">
        <v>2</v>
      </c>
    </row>
    <row r="74" spans="1:19" x14ac:dyDescent="0.25">
      <c r="A74" s="87">
        <f t="shared" si="6"/>
        <v>0</v>
      </c>
      <c r="B74" s="87">
        <f t="shared" si="6"/>
        <v>23</v>
      </c>
      <c r="C74" s="87" t="s">
        <v>173</v>
      </c>
      <c r="D74" s="87" t="str">
        <f>'Payment Plans'!$C$16</f>
        <v>Juvenile Delinquency</v>
      </c>
      <c r="E74" s="101" t="str">
        <f>'Payment Plans'!$C$17</f>
        <v>Cases Placed on a Payment Plan</v>
      </c>
      <c r="F74" s="102">
        <f>'Payment Plans'!$H$10</f>
        <v>45681</v>
      </c>
      <c r="G74" s="101" t="str">
        <f>IF('Payment Plans'!$H$17="","",'Payment Plans'!$H$17)</f>
        <v/>
      </c>
      <c r="R74" s="101">
        <v>1</v>
      </c>
      <c r="S74" s="101">
        <v>2</v>
      </c>
    </row>
    <row r="75" spans="1:19" x14ac:dyDescent="0.25">
      <c r="A75" s="87">
        <f t="shared" si="6"/>
        <v>0</v>
      </c>
      <c r="B75" s="87">
        <f t="shared" si="6"/>
        <v>23</v>
      </c>
      <c r="C75" s="87" t="s">
        <v>173</v>
      </c>
      <c r="D75" s="87" t="str">
        <f>'Payment Plans'!$C$19</f>
        <v>Criminal Traffic - UTCs</v>
      </c>
      <c r="E75" s="101" t="str">
        <f>'Payment Plans'!$C$20</f>
        <v>Cases Placed on a Payment Plan</v>
      </c>
      <c r="F75" s="102">
        <f>'Payment Plans'!$H$10</f>
        <v>45681</v>
      </c>
      <c r="G75" s="101" t="str">
        <f>IF('Payment Plans'!$H$20="","",'Payment Plans'!$H$20)</f>
        <v/>
      </c>
      <c r="R75" s="101">
        <v>1</v>
      </c>
      <c r="S75" s="101">
        <v>2</v>
      </c>
    </row>
    <row r="76" spans="1:19" x14ac:dyDescent="0.25">
      <c r="A76" s="87">
        <f t="shared" si="6"/>
        <v>0</v>
      </c>
      <c r="B76" s="87">
        <f t="shared" si="6"/>
        <v>23</v>
      </c>
      <c r="C76" s="87" t="s">
        <v>173</v>
      </c>
      <c r="D76" s="87" t="str">
        <f>'Payment Plans'!$C$22</f>
        <v>Circuit Civil</v>
      </c>
      <c r="E76" s="101" t="str">
        <f>'Payment Plans'!$C$23</f>
        <v>Cases Placed on a Payment Plan</v>
      </c>
      <c r="F76" s="102">
        <f>'Payment Plans'!$H$10</f>
        <v>45681</v>
      </c>
      <c r="G76" s="101" t="str">
        <f>IF('Payment Plans'!$H$23="","",'Payment Plans'!$H$23)</f>
        <v/>
      </c>
      <c r="R76" s="101">
        <v>1</v>
      </c>
      <c r="S76" s="101">
        <v>2</v>
      </c>
    </row>
    <row r="77" spans="1:19" x14ac:dyDescent="0.25">
      <c r="A77" s="87">
        <f t="shared" si="6"/>
        <v>0</v>
      </c>
      <c r="B77" s="87">
        <f t="shared" si="6"/>
        <v>23</v>
      </c>
      <c r="C77" s="87" t="s">
        <v>173</v>
      </c>
      <c r="D77" s="87" t="str">
        <f>'Payment Plans'!$C$25</f>
        <v>County Civil</v>
      </c>
      <c r="E77" s="101" t="str">
        <f>'Payment Plans'!$C$26</f>
        <v>Cases Placed on a Payment Plan</v>
      </c>
      <c r="F77" s="102">
        <f>'Payment Plans'!$H$10</f>
        <v>45681</v>
      </c>
      <c r="G77" s="101" t="str">
        <f>IF('Payment Plans'!$H$26="","",'Payment Plans'!$H$26)</f>
        <v/>
      </c>
      <c r="R77" s="101">
        <v>1</v>
      </c>
      <c r="S77" s="101">
        <v>2</v>
      </c>
    </row>
    <row r="78" spans="1:19" x14ac:dyDescent="0.25">
      <c r="A78" s="87">
        <f t="shared" si="6"/>
        <v>0</v>
      </c>
      <c r="B78" s="87">
        <f t="shared" si="6"/>
        <v>23</v>
      </c>
      <c r="C78" s="87" t="s">
        <v>173</v>
      </c>
      <c r="D78" s="87" t="str">
        <f>'Payment Plans'!$C$28</f>
        <v>Probate</v>
      </c>
      <c r="E78" s="101" t="str">
        <f>'Payment Plans'!$C$29</f>
        <v>Cases Placed on a Payment Plan</v>
      </c>
      <c r="F78" s="102">
        <f>'Payment Plans'!$H$10</f>
        <v>45681</v>
      </c>
      <c r="G78" s="101" t="str">
        <f>IF('Payment Plans'!$H$29="","",'Payment Plans'!$H$29)</f>
        <v/>
      </c>
      <c r="R78" s="101">
        <v>1</v>
      </c>
      <c r="S78" s="101">
        <v>2</v>
      </c>
    </row>
    <row r="79" spans="1:19" x14ac:dyDescent="0.25">
      <c r="A79" s="87">
        <f t="shared" si="6"/>
        <v>0</v>
      </c>
      <c r="B79" s="87">
        <f t="shared" si="6"/>
        <v>23</v>
      </c>
      <c r="C79" s="87" t="s">
        <v>173</v>
      </c>
      <c r="D79" s="87" t="str">
        <f>'Payment Plans'!$C$31</f>
        <v>Family</v>
      </c>
      <c r="E79" s="101" t="str">
        <f>'Payment Plans'!$C$32</f>
        <v>Cases Placed on a Payment Plan</v>
      </c>
      <c r="F79" s="102">
        <f>'Payment Plans'!$H$10</f>
        <v>45681</v>
      </c>
      <c r="G79" s="101" t="str">
        <f>IF('Payment Plans'!$H$32="","",'Payment Plans'!$H$32)</f>
        <v/>
      </c>
      <c r="R79" s="101">
        <v>1</v>
      </c>
      <c r="S79" s="101">
        <v>2</v>
      </c>
    </row>
    <row r="80" spans="1:19" x14ac:dyDescent="0.25">
      <c r="A80" s="87">
        <f t="shared" si="6"/>
        <v>0</v>
      </c>
      <c r="B80" s="87">
        <f t="shared" si="6"/>
        <v>23</v>
      </c>
      <c r="C80" s="87" t="s">
        <v>173</v>
      </c>
      <c r="D80" s="87" t="str">
        <f>'Payment Plans'!$C$34</f>
        <v>Juvenile Dependency</v>
      </c>
      <c r="E80" s="101" t="str">
        <f>'Payment Plans'!$C$35</f>
        <v>Cases Placed on a Payment Plan</v>
      </c>
      <c r="F80" s="102">
        <f>'Payment Plans'!$H$10</f>
        <v>45681</v>
      </c>
      <c r="G80" s="101" t="str">
        <f>IF('Payment Plans'!$H$35="","",'Payment Plans'!$H$35)</f>
        <v/>
      </c>
      <c r="R80" s="101">
        <v>1</v>
      </c>
      <c r="S80" s="101">
        <v>2</v>
      </c>
    </row>
    <row r="81" spans="1:19" x14ac:dyDescent="0.25">
      <c r="A81" s="87">
        <f t="shared" si="6"/>
        <v>0</v>
      </c>
      <c r="B81" s="87">
        <f t="shared" si="6"/>
        <v>23</v>
      </c>
      <c r="C81" s="87" t="s">
        <v>173</v>
      </c>
      <c r="D81" s="87" t="str">
        <f>'Payment Plans'!$C$37</f>
        <v>Civil Traffic - UTCs</v>
      </c>
      <c r="E81" s="101" t="str">
        <f>'Payment Plans'!$C$38</f>
        <v>Cases Placed on a Payment Plan</v>
      </c>
      <c r="F81" s="102">
        <f>'Payment Plans'!$H$10</f>
        <v>45681</v>
      </c>
      <c r="G81" s="101" t="str">
        <f>IF('Payment Plans'!$H$38="","",'Payment Plans'!$H$38)</f>
        <v/>
      </c>
      <c r="R81" s="101">
        <v>1</v>
      </c>
      <c r="S81" s="101">
        <v>2</v>
      </c>
    </row>
    <row r="82" spans="1:19" x14ac:dyDescent="0.25">
      <c r="A82" s="87">
        <f t="shared" si="6"/>
        <v>0</v>
      </c>
      <c r="B82" s="87">
        <f t="shared" si="6"/>
        <v>23</v>
      </c>
      <c r="C82" s="87" t="s">
        <v>173</v>
      </c>
      <c r="D82" s="87" t="str">
        <f>'Payment Plans'!$C$40</f>
        <v>Multiple Case Types</v>
      </c>
      <c r="E82" s="101" t="str">
        <f>'Payment Plans'!$C$41</f>
        <v>Cases Placed on a Payment Plan</v>
      </c>
      <c r="F82" s="102">
        <f>'Payment Plans'!$H$10</f>
        <v>45681</v>
      </c>
      <c r="G82" s="101" t="str">
        <f>IF('Payment Plans'!$H$41="","",'Payment Plans'!$H$41)</f>
        <v/>
      </c>
      <c r="R82" s="101">
        <v>1</v>
      </c>
      <c r="S82" s="101">
        <v>2</v>
      </c>
    </row>
    <row r="83" spans="1:19" x14ac:dyDescent="0.25">
      <c r="A83" s="87">
        <f t="shared" si="6"/>
        <v>0</v>
      </c>
      <c r="B83" s="87">
        <f t="shared" si="6"/>
        <v>23</v>
      </c>
      <c r="C83" s="87" t="s">
        <v>173</v>
      </c>
      <c r="D83" s="87" t="s">
        <v>189</v>
      </c>
      <c r="E83" s="101" t="str">
        <f>'Payment Plans'!$C$43</f>
        <v xml:space="preserve">Total Cases on a Payment Plan = </v>
      </c>
      <c r="F83" s="102">
        <f>'Payment Plans'!$H$10</f>
        <v>45681</v>
      </c>
      <c r="G83" s="101">
        <f>IF('Payment Plans'!$H$43="","",'Payment Plans'!$H$43)</f>
        <v>0</v>
      </c>
      <c r="R83" s="101">
        <v>1</v>
      </c>
      <c r="S83" s="101">
        <v>2</v>
      </c>
    </row>
    <row r="84" spans="1:19" x14ac:dyDescent="0.25">
      <c r="A84" s="87">
        <f t="shared" si="6"/>
        <v>0</v>
      </c>
      <c r="B84" s="87">
        <f t="shared" si="6"/>
        <v>23</v>
      </c>
      <c r="C84" s="87" t="s">
        <v>173</v>
      </c>
      <c r="D84" s="87" t="s">
        <v>189</v>
      </c>
      <c r="E84" s="101" t="str">
        <f>'Payment Plans'!$C$46</f>
        <v>Number of Payment Plans</v>
      </c>
      <c r="F84" s="102">
        <f>'Payment Plans'!$H$10</f>
        <v>45681</v>
      </c>
      <c r="G84" s="101" t="str">
        <f>IF('Payment Plans'!$H$46="","",'Payment Plans'!$H$46)</f>
        <v/>
      </c>
      <c r="R84" s="101">
        <v>1</v>
      </c>
      <c r="S84" s="101">
        <v>2</v>
      </c>
    </row>
    <row r="85" spans="1:19" x14ac:dyDescent="0.25">
      <c r="A85" s="87">
        <f t="shared" si="6"/>
        <v>0</v>
      </c>
      <c r="B85" s="87">
        <f t="shared" si="6"/>
        <v>23</v>
      </c>
      <c r="C85" s="87" t="s">
        <v>173</v>
      </c>
      <c r="D85" s="87" t="s">
        <v>189</v>
      </c>
      <c r="E85" s="101" t="str">
        <f>'Payment Plans'!$C$47</f>
        <v>Number of Removed Payment Plans - Satisfied</v>
      </c>
      <c r="F85" s="102">
        <f>'Payment Plans'!$H$10</f>
        <v>45681</v>
      </c>
      <c r="G85" s="101" t="str">
        <f>IF('Payment Plans'!$H$47="","",'Payment Plans'!$H$47)</f>
        <v/>
      </c>
      <c r="R85" s="101">
        <v>1</v>
      </c>
      <c r="S85" s="101">
        <v>2</v>
      </c>
    </row>
    <row r="86" spans="1:19" x14ac:dyDescent="0.25">
      <c r="A86" s="87">
        <f t="shared" si="6"/>
        <v>0</v>
      </c>
      <c r="B86" s="87">
        <f t="shared" si="6"/>
        <v>23</v>
      </c>
      <c r="C86" s="87" t="s">
        <v>173</v>
      </c>
      <c r="D86" s="87" t="s">
        <v>189</v>
      </c>
      <c r="E86" s="101" t="str">
        <f>'Payment Plans'!$C$48</f>
        <v>Number of Removed Payment Plans - Defaulted</v>
      </c>
      <c r="F86" s="102">
        <f>'Payment Plans'!$H$10</f>
        <v>45681</v>
      </c>
      <c r="G86" s="101" t="str">
        <f>IF('Payment Plans'!$H$48="","",'Payment Plans'!$H$48)</f>
        <v/>
      </c>
      <c r="R86" s="101">
        <v>1</v>
      </c>
      <c r="S86" s="101">
        <v>2</v>
      </c>
    </row>
    <row r="87" spans="1:19" x14ac:dyDescent="0.25">
      <c r="A87" s="87">
        <f t="shared" si="6"/>
        <v>0</v>
      </c>
      <c r="B87" s="87">
        <v>23</v>
      </c>
      <c r="C87" s="87" t="s">
        <v>173</v>
      </c>
      <c r="D87" s="87" t="s">
        <v>189</v>
      </c>
      <c r="E87" s="101" t="str">
        <f>'Payment Plans'!$C$49</f>
        <v>Number of Removed Payment Plans - Other</v>
      </c>
      <c r="F87" s="102">
        <f>'Payment Plans'!$H$10</f>
        <v>45681</v>
      </c>
      <c r="G87" s="101" t="str">
        <f>IF('Payment Plans'!$H$49="","",'Payment Plans'!$H$49)</f>
        <v/>
      </c>
      <c r="R87" s="101">
        <v>1</v>
      </c>
      <c r="S87" s="101">
        <v>2</v>
      </c>
    </row>
    <row r="88" spans="1:19" x14ac:dyDescent="0.25">
      <c r="A88" s="87">
        <f t="shared" si="6"/>
        <v>0</v>
      </c>
      <c r="B88" s="87">
        <f t="shared" si="3"/>
        <v>23</v>
      </c>
      <c r="C88" s="87" t="s">
        <v>173</v>
      </c>
      <c r="D88" s="87" t="s">
        <v>189</v>
      </c>
      <c r="E88" s="101" t="str">
        <f>'Payment Plans'!$C$50</f>
        <v xml:space="preserve">Total Active Payment Plans = </v>
      </c>
      <c r="F88" s="102">
        <f>'Payment Plans'!$H$10</f>
        <v>45681</v>
      </c>
      <c r="G88" s="101">
        <f>IF('Payment Plans'!$H$50="","",'Payment Plans'!$H$50)</f>
        <v>0</v>
      </c>
      <c r="R88" s="101">
        <v>1</v>
      </c>
      <c r="S88" s="101">
        <v>2</v>
      </c>
    </row>
    <row r="89" spans="1:19" x14ac:dyDescent="0.25">
      <c r="A89" s="87">
        <f>IFERROR(INDEX(LookupData!A71:A137,MATCH(E69,LookupData!E71:E137,0)),0)</f>
        <v>0</v>
      </c>
      <c r="B89" s="87">
        <v>23</v>
      </c>
      <c r="C89" s="87" t="s">
        <v>173</v>
      </c>
      <c r="D89" s="87" t="str">
        <f>'Payment Plans'!$C$10</f>
        <v>Circuit Criminal</v>
      </c>
      <c r="E89" s="101" t="str">
        <f>'Payment Plans'!$C$11</f>
        <v>Cases Placed on a Payment Plan</v>
      </c>
      <c r="F89" s="102">
        <f>'Payment Plans'!$I$10</f>
        <v>45712</v>
      </c>
      <c r="G89" s="101" t="str">
        <f>IF('Payment Plans'!$E$11="","",'Payment Plans'!$E$11)</f>
        <v/>
      </c>
      <c r="R89" s="101">
        <v>1</v>
      </c>
      <c r="S89" s="101">
        <v>2</v>
      </c>
    </row>
    <row r="90" spans="1:19" x14ac:dyDescent="0.25">
      <c r="A90" s="87">
        <f t="shared" ref="A90:B105" si="7">A$21</f>
        <v>0</v>
      </c>
      <c r="B90" s="87">
        <f t="shared" si="7"/>
        <v>23</v>
      </c>
      <c r="C90" s="87" t="s">
        <v>173</v>
      </c>
      <c r="D90" s="87" t="str">
        <f>'Payment Plans'!$C$13</f>
        <v>County Criminal</v>
      </c>
      <c r="E90" s="101" t="str">
        <f>'Payment Plans'!$C$14</f>
        <v>Cases Placed on a Payment Plan</v>
      </c>
      <c r="F90" s="102">
        <f>'Payment Plans'!$I$10</f>
        <v>45712</v>
      </c>
      <c r="G90" s="101" t="str">
        <f>IF('Payment Plans'!$E$14="","",'Payment Plans'!$E$14)</f>
        <v/>
      </c>
      <c r="R90" s="101">
        <v>1</v>
      </c>
      <c r="S90" s="101">
        <v>2</v>
      </c>
    </row>
    <row r="91" spans="1:19" x14ac:dyDescent="0.25">
      <c r="A91" s="87">
        <f t="shared" si="7"/>
        <v>0</v>
      </c>
      <c r="B91" s="87">
        <f t="shared" si="7"/>
        <v>23</v>
      </c>
      <c r="C91" s="87" t="s">
        <v>173</v>
      </c>
      <c r="D91" s="87" t="str">
        <f>'Payment Plans'!$C$16</f>
        <v>Juvenile Delinquency</v>
      </c>
      <c r="E91" s="101" t="str">
        <f>'Payment Plans'!$C$17</f>
        <v>Cases Placed on a Payment Plan</v>
      </c>
      <c r="F91" s="102">
        <f>'Payment Plans'!$I$10</f>
        <v>45712</v>
      </c>
      <c r="G91" s="101" t="str">
        <f>IF('Payment Plans'!$E$17="","",'Payment Plans'!$E$17)</f>
        <v/>
      </c>
      <c r="R91" s="101">
        <v>1</v>
      </c>
      <c r="S91" s="101">
        <v>2</v>
      </c>
    </row>
    <row r="92" spans="1:19" x14ac:dyDescent="0.25">
      <c r="A92" s="87">
        <f t="shared" si="7"/>
        <v>0</v>
      </c>
      <c r="B92" s="87">
        <f t="shared" si="7"/>
        <v>23</v>
      </c>
      <c r="C92" s="87" t="s">
        <v>173</v>
      </c>
      <c r="D92" s="87" t="str">
        <f>'Payment Plans'!$C$19</f>
        <v>Criminal Traffic - UTCs</v>
      </c>
      <c r="E92" s="101" t="str">
        <f>'Payment Plans'!$C$20</f>
        <v>Cases Placed on a Payment Plan</v>
      </c>
      <c r="F92" s="102">
        <f>'Payment Plans'!$I$10</f>
        <v>45712</v>
      </c>
      <c r="G92" s="101" t="str">
        <f>IF('Payment Plans'!$E$20="","",'Payment Plans'!$E$20)</f>
        <v/>
      </c>
      <c r="R92" s="101">
        <v>1</v>
      </c>
      <c r="S92" s="101">
        <v>2</v>
      </c>
    </row>
    <row r="93" spans="1:19" x14ac:dyDescent="0.25">
      <c r="A93" s="87">
        <f t="shared" si="7"/>
        <v>0</v>
      </c>
      <c r="B93" s="87">
        <f t="shared" si="7"/>
        <v>23</v>
      </c>
      <c r="C93" s="87" t="s">
        <v>173</v>
      </c>
      <c r="D93" s="87" t="str">
        <f>'Payment Plans'!$C$22</f>
        <v>Circuit Civil</v>
      </c>
      <c r="E93" s="101" t="str">
        <f>'Payment Plans'!$C$23</f>
        <v>Cases Placed on a Payment Plan</v>
      </c>
      <c r="F93" s="102">
        <f>'Payment Plans'!$I$10</f>
        <v>45712</v>
      </c>
      <c r="G93" s="101" t="str">
        <f>IF('Payment Plans'!$E$23="","",'Payment Plans'!$E$23)</f>
        <v/>
      </c>
      <c r="R93" s="101">
        <v>1</v>
      </c>
      <c r="S93" s="101">
        <v>2</v>
      </c>
    </row>
    <row r="94" spans="1:19" x14ac:dyDescent="0.25">
      <c r="A94" s="87">
        <f t="shared" si="7"/>
        <v>0</v>
      </c>
      <c r="B94" s="87">
        <f t="shared" si="7"/>
        <v>23</v>
      </c>
      <c r="C94" s="87" t="s">
        <v>173</v>
      </c>
      <c r="D94" s="87" t="str">
        <f>'Payment Plans'!$C$25</f>
        <v>County Civil</v>
      </c>
      <c r="E94" s="101" t="str">
        <f>'Payment Plans'!$C$26</f>
        <v>Cases Placed on a Payment Plan</v>
      </c>
      <c r="F94" s="102">
        <f>'Payment Plans'!$I$10</f>
        <v>45712</v>
      </c>
      <c r="G94" s="101" t="str">
        <f>IF('Payment Plans'!$E$26="","",'Payment Plans'!$E$26)</f>
        <v/>
      </c>
      <c r="R94" s="101">
        <v>1</v>
      </c>
      <c r="S94" s="101">
        <v>2</v>
      </c>
    </row>
    <row r="95" spans="1:19" x14ac:dyDescent="0.25">
      <c r="A95" s="87">
        <f t="shared" si="7"/>
        <v>0</v>
      </c>
      <c r="B95" s="87">
        <f t="shared" si="7"/>
        <v>23</v>
      </c>
      <c r="C95" s="87" t="s">
        <v>173</v>
      </c>
      <c r="D95" s="87" t="str">
        <f>'Payment Plans'!$C$28</f>
        <v>Probate</v>
      </c>
      <c r="E95" s="101" t="str">
        <f>'Payment Plans'!$C$29</f>
        <v>Cases Placed on a Payment Plan</v>
      </c>
      <c r="F95" s="102">
        <f>'Payment Plans'!$I$10</f>
        <v>45712</v>
      </c>
      <c r="G95" s="101" t="str">
        <f>IF('Payment Plans'!$E$29="","",'Payment Plans'!$E$29)</f>
        <v/>
      </c>
      <c r="R95" s="101">
        <v>1</v>
      </c>
      <c r="S95" s="101">
        <v>2</v>
      </c>
    </row>
    <row r="96" spans="1:19" x14ac:dyDescent="0.25">
      <c r="A96" s="87">
        <f t="shared" si="7"/>
        <v>0</v>
      </c>
      <c r="B96" s="87">
        <f t="shared" si="7"/>
        <v>23</v>
      </c>
      <c r="C96" s="87" t="s">
        <v>173</v>
      </c>
      <c r="D96" s="87" t="str">
        <f>'Payment Plans'!$C$31</f>
        <v>Family</v>
      </c>
      <c r="E96" s="101" t="str">
        <f>'Payment Plans'!$C$32</f>
        <v>Cases Placed on a Payment Plan</v>
      </c>
      <c r="F96" s="102">
        <f>'Payment Plans'!$I$10</f>
        <v>45712</v>
      </c>
      <c r="G96" s="101" t="str">
        <f>IF('Payment Plans'!$E$32="","",'Payment Plans'!$E$32)</f>
        <v/>
      </c>
      <c r="R96" s="101">
        <v>1</v>
      </c>
      <c r="S96" s="101">
        <v>2</v>
      </c>
    </row>
    <row r="97" spans="1:19" x14ac:dyDescent="0.25">
      <c r="A97" s="87">
        <f t="shared" si="7"/>
        <v>0</v>
      </c>
      <c r="B97" s="87">
        <f t="shared" si="7"/>
        <v>23</v>
      </c>
      <c r="C97" s="87" t="s">
        <v>173</v>
      </c>
      <c r="D97" s="87" t="str">
        <f>'Payment Plans'!$C$34</f>
        <v>Juvenile Dependency</v>
      </c>
      <c r="E97" s="101" t="str">
        <f>'Payment Plans'!$C$35</f>
        <v>Cases Placed on a Payment Plan</v>
      </c>
      <c r="F97" s="102">
        <f>'Payment Plans'!$I$10</f>
        <v>45712</v>
      </c>
      <c r="G97" s="101" t="str">
        <f>IF('Payment Plans'!$E$35="","",'Payment Plans'!$E$35)</f>
        <v/>
      </c>
      <c r="R97" s="101">
        <v>1</v>
      </c>
      <c r="S97" s="101">
        <v>2</v>
      </c>
    </row>
    <row r="98" spans="1:19" x14ac:dyDescent="0.25">
      <c r="A98" s="87">
        <f t="shared" si="7"/>
        <v>0</v>
      </c>
      <c r="B98" s="87">
        <f t="shared" si="7"/>
        <v>23</v>
      </c>
      <c r="C98" s="87" t="s">
        <v>173</v>
      </c>
      <c r="D98" s="87" t="str">
        <f>'Payment Plans'!$C$37</f>
        <v>Civil Traffic - UTCs</v>
      </c>
      <c r="E98" s="101" t="str">
        <f>'Payment Plans'!$C$38</f>
        <v>Cases Placed on a Payment Plan</v>
      </c>
      <c r="F98" s="102">
        <f>'Payment Plans'!$I$10</f>
        <v>45712</v>
      </c>
      <c r="G98" s="101" t="str">
        <f>IF('Payment Plans'!$E$38="","",'Payment Plans'!$E$38)</f>
        <v/>
      </c>
      <c r="R98" s="101">
        <v>1</v>
      </c>
      <c r="S98" s="101">
        <v>2</v>
      </c>
    </row>
    <row r="99" spans="1:19" x14ac:dyDescent="0.25">
      <c r="A99" s="87">
        <f t="shared" si="7"/>
        <v>0</v>
      </c>
      <c r="B99" s="87">
        <f t="shared" si="7"/>
        <v>23</v>
      </c>
      <c r="C99" s="87" t="s">
        <v>173</v>
      </c>
      <c r="D99" s="87" t="str">
        <f>'Payment Plans'!$C$40</f>
        <v>Multiple Case Types</v>
      </c>
      <c r="E99" s="101" t="str">
        <f>'Payment Plans'!$C$41</f>
        <v>Cases Placed on a Payment Plan</v>
      </c>
      <c r="F99" s="102">
        <f>'Payment Plans'!$I$10</f>
        <v>45712</v>
      </c>
      <c r="G99" s="101" t="str">
        <f>IF('Payment Plans'!$E$41="","",'Payment Plans'!$E$41)</f>
        <v/>
      </c>
      <c r="R99" s="101">
        <v>1</v>
      </c>
      <c r="S99" s="101">
        <v>2</v>
      </c>
    </row>
    <row r="100" spans="1:19" x14ac:dyDescent="0.25">
      <c r="A100" s="87">
        <f t="shared" si="7"/>
        <v>0</v>
      </c>
      <c r="B100" s="87">
        <f t="shared" si="7"/>
        <v>23</v>
      </c>
      <c r="C100" s="87" t="s">
        <v>173</v>
      </c>
      <c r="D100" s="87" t="s">
        <v>189</v>
      </c>
      <c r="E100" s="101" t="str">
        <f>'Payment Plans'!$C$43</f>
        <v xml:space="preserve">Total Cases on a Payment Plan = </v>
      </c>
      <c r="F100" s="102">
        <f>'Payment Plans'!$I$10</f>
        <v>45712</v>
      </c>
      <c r="G100" s="101">
        <f>IF('Payment Plans'!$E$43="","",'Payment Plans'!$E$43)</f>
        <v>0</v>
      </c>
      <c r="R100" s="101">
        <v>1</v>
      </c>
      <c r="S100" s="101">
        <v>2</v>
      </c>
    </row>
    <row r="101" spans="1:19" x14ac:dyDescent="0.25">
      <c r="A101" s="87">
        <f t="shared" si="7"/>
        <v>0</v>
      </c>
      <c r="B101" s="87">
        <f t="shared" si="7"/>
        <v>23</v>
      </c>
      <c r="C101" s="87" t="s">
        <v>173</v>
      </c>
      <c r="D101" s="87" t="s">
        <v>189</v>
      </c>
      <c r="E101" s="101" t="str">
        <f>'Payment Plans'!$C$46</f>
        <v>Number of Payment Plans</v>
      </c>
      <c r="F101" s="102">
        <f>'Payment Plans'!$I$10</f>
        <v>45712</v>
      </c>
      <c r="G101" s="101" t="str">
        <f>IF('Payment Plans'!$E$46="","",'Payment Plans'!$E$46)</f>
        <v/>
      </c>
      <c r="R101" s="101">
        <v>1</v>
      </c>
      <c r="S101" s="101">
        <v>2</v>
      </c>
    </row>
    <row r="102" spans="1:19" x14ac:dyDescent="0.25">
      <c r="A102" s="87">
        <f t="shared" si="7"/>
        <v>0</v>
      </c>
      <c r="B102" s="87">
        <f t="shared" si="7"/>
        <v>23</v>
      </c>
      <c r="C102" s="87" t="s">
        <v>173</v>
      </c>
      <c r="D102" s="87" t="s">
        <v>189</v>
      </c>
      <c r="E102" s="101" t="str">
        <f>'Payment Plans'!$C$47</f>
        <v>Number of Removed Payment Plans - Satisfied</v>
      </c>
      <c r="F102" s="102">
        <f>'Payment Plans'!$I$10</f>
        <v>45712</v>
      </c>
      <c r="G102" s="101" t="str">
        <f>IF('Payment Plans'!$E$47="","",'Payment Plans'!$E$47)</f>
        <v/>
      </c>
      <c r="R102" s="101">
        <v>1</v>
      </c>
      <c r="S102" s="101">
        <v>2</v>
      </c>
    </row>
    <row r="103" spans="1:19" x14ac:dyDescent="0.25">
      <c r="A103" s="87">
        <f t="shared" si="7"/>
        <v>0</v>
      </c>
      <c r="B103" s="87">
        <f t="shared" si="7"/>
        <v>23</v>
      </c>
      <c r="C103" s="87" t="s">
        <v>173</v>
      </c>
      <c r="D103" s="87" t="s">
        <v>189</v>
      </c>
      <c r="E103" s="101" t="str">
        <f>'Payment Plans'!$C$48</f>
        <v>Number of Removed Payment Plans - Defaulted</v>
      </c>
      <c r="F103" s="102">
        <f>'Payment Plans'!$I$10</f>
        <v>45712</v>
      </c>
      <c r="G103" s="101" t="str">
        <f>IF('Payment Plans'!$E$48="","",'Payment Plans'!$E$48)</f>
        <v/>
      </c>
      <c r="R103" s="101">
        <v>1</v>
      </c>
      <c r="S103" s="101">
        <v>2</v>
      </c>
    </row>
    <row r="104" spans="1:19" x14ac:dyDescent="0.25">
      <c r="A104" s="87">
        <f t="shared" si="7"/>
        <v>0</v>
      </c>
      <c r="B104" s="87">
        <v>23</v>
      </c>
      <c r="C104" s="87" t="s">
        <v>173</v>
      </c>
      <c r="D104" s="87" t="s">
        <v>189</v>
      </c>
      <c r="E104" s="101" t="str">
        <f>'Payment Plans'!$C$49</f>
        <v>Number of Removed Payment Plans - Other</v>
      </c>
      <c r="F104" s="102">
        <f>'Payment Plans'!$I$10</f>
        <v>45712</v>
      </c>
      <c r="G104" s="101" t="str">
        <f>IF('Payment Plans'!$E$49="","",'Payment Plans'!$E$49)</f>
        <v/>
      </c>
      <c r="R104" s="101">
        <v>1</v>
      </c>
      <c r="S104" s="101">
        <v>2</v>
      </c>
    </row>
    <row r="105" spans="1:19" x14ac:dyDescent="0.25">
      <c r="A105" s="87">
        <f t="shared" si="7"/>
        <v>0</v>
      </c>
      <c r="B105" s="87">
        <f t="shared" si="3"/>
        <v>23</v>
      </c>
      <c r="C105" s="87" t="s">
        <v>173</v>
      </c>
      <c r="D105" s="87" t="s">
        <v>189</v>
      </c>
      <c r="E105" s="101" t="str">
        <f>'Payment Plans'!$C$50</f>
        <v xml:space="preserve">Total Active Payment Plans = </v>
      </c>
      <c r="F105" s="102">
        <f>'Payment Plans'!$I$10</f>
        <v>45712</v>
      </c>
      <c r="G105" s="101">
        <f>IF('Payment Plans'!$E$50="","",'Payment Plans'!$E$50)</f>
        <v>0</v>
      </c>
      <c r="R105" s="101">
        <v>1</v>
      </c>
      <c r="S105" s="101">
        <v>2</v>
      </c>
    </row>
    <row r="106" spans="1:19" x14ac:dyDescent="0.25">
      <c r="A106" s="87">
        <f>IFERROR(INDEX(LookupData!A88:A154,MATCH(E86,LookupData!E88:E154,0)),0)</f>
        <v>0</v>
      </c>
      <c r="B106" s="87">
        <v>23</v>
      </c>
      <c r="C106" s="87" t="s">
        <v>173</v>
      </c>
      <c r="D106" s="87" t="str">
        <f>'Payment Plans'!$C$10</f>
        <v>Circuit Criminal</v>
      </c>
      <c r="E106" s="101" t="str">
        <f>'Payment Plans'!$C$11</f>
        <v>Cases Placed on a Payment Plan</v>
      </c>
      <c r="F106" s="102">
        <f>'Payment Plans'!$J$10</f>
        <v>45740</v>
      </c>
      <c r="G106" s="101" t="str">
        <f>IF('Payment Plans'!$J$11="","",'Payment Plans'!$J$11)</f>
        <v/>
      </c>
      <c r="R106" s="101">
        <v>1</v>
      </c>
      <c r="S106" s="101">
        <v>2</v>
      </c>
    </row>
    <row r="107" spans="1:19" x14ac:dyDescent="0.25">
      <c r="A107" s="87">
        <f t="shared" ref="A107:B122" si="8">A$21</f>
        <v>0</v>
      </c>
      <c r="B107" s="87">
        <f t="shared" si="8"/>
        <v>23</v>
      </c>
      <c r="C107" s="87" t="s">
        <v>173</v>
      </c>
      <c r="D107" s="87" t="str">
        <f>'Payment Plans'!$C$13</f>
        <v>County Criminal</v>
      </c>
      <c r="E107" s="101" t="str">
        <f>'Payment Plans'!$C$14</f>
        <v>Cases Placed on a Payment Plan</v>
      </c>
      <c r="F107" s="102">
        <f>'Payment Plans'!$J$10</f>
        <v>45740</v>
      </c>
      <c r="G107" s="101" t="str">
        <f>IF('Payment Plans'!$J$14="","",'Payment Plans'!$J$14)</f>
        <v/>
      </c>
      <c r="R107" s="101">
        <v>1</v>
      </c>
      <c r="S107" s="101">
        <v>2</v>
      </c>
    </row>
    <row r="108" spans="1:19" x14ac:dyDescent="0.25">
      <c r="A108" s="87">
        <f t="shared" si="8"/>
        <v>0</v>
      </c>
      <c r="B108" s="87">
        <f t="shared" si="8"/>
        <v>23</v>
      </c>
      <c r="C108" s="87" t="s">
        <v>173</v>
      </c>
      <c r="D108" s="87" t="str">
        <f>'Payment Plans'!$C$16</f>
        <v>Juvenile Delinquency</v>
      </c>
      <c r="E108" s="101" t="str">
        <f>'Payment Plans'!$C$17</f>
        <v>Cases Placed on a Payment Plan</v>
      </c>
      <c r="F108" s="102">
        <f>'Payment Plans'!$J$10</f>
        <v>45740</v>
      </c>
      <c r="G108" s="101" t="str">
        <f>IF('Payment Plans'!$J$17="","",'Payment Plans'!$J$17)</f>
        <v/>
      </c>
      <c r="R108" s="101">
        <v>1</v>
      </c>
      <c r="S108" s="101">
        <v>2</v>
      </c>
    </row>
    <row r="109" spans="1:19" x14ac:dyDescent="0.25">
      <c r="A109" s="87">
        <f t="shared" si="8"/>
        <v>0</v>
      </c>
      <c r="B109" s="87">
        <f t="shared" si="8"/>
        <v>23</v>
      </c>
      <c r="C109" s="87" t="s">
        <v>173</v>
      </c>
      <c r="D109" s="87" t="str">
        <f>'Payment Plans'!$C$19</f>
        <v>Criminal Traffic - UTCs</v>
      </c>
      <c r="E109" s="101" t="str">
        <f>'Payment Plans'!$C$20</f>
        <v>Cases Placed on a Payment Plan</v>
      </c>
      <c r="F109" s="102">
        <f>'Payment Plans'!$J$10</f>
        <v>45740</v>
      </c>
      <c r="G109" s="101" t="str">
        <f>IF('Payment Plans'!$J$20="","",'Payment Plans'!$J$20)</f>
        <v/>
      </c>
      <c r="R109" s="101">
        <v>1</v>
      </c>
      <c r="S109" s="101">
        <v>2</v>
      </c>
    </row>
    <row r="110" spans="1:19" x14ac:dyDescent="0.25">
      <c r="A110" s="87">
        <f t="shared" si="8"/>
        <v>0</v>
      </c>
      <c r="B110" s="87">
        <f t="shared" si="8"/>
        <v>23</v>
      </c>
      <c r="C110" s="87" t="s">
        <v>173</v>
      </c>
      <c r="D110" s="87" t="str">
        <f>'Payment Plans'!$C$22</f>
        <v>Circuit Civil</v>
      </c>
      <c r="E110" s="101" t="str">
        <f>'Payment Plans'!$C$23</f>
        <v>Cases Placed on a Payment Plan</v>
      </c>
      <c r="F110" s="102">
        <f>'Payment Plans'!$J$10</f>
        <v>45740</v>
      </c>
      <c r="G110" s="101" t="str">
        <f>IF('Payment Plans'!$J$23="","",'Payment Plans'!$J$23)</f>
        <v/>
      </c>
      <c r="R110" s="101">
        <v>1</v>
      </c>
      <c r="S110" s="101">
        <v>2</v>
      </c>
    </row>
    <row r="111" spans="1:19" x14ac:dyDescent="0.25">
      <c r="A111" s="87">
        <f t="shared" si="8"/>
        <v>0</v>
      </c>
      <c r="B111" s="87">
        <f t="shared" si="8"/>
        <v>23</v>
      </c>
      <c r="C111" s="87" t="s">
        <v>173</v>
      </c>
      <c r="D111" s="87" t="str">
        <f>'Payment Plans'!$C$25</f>
        <v>County Civil</v>
      </c>
      <c r="E111" s="101" t="str">
        <f>'Payment Plans'!$C$26</f>
        <v>Cases Placed on a Payment Plan</v>
      </c>
      <c r="F111" s="102">
        <f>'Payment Plans'!$J$10</f>
        <v>45740</v>
      </c>
      <c r="G111" s="101" t="str">
        <f>IF('Payment Plans'!$J$26="","",'Payment Plans'!$J$26)</f>
        <v/>
      </c>
      <c r="R111" s="101">
        <v>1</v>
      </c>
      <c r="S111" s="101">
        <v>2</v>
      </c>
    </row>
    <row r="112" spans="1:19" x14ac:dyDescent="0.25">
      <c r="A112" s="87">
        <f t="shared" si="8"/>
        <v>0</v>
      </c>
      <c r="B112" s="87">
        <f t="shared" si="8"/>
        <v>23</v>
      </c>
      <c r="C112" s="87" t="s">
        <v>173</v>
      </c>
      <c r="D112" s="87" t="str">
        <f>'Payment Plans'!$C$28</f>
        <v>Probate</v>
      </c>
      <c r="E112" s="101" t="str">
        <f>'Payment Plans'!$C$29</f>
        <v>Cases Placed on a Payment Plan</v>
      </c>
      <c r="F112" s="102">
        <f>'Payment Plans'!$J$10</f>
        <v>45740</v>
      </c>
      <c r="G112" s="101" t="str">
        <f>IF('Payment Plans'!$J$29="","",'Payment Plans'!$J$29)</f>
        <v/>
      </c>
      <c r="R112" s="101">
        <v>1</v>
      </c>
      <c r="S112" s="101">
        <v>2</v>
      </c>
    </row>
    <row r="113" spans="1:19" x14ac:dyDescent="0.25">
      <c r="A113" s="87">
        <f t="shared" si="8"/>
        <v>0</v>
      </c>
      <c r="B113" s="87">
        <f t="shared" si="8"/>
        <v>23</v>
      </c>
      <c r="C113" s="87" t="s">
        <v>173</v>
      </c>
      <c r="D113" s="87" t="str">
        <f>'Payment Plans'!$C$31</f>
        <v>Family</v>
      </c>
      <c r="E113" s="101" t="str">
        <f>'Payment Plans'!$C$32</f>
        <v>Cases Placed on a Payment Plan</v>
      </c>
      <c r="F113" s="102">
        <f>'Payment Plans'!$J$10</f>
        <v>45740</v>
      </c>
      <c r="G113" s="101" t="str">
        <f>IF('Payment Plans'!$J$32="","",'Payment Plans'!$J$32)</f>
        <v/>
      </c>
      <c r="R113" s="101">
        <v>1</v>
      </c>
      <c r="S113" s="101">
        <v>2</v>
      </c>
    </row>
    <row r="114" spans="1:19" x14ac:dyDescent="0.25">
      <c r="A114" s="87">
        <f t="shared" si="8"/>
        <v>0</v>
      </c>
      <c r="B114" s="87">
        <f t="shared" si="8"/>
        <v>23</v>
      </c>
      <c r="C114" s="87" t="s">
        <v>173</v>
      </c>
      <c r="D114" s="87" t="str">
        <f>'Payment Plans'!$C$34</f>
        <v>Juvenile Dependency</v>
      </c>
      <c r="E114" s="101" t="str">
        <f>'Payment Plans'!$C$35</f>
        <v>Cases Placed on a Payment Plan</v>
      </c>
      <c r="F114" s="102">
        <f>'Payment Plans'!$J$10</f>
        <v>45740</v>
      </c>
      <c r="G114" s="101" t="str">
        <f>IF('Payment Plans'!$J$35="","",'Payment Plans'!$J$35)</f>
        <v/>
      </c>
      <c r="R114" s="101">
        <v>1</v>
      </c>
      <c r="S114" s="101">
        <v>2</v>
      </c>
    </row>
    <row r="115" spans="1:19" x14ac:dyDescent="0.25">
      <c r="A115" s="87">
        <f t="shared" si="8"/>
        <v>0</v>
      </c>
      <c r="B115" s="87">
        <f t="shared" si="8"/>
        <v>23</v>
      </c>
      <c r="C115" s="87" t="s">
        <v>173</v>
      </c>
      <c r="D115" s="87" t="str">
        <f>'Payment Plans'!$C$37</f>
        <v>Civil Traffic - UTCs</v>
      </c>
      <c r="E115" s="101" t="str">
        <f>'Payment Plans'!$C$38</f>
        <v>Cases Placed on a Payment Plan</v>
      </c>
      <c r="F115" s="102">
        <f>'Payment Plans'!$J$10</f>
        <v>45740</v>
      </c>
      <c r="G115" s="101" t="str">
        <f>IF('Payment Plans'!$J$38="","",'Payment Plans'!$J$38)</f>
        <v/>
      </c>
      <c r="R115" s="101">
        <v>1</v>
      </c>
      <c r="S115" s="101">
        <v>2</v>
      </c>
    </row>
    <row r="116" spans="1:19" x14ac:dyDescent="0.25">
      <c r="A116" s="87">
        <f t="shared" si="8"/>
        <v>0</v>
      </c>
      <c r="B116" s="87">
        <f t="shared" si="8"/>
        <v>23</v>
      </c>
      <c r="C116" s="87" t="s">
        <v>173</v>
      </c>
      <c r="D116" s="87" t="str">
        <f>'Payment Plans'!$C$40</f>
        <v>Multiple Case Types</v>
      </c>
      <c r="E116" s="101" t="str">
        <f>'Payment Plans'!$C$41</f>
        <v>Cases Placed on a Payment Plan</v>
      </c>
      <c r="F116" s="102">
        <f>'Payment Plans'!$J$10</f>
        <v>45740</v>
      </c>
      <c r="G116" s="101" t="str">
        <f>IF('Payment Plans'!$J$41="","",'Payment Plans'!$J$41)</f>
        <v/>
      </c>
      <c r="R116" s="101">
        <v>1</v>
      </c>
      <c r="S116" s="101">
        <v>2</v>
      </c>
    </row>
    <row r="117" spans="1:19" x14ac:dyDescent="0.25">
      <c r="A117" s="87">
        <f t="shared" si="8"/>
        <v>0</v>
      </c>
      <c r="B117" s="87">
        <f t="shared" si="8"/>
        <v>23</v>
      </c>
      <c r="C117" s="87" t="s">
        <v>173</v>
      </c>
      <c r="D117" s="87" t="s">
        <v>189</v>
      </c>
      <c r="E117" s="101" t="str">
        <f>'Payment Plans'!$C$43</f>
        <v xml:space="preserve">Total Cases on a Payment Plan = </v>
      </c>
      <c r="F117" s="102">
        <f>'Payment Plans'!$J$10</f>
        <v>45740</v>
      </c>
      <c r="G117" s="101">
        <f>IF('Payment Plans'!$J$43="","",'Payment Plans'!$J$43)</f>
        <v>0</v>
      </c>
      <c r="R117" s="101">
        <v>1</v>
      </c>
      <c r="S117" s="101">
        <v>2</v>
      </c>
    </row>
    <row r="118" spans="1:19" x14ac:dyDescent="0.25">
      <c r="A118" s="87">
        <f t="shared" si="8"/>
        <v>0</v>
      </c>
      <c r="B118" s="87">
        <f t="shared" si="8"/>
        <v>23</v>
      </c>
      <c r="C118" s="87" t="s">
        <v>173</v>
      </c>
      <c r="D118" s="87" t="s">
        <v>189</v>
      </c>
      <c r="E118" s="101" t="str">
        <f>'Payment Plans'!$C$46</f>
        <v>Number of Payment Plans</v>
      </c>
      <c r="F118" s="102">
        <f>'Payment Plans'!$J$10</f>
        <v>45740</v>
      </c>
      <c r="G118" s="101" t="str">
        <f>IF('Payment Plans'!$J$46="","",'Payment Plans'!$J$46)</f>
        <v/>
      </c>
      <c r="R118" s="101">
        <v>1</v>
      </c>
      <c r="S118" s="101">
        <v>2</v>
      </c>
    </row>
    <row r="119" spans="1:19" x14ac:dyDescent="0.25">
      <c r="A119" s="87">
        <f t="shared" si="8"/>
        <v>0</v>
      </c>
      <c r="B119" s="87">
        <f t="shared" si="8"/>
        <v>23</v>
      </c>
      <c r="C119" s="87" t="s">
        <v>173</v>
      </c>
      <c r="D119" s="87" t="s">
        <v>189</v>
      </c>
      <c r="E119" s="101" t="str">
        <f>'Payment Plans'!$C$47</f>
        <v>Number of Removed Payment Plans - Satisfied</v>
      </c>
      <c r="F119" s="102">
        <f>'Payment Plans'!$J$10</f>
        <v>45740</v>
      </c>
      <c r="G119" s="101" t="str">
        <f>IF('Payment Plans'!$J$47="","",'Payment Plans'!$J$47)</f>
        <v/>
      </c>
      <c r="R119" s="101">
        <v>1</v>
      </c>
      <c r="S119" s="101">
        <v>2</v>
      </c>
    </row>
    <row r="120" spans="1:19" x14ac:dyDescent="0.25">
      <c r="A120" s="87">
        <f t="shared" si="8"/>
        <v>0</v>
      </c>
      <c r="B120" s="87">
        <f t="shared" si="8"/>
        <v>23</v>
      </c>
      <c r="C120" s="87" t="s">
        <v>173</v>
      </c>
      <c r="D120" s="87" t="s">
        <v>189</v>
      </c>
      <c r="E120" s="101" t="str">
        <f>'Payment Plans'!$C$48</f>
        <v>Number of Removed Payment Plans - Defaulted</v>
      </c>
      <c r="F120" s="102">
        <f>'Payment Plans'!$J$10</f>
        <v>45740</v>
      </c>
      <c r="G120" s="101" t="str">
        <f>IF('Payment Plans'!$J$48="","",'Payment Plans'!$J$48)</f>
        <v/>
      </c>
      <c r="R120" s="101">
        <v>1</v>
      </c>
      <c r="S120" s="101">
        <v>2</v>
      </c>
    </row>
    <row r="121" spans="1:19" x14ac:dyDescent="0.25">
      <c r="A121" s="87">
        <f t="shared" si="8"/>
        <v>0</v>
      </c>
      <c r="B121" s="87">
        <v>23</v>
      </c>
      <c r="C121" s="87" t="s">
        <v>173</v>
      </c>
      <c r="D121" s="87" t="s">
        <v>189</v>
      </c>
      <c r="E121" s="101" t="str">
        <f>'Payment Plans'!$C$49</f>
        <v>Number of Removed Payment Plans - Other</v>
      </c>
      <c r="F121" s="102">
        <f>'Payment Plans'!$J$10</f>
        <v>45740</v>
      </c>
      <c r="G121" s="101" t="str">
        <f>IF('Payment Plans'!$J$49="","",'Payment Plans'!$J$49)</f>
        <v/>
      </c>
      <c r="R121" s="101">
        <v>1</v>
      </c>
      <c r="S121" s="101">
        <v>2</v>
      </c>
    </row>
    <row r="122" spans="1:19" x14ac:dyDescent="0.25">
      <c r="A122" s="87">
        <f t="shared" si="8"/>
        <v>0</v>
      </c>
      <c r="B122" s="87">
        <f t="shared" si="3"/>
        <v>23</v>
      </c>
      <c r="C122" s="87" t="s">
        <v>173</v>
      </c>
      <c r="D122" s="87" t="s">
        <v>189</v>
      </c>
      <c r="E122" s="101" t="str">
        <f>'Payment Plans'!$C$50</f>
        <v xml:space="preserve">Total Active Payment Plans = </v>
      </c>
      <c r="F122" s="102">
        <f>'Payment Plans'!$J$10</f>
        <v>45740</v>
      </c>
      <c r="G122" s="101">
        <f>IF('Payment Plans'!$J$50="","",'Payment Plans'!$J$50)</f>
        <v>0</v>
      </c>
      <c r="R122" s="101">
        <v>1</v>
      </c>
      <c r="S122" s="101">
        <v>2</v>
      </c>
    </row>
    <row r="123" spans="1:19" x14ac:dyDescent="0.25">
      <c r="A123" s="87">
        <f>IFERROR(INDEX(LookupData!A105:A171,MATCH(E103,LookupData!E105:E171,0)),0)</f>
        <v>0</v>
      </c>
      <c r="B123" s="87">
        <v>23</v>
      </c>
      <c r="C123" s="87" t="s">
        <v>173</v>
      </c>
      <c r="D123" s="87" t="str">
        <f>'Payment Plans'!$C$10</f>
        <v>Circuit Criminal</v>
      </c>
      <c r="E123" s="101" t="str">
        <f>'Payment Plans'!$C$11</f>
        <v>Cases Placed on a Payment Plan</v>
      </c>
      <c r="F123" s="102">
        <f>'Payment Plans'!$K$10</f>
        <v>45771</v>
      </c>
      <c r="G123" s="101" t="str">
        <f>IF('Payment Plans'!$K$11="","",'Payment Plans'!$K$11)</f>
        <v/>
      </c>
      <c r="R123" s="101">
        <v>1</v>
      </c>
      <c r="S123" s="101">
        <v>2</v>
      </c>
    </row>
    <row r="124" spans="1:19" x14ac:dyDescent="0.25">
      <c r="A124" s="87">
        <f t="shared" ref="A124:B139" si="9">A$21</f>
        <v>0</v>
      </c>
      <c r="B124" s="87">
        <f t="shared" si="9"/>
        <v>23</v>
      </c>
      <c r="C124" s="87" t="s">
        <v>173</v>
      </c>
      <c r="D124" s="87" t="str">
        <f>'Payment Plans'!$C$13</f>
        <v>County Criminal</v>
      </c>
      <c r="E124" s="101" t="str">
        <f>'Payment Plans'!$C$14</f>
        <v>Cases Placed on a Payment Plan</v>
      </c>
      <c r="F124" s="102">
        <f>'Payment Plans'!$K$10</f>
        <v>45771</v>
      </c>
      <c r="G124" s="101" t="str">
        <f>IF('Payment Plans'!$K$14="","",'Payment Plans'!$K$14)</f>
        <v/>
      </c>
      <c r="R124" s="101">
        <v>1</v>
      </c>
      <c r="S124" s="101">
        <v>2</v>
      </c>
    </row>
    <row r="125" spans="1:19" x14ac:dyDescent="0.25">
      <c r="A125" s="87">
        <f t="shared" si="9"/>
        <v>0</v>
      </c>
      <c r="B125" s="87">
        <f t="shared" si="9"/>
        <v>23</v>
      </c>
      <c r="C125" s="87" t="s">
        <v>173</v>
      </c>
      <c r="D125" s="87" t="str">
        <f>'Payment Plans'!$C$16</f>
        <v>Juvenile Delinquency</v>
      </c>
      <c r="E125" s="101" t="str">
        <f>'Payment Plans'!$C$17</f>
        <v>Cases Placed on a Payment Plan</v>
      </c>
      <c r="F125" s="102">
        <f>'Payment Plans'!$K$10</f>
        <v>45771</v>
      </c>
      <c r="G125" s="101" t="str">
        <f>IF('Payment Plans'!$K$17="","",'Payment Plans'!$K$17)</f>
        <v/>
      </c>
      <c r="R125" s="101">
        <v>1</v>
      </c>
      <c r="S125" s="101">
        <v>2</v>
      </c>
    </row>
    <row r="126" spans="1:19" x14ac:dyDescent="0.25">
      <c r="A126" s="87">
        <f t="shared" si="9"/>
        <v>0</v>
      </c>
      <c r="B126" s="87">
        <f t="shared" si="9"/>
        <v>23</v>
      </c>
      <c r="C126" s="87" t="s">
        <v>173</v>
      </c>
      <c r="D126" s="87" t="str">
        <f>'Payment Plans'!$C$19</f>
        <v>Criminal Traffic - UTCs</v>
      </c>
      <c r="E126" s="101" t="str">
        <f>'Payment Plans'!$C$20</f>
        <v>Cases Placed on a Payment Plan</v>
      </c>
      <c r="F126" s="102">
        <f>'Payment Plans'!$K$10</f>
        <v>45771</v>
      </c>
      <c r="G126" s="101" t="str">
        <f>IF('Payment Plans'!$K$20="","",'Payment Plans'!$K$20)</f>
        <v/>
      </c>
      <c r="R126" s="101">
        <v>1</v>
      </c>
      <c r="S126" s="101">
        <v>2</v>
      </c>
    </row>
    <row r="127" spans="1:19" x14ac:dyDescent="0.25">
      <c r="A127" s="87">
        <f t="shared" si="9"/>
        <v>0</v>
      </c>
      <c r="B127" s="87">
        <f t="shared" si="9"/>
        <v>23</v>
      </c>
      <c r="C127" s="87" t="s">
        <v>173</v>
      </c>
      <c r="D127" s="87" t="str">
        <f>'Payment Plans'!$C$22</f>
        <v>Circuit Civil</v>
      </c>
      <c r="E127" s="101" t="str">
        <f>'Payment Plans'!$C$23</f>
        <v>Cases Placed on a Payment Plan</v>
      </c>
      <c r="F127" s="102">
        <f>'Payment Plans'!$K$10</f>
        <v>45771</v>
      </c>
      <c r="G127" s="101" t="str">
        <f>IF('Payment Plans'!$K$23="","",'Payment Plans'!$K$23)</f>
        <v/>
      </c>
      <c r="R127" s="101">
        <v>1</v>
      </c>
      <c r="S127" s="101">
        <v>2</v>
      </c>
    </row>
    <row r="128" spans="1:19" x14ac:dyDescent="0.25">
      <c r="A128" s="87">
        <f t="shared" si="9"/>
        <v>0</v>
      </c>
      <c r="B128" s="87">
        <f t="shared" si="9"/>
        <v>23</v>
      </c>
      <c r="C128" s="87" t="s">
        <v>173</v>
      </c>
      <c r="D128" s="87" t="str">
        <f>'Payment Plans'!$C$25</f>
        <v>County Civil</v>
      </c>
      <c r="E128" s="101" t="str">
        <f>'Payment Plans'!$C$26</f>
        <v>Cases Placed on a Payment Plan</v>
      </c>
      <c r="F128" s="102">
        <f>'Payment Plans'!$K$10</f>
        <v>45771</v>
      </c>
      <c r="G128" s="101" t="str">
        <f>IF('Payment Plans'!$K$26="","",'Payment Plans'!$K$26)</f>
        <v/>
      </c>
      <c r="R128" s="101">
        <v>1</v>
      </c>
      <c r="S128" s="101">
        <v>2</v>
      </c>
    </row>
    <row r="129" spans="1:19" x14ac:dyDescent="0.25">
      <c r="A129" s="87">
        <f t="shared" si="9"/>
        <v>0</v>
      </c>
      <c r="B129" s="87">
        <f t="shared" si="9"/>
        <v>23</v>
      </c>
      <c r="C129" s="87" t="s">
        <v>173</v>
      </c>
      <c r="D129" s="87" t="str">
        <f>'Payment Plans'!$C$28</f>
        <v>Probate</v>
      </c>
      <c r="E129" s="101" t="str">
        <f>'Payment Plans'!$C$29</f>
        <v>Cases Placed on a Payment Plan</v>
      </c>
      <c r="F129" s="102">
        <f>'Payment Plans'!$K$10</f>
        <v>45771</v>
      </c>
      <c r="G129" s="101" t="str">
        <f>IF('Payment Plans'!$K$29="","",'Payment Plans'!$K$29)</f>
        <v/>
      </c>
      <c r="R129" s="101">
        <v>1</v>
      </c>
      <c r="S129" s="101">
        <v>2</v>
      </c>
    </row>
    <row r="130" spans="1:19" x14ac:dyDescent="0.25">
      <c r="A130" s="87">
        <f t="shared" si="9"/>
        <v>0</v>
      </c>
      <c r="B130" s="87">
        <f t="shared" si="9"/>
        <v>23</v>
      </c>
      <c r="C130" s="87" t="s">
        <v>173</v>
      </c>
      <c r="D130" s="87" t="str">
        <f>'Payment Plans'!$C$31</f>
        <v>Family</v>
      </c>
      <c r="E130" s="101" t="str">
        <f>'Payment Plans'!$C$32</f>
        <v>Cases Placed on a Payment Plan</v>
      </c>
      <c r="F130" s="102">
        <f>'Payment Plans'!$K$10</f>
        <v>45771</v>
      </c>
      <c r="G130" s="101" t="str">
        <f>IF('Payment Plans'!$K$32="","",'Payment Plans'!$K$32)</f>
        <v/>
      </c>
      <c r="R130" s="101">
        <v>1</v>
      </c>
      <c r="S130" s="101">
        <v>2</v>
      </c>
    </row>
    <row r="131" spans="1:19" x14ac:dyDescent="0.25">
      <c r="A131" s="87">
        <f t="shared" si="9"/>
        <v>0</v>
      </c>
      <c r="B131" s="87">
        <f t="shared" si="9"/>
        <v>23</v>
      </c>
      <c r="C131" s="87" t="s">
        <v>173</v>
      </c>
      <c r="D131" s="87" t="str">
        <f>'Payment Plans'!$C$34</f>
        <v>Juvenile Dependency</v>
      </c>
      <c r="E131" s="101" t="str">
        <f>'Payment Plans'!$C$35</f>
        <v>Cases Placed on a Payment Plan</v>
      </c>
      <c r="F131" s="102">
        <f>'Payment Plans'!$K$10</f>
        <v>45771</v>
      </c>
      <c r="G131" s="101" t="str">
        <f>IF('Payment Plans'!$K$35="","",'Payment Plans'!$K$35)</f>
        <v/>
      </c>
      <c r="R131" s="101">
        <v>1</v>
      </c>
      <c r="S131" s="101">
        <v>2</v>
      </c>
    </row>
    <row r="132" spans="1:19" x14ac:dyDescent="0.25">
      <c r="A132" s="87">
        <f t="shared" si="9"/>
        <v>0</v>
      </c>
      <c r="B132" s="87">
        <f t="shared" si="9"/>
        <v>23</v>
      </c>
      <c r="C132" s="87" t="s">
        <v>173</v>
      </c>
      <c r="D132" s="87" t="str">
        <f>'Payment Plans'!$C$37</f>
        <v>Civil Traffic - UTCs</v>
      </c>
      <c r="E132" s="101" t="str">
        <f>'Payment Plans'!$C$38</f>
        <v>Cases Placed on a Payment Plan</v>
      </c>
      <c r="F132" s="102">
        <f>'Payment Plans'!$K$10</f>
        <v>45771</v>
      </c>
      <c r="G132" s="101" t="str">
        <f>IF('Payment Plans'!$K$38="","",'Payment Plans'!$K$38)</f>
        <v/>
      </c>
      <c r="R132" s="101">
        <v>1</v>
      </c>
      <c r="S132" s="101">
        <v>2</v>
      </c>
    </row>
    <row r="133" spans="1:19" x14ac:dyDescent="0.25">
      <c r="A133" s="87">
        <f t="shared" si="9"/>
        <v>0</v>
      </c>
      <c r="B133" s="87">
        <f t="shared" si="9"/>
        <v>23</v>
      </c>
      <c r="C133" s="87" t="s">
        <v>173</v>
      </c>
      <c r="D133" s="87" t="str">
        <f>'Payment Plans'!$C$40</f>
        <v>Multiple Case Types</v>
      </c>
      <c r="E133" s="101" t="str">
        <f>'Payment Plans'!$C$41</f>
        <v>Cases Placed on a Payment Plan</v>
      </c>
      <c r="F133" s="102">
        <f>'Payment Plans'!$K$10</f>
        <v>45771</v>
      </c>
      <c r="G133" s="101" t="str">
        <f>IF('Payment Plans'!$K$41="","",'Payment Plans'!$K$41)</f>
        <v/>
      </c>
      <c r="R133" s="101">
        <v>1</v>
      </c>
      <c r="S133" s="101">
        <v>2</v>
      </c>
    </row>
    <row r="134" spans="1:19" x14ac:dyDescent="0.25">
      <c r="A134" s="87">
        <f t="shared" si="9"/>
        <v>0</v>
      </c>
      <c r="B134" s="87">
        <f t="shared" si="9"/>
        <v>23</v>
      </c>
      <c r="C134" s="87" t="s">
        <v>173</v>
      </c>
      <c r="D134" s="87" t="s">
        <v>189</v>
      </c>
      <c r="E134" s="101" t="str">
        <f>'Payment Plans'!$C$43</f>
        <v xml:space="preserve">Total Cases on a Payment Plan = </v>
      </c>
      <c r="F134" s="102">
        <f>'Payment Plans'!$K$10</f>
        <v>45771</v>
      </c>
      <c r="G134" s="101">
        <f>IF('Payment Plans'!$K$43="","",'Payment Plans'!$K$43)</f>
        <v>0</v>
      </c>
      <c r="R134" s="101">
        <v>1</v>
      </c>
      <c r="S134" s="101">
        <v>2</v>
      </c>
    </row>
    <row r="135" spans="1:19" x14ac:dyDescent="0.25">
      <c r="A135" s="87">
        <f t="shared" si="9"/>
        <v>0</v>
      </c>
      <c r="B135" s="87">
        <f t="shared" si="9"/>
        <v>23</v>
      </c>
      <c r="C135" s="87" t="s">
        <v>173</v>
      </c>
      <c r="D135" s="87" t="s">
        <v>189</v>
      </c>
      <c r="E135" s="101" t="str">
        <f>'Payment Plans'!$C$46</f>
        <v>Number of Payment Plans</v>
      </c>
      <c r="F135" s="102">
        <f>'Payment Plans'!$K$10</f>
        <v>45771</v>
      </c>
      <c r="G135" s="101" t="str">
        <f>IF('Payment Plans'!$K$46="","",'Payment Plans'!$K$46)</f>
        <v/>
      </c>
      <c r="R135" s="101">
        <v>1</v>
      </c>
      <c r="S135" s="101">
        <v>2</v>
      </c>
    </row>
    <row r="136" spans="1:19" x14ac:dyDescent="0.25">
      <c r="A136" s="87">
        <f t="shared" si="9"/>
        <v>0</v>
      </c>
      <c r="B136" s="87">
        <f t="shared" si="9"/>
        <v>23</v>
      </c>
      <c r="C136" s="87" t="s">
        <v>173</v>
      </c>
      <c r="D136" s="87" t="s">
        <v>189</v>
      </c>
      <c r="E136" s="101" t="str">
        <f>'Payment Plans'!$C$47</f>
        <v>Number of Removed Payment Plans - Satisfied</v>
      </c>
      <c r="F136" s="102">
        <f>'Payment Plans'!$K$10</f>
        <v>45771</v>
      </c>
      <c r="G136" s="101" t="str">
        <f>IF('Payment Plans'!$K$47="","",'Payment Plans'!$K$47)</f>
        <v/>
      </c>
      <c r="R136" s="101">
        <v>1</v>
      </c>
      <c r="S136" s="101">
        <v>2</v>
      </c>
    </row>
    <row r="137" spans="1:19" x14ac:dyDescent="0.25">
      <c r="A137" s="87">
        <f t="shared" si="9"/>
        <v>0</v>
      </c>
      <c r="B137" s="87">
        <f t="shared" si="9"/>
        <v>23</v>
      </c>
      <c r="C137" s="87" t="s">
        <v>173</v>
      </c>
      <c r="D137" s="87" t="s">
        <v>189</v>
      </c>
      <c r="E137" s="101" t="str">
        <f>'Payment Plans'!$C$48</f>
        <v>Number of Removed Payment Plans - Defaulted</v>
      </c>
      <c r="F137" s="102">
        <f>'Payment Plans'!$K$10</f>
        <v>45771</v>
      </c>
      <c r="G137" s="101" t="str">
        <f>IF('Payment Plans'!$K$48="","",'Payment Plans'!$K$48)</f>
        <v/>
      </c>
      <c r="R137" s="101">
        <v>1</v>
      </c>
      <c r="S137" s="101">
        <v>2</v>
      </c>
    </row>
    <row r="138" spans="1:19" x14ac:dyDescent="0.25">
      <c r="A138" s="87">
        <f t="shared" si="9"/>
        <v>0</v>
      </c>
      <c r="B138" s="87">
        <v>23</v>
      </c>
      <c r="C138" s="87" t="s">
        <v>173</v>
      </c>
      <c r="D138" s="87" t="s">
        <v>189</v>
      </c>
      <c r="E138" s="101" t="str">
        <f>'Payment Plans'!$C$49</f>
        <v>Number of Removed Payment Plans - Other</v>
      </c>
      <c r="F138" s="102">
        <f>'Payment Plans'!$K$10</f>
        <v>45771</v>
      </c>
      <c r="G138" s="101" t="str">
        <f>IF('Payment Plans'!$K$49="","",'Payment Plans'!$K$49)</f>
        <v/>
      </c>
      <c r="R138" s="101">
        <v>1</v>
      </c>
      <c r="S138" s="101">
        <v>2</v>
      </c>
    </row>
    <row r="139" spans="1:19" x14ac:dyDescent="0.25">
      <c r="A139" s="87">
        <f t="shared" si="9"/>
        <v>0</v>
      </c>
      <c r="B139" s="87">
        <f t="shared" si="3"/>
        <v>23</v>
      </c>
      <c r="C139" s="87" t="s">
        <v>173</v>
      </c>
      <c r="D139" s="87" t="s">
        <v>189</v>
      </c>
      <c r="E139" s="101" t="str">
        <f>'Payment Plans'!$C$50</f>
        <v xml:space="preserve">Total Active Payment Plans = </v>
      </c>
      <c r="F139" s="102">
        <f>'Payment Plans'!$K$10</f>
        <v>45771</v>
      </c>
      <c r="G139" s="101">
        <f>IF('Payment Plans'!$K$50="","",'Payment Plans'!$K$50)</f>
        <v>0</v>
      </c>
      <c r="R139" s="101">
        <v>1</v>
      </c>
      <c r="S139" s="101">
        <v>2</v>
      </c>
    </row>
    <row r="140" spans="1:19" x14ac:dyDescent="0.25">
      <c r="A140" s="87">
        <f>IFERROR(INDEX(LookupData!A122:A188,MATCH(E120,LookupData!E122:E188,0)),0)</f>
        <v>0</v>
      </c>
      <c r="B140" s="87">
        <v>23</v>
      </c>
      <c r="C140" s="87" t="s">
        <v>173</v>
      </c>
      <c r="D140" s="87" t="str">
        <f>'Payment Plans'!$C$10</f>
        <v>Circuit Criminal</v>
      </c>
      <c r="E140" s="101" t="str">
        <f>'Payment Plans'!$C$11</f>
        <v>Cases Placed on a Payment Plan</v>
      </c>
      <c r="F140" s="102">
        <f>'Payment Plans'!$L$10</f>
        <v>45801</v>
      </c>
      <c r="G140" s="101" t="str">
        <f>IF('Payment Plans'!$L$11="","",'Payment Plans'!$L$11)</f>
        <v/>
      </c>
      <c r="R140" s="101">
        <v>1</v>
      </c>
      <c r="S140" s="101">
        <v>2</v>
      </c>
    </row>
    <row r="141" spans="1:19" x14ac:dyDescent="0.25">
      <c r="A141" s="87">
        <f t="shared" ref="A141:B156" si="10">A$21</f>
        <v>0</v>
      </c>
      <c r="B141" s="87">
        <f t="shared" si="10"/>
        <v>23</v>
      </c>
      <c r="C141" s="87" t="s">
        <v>173</v>
      </c>
      <c r="D141" s="87" t="str">
        <f>'Payment Plans'!$C$13</f>
        <v>County Criminal</v>
      </c>
      <c r="E141" s="101" t="str">
        <f>'Payment Plans'!$C$14</f>
        <v>Cases Placed on a Payment Plan</v>
      </c>
      <c r="F141" s="102">
        <f>'Payment Plans'!$L$10</f>
        <v>45801</v>
      </c>
      <c r="G141" s="101" t="str">
        <f>IF('Payment Plans'!$L$14="","",'Payment Plans'!$L$14)</f>
        <v/>
      </c>
      <c r="R141" s="101">
        <v>1</v>
      </c>
      <c r="S141" s="101">
        <v>2</v>
      </c>
    </row>
    <row r="142" spans="1:19" x14ac:dyDescent="0.25">
      <c r="A142" s="87">
        <f t="shared" si="10"/>
        <v>0</v>
      </c>
      <c r="B142" s="87">
        <f t="shared" si="10"/>
        <v>23</v>
      </c>
      <c r="C142" s="87" t="s">
        <v>173</v>
      </c>
      <c r="D142" s="87" t="str">
        <f>'Payment Plans'!$C$16</f>
        <v>Juvenile Delinquency</v>
      </c>
      <c r="E142" s="101" t="str">
        <f>'Payment Plans'!$C$17</f>
        <v>Cases Placed on a Payment Plan</v>
      </c>
      <c r="F142" s="102">
        <f>'Payment Plans'!$L$10</f>
        <v>45801</v>
      </c>
      <c r="G142" s="101" t="str">
        <f>IF('Payment Plans'!$L$17="","",'Payment Plans'!$L$17)</f>
        <v/>
      </c>
      <c r="R142" s="101">
        <v>1</v>
      </c>
      <c r="S142" s="101">
        <v>2</v>
      </c>
    </row>
    <row r="143" spans="1:19" x14ac:dyDescent="0.25">
      <c r="A143" s="87">
        <f t="shared" si="10"/>
        <v>0</v>
      </c>
      <c r="B143" s="87">
        <f t="shared" si="10"/>
        <v>23</v>
      </c>
      <c r="C143" s="87" t="s">
        <v>173</v>
      </c>
      <c r="D143" s="87" t="str">
        <f>'Payment Plans'!$C$19</f>
        <v>Criminal Traffic - UTCs</v>
      </c>
      <c r="E143" s="101" t="str">
        <f>'Payment Plans'!$C$20</f>
        <v>Cases Placed on a Payment Plan</v>
      </c>
      <c r="F143" s="102">
        <f>'Payment Plans'!$L$10</f>
        <v>45801</v>
      </c>
      <c r="G143" s="101" t="str">
        <f>IF('Payment Plans'!$L$20="","",'Payment Plans'!$L$20)</f>
        <v/>
      </c>
      <c r="R143" s="101">
        <v>1</v>
      </c>
      <c r="S143" s="101">
        <v>2</v>
      </c>
    </row>
    <row r="144" spans="1:19" x14ac:dyDescent="0.25">
      <c r="A144" s="87">
        <f t="shared" si="10"/>
        <v>0</v>
      </c>
      <c r="B144" s="87">
        <f t="shared" si="10"/>
        <v>23</v>
      </c>
      <c r="C144" s="87" t="s">
        <v>173</v>
      </c>
      <c r="D144" s="87" t="str">
        <f>'Payment Plans'!$C$22</f>
        <v>Circuit Civil</v>
      </c>
      <c r="E144" s="101" t="str">
        <f>'Payment Plans'!$C$23</f>
        <v>Cases Placed on a Payment Plan</v>
      </c>
      <c r="F144" s="102">
        <f>'Payment Plans'!$L$10</f>
        <v>45801</v>
      </c>
      <c r="G144" s="101" t="str">
        <f>IF('Payment Plans'!$L$23="","",'Payment Plans'!$L$23)</f>
        <v/>
      </c>
      <c r="R144" s="101">
        <v>1</v>
      </c>
      <c r="S144" s="101">
        <v>2</v>
      </c>
    </row>
    <row r="145" spans="1:19" x14ac:dyDescent="0.25">
      <c r="A145" s="87">
        <f t="shared" si="10"/>
        <v>0</v>
      </c>
      <c r="B145" s="87">
        <f t="shared" si="10"/>
        <v>23</v>
      </c>
      <c r="C145" s="87" t="s">
        <v>173</v>
      </c>
      <c r="D145" s="87" t="str">
        <f>'Payment Plans'!$C$25</f>
        <v>County Civil</v>
      </c>
      <c r="E145" s="101" t="str">
        <f>'Payment Plans'!$C$26</f>
        <v>Cases Placed on a Payment Plan</v>
      </c>
      <c r="F145" s="102">
        <f>'Payment Plans'!$L$10</f>
        <v>45801</v>
      </c>
      <c r="G145" s="101" t="str">
        <f>IF('Payment Plans'!$L$26="","",'Payment Plans'!$L$26)</f>
        <v/>
      </c>
      <c r="R145" s="101">
        <v>1</v>
      </c>
      <c r="S145" s="101">
        <v>2</v>
      </c>
    </row>
    <row r="146" spans="1:19" x14ac:dyDescent="0.25">
      <c r="A146" s="87">
        <f t="shared" si="10"/>
        <v>0</v>
      </c>
      <c r="B146" s="87">
        <f t="shared" si="10"/>
        <v>23</v>
      </c>
      <c r="C146" s="87" t="s">
        <v>173</v>
      </c>
      <c r="D146" s="87" t="str">
        <f>'Payment Plans'!$C$28</f>
        <v>Probate</v>
      </c>
      <c r="E146" s="101" t="str">
        <f>'Payment Plans'!$C$29</f>
        <v>Cases Placed on a Payment Plan</v>
      </c>
      <c r="F146" s="102">
        <f>'Payment Plans'!$L$10</f>
        <v>45801</v>
      </c>
      <c r="G146" s="101" t="str">
        <f>IF('Payment Plans'!$L$29="","",'Payment Plans'!$L$29)</f>
        <v/>
      </c>
      <c r="R146" s="101">
        <v>1</v>
      </c>
      <c r="S146" s="101">
        <v>2</v>
      </c>
    </row>
    <row r="147" spans="1:19" x14ac:dyDescent="0.25">
      <c r="A147" s="87">
        <f t="shared" si="10"/>
        <v>0</v>
      </c>
      <c r="B147" s="87">
        <f t="shared" si="10"/>
        <v>23</v>
      </c>
      <c r="C147" s="87" t="s">
        <v>173</v>
      </c>
      <c r="D147" s="87" t="str">
        <f>'Payment Plans'!$C$31</f>
        <v>Family</v>
      </c>
      <c r="E147" s="101" t="str">
        <f>'Payment Plans'!$C$32</f>
        <v>Cases Placed on a Payment Plan</v>
      </c>
      <c r="F147" s="102">
        <f>'Payment Plans'!$L$10</f>
        <v>45801</v>
      </c>
      <c r="G147" s="101" t="str">
        <f>IF('Payment Plans'!$L$32="","",'Payment Plans'!$L$32)</f>
        <v/>
      </c>
      <c r="R147" s="101">
        <v>1</v>
      </c>
      <c r="S147" s="101">
        <v>2</v>
      </c>
    </row>
    <row r="148" spans="1:19" x14ac:dyDescent="0.25">
      <c r="A148" s="87">
        <f t="shared" si="10"/>
        <v>0</v>
      </c>
      <c r="B148" s="87">
        <f t="shared" si="10"/>
        <v>23</v>
      </c>
      <c r="C148" s="87" t="s">
        <v>173</v>
      </c>
      <c r="D148" s="87" t="str">
        <f>'Payment Plans'!$C$34</f>
        <v>Juvenile Dependency</v>
      </c>
      <c r="E148" s="101" t="str">
        <f>'Payment Plans'!$C$35</f>
        <v>Cases Placed on a Payment Plan</v>
      </c>
      <c r="F148" s="102">
        <f>'Payment Plans'!$L$10</f>
        <v>45801</v>
      </c>
      <c r="G148" s="101" t="str">
        <f>IF('Payment Plans'!$L$35="","",'Payment Plans'!$L$35)</f>
        <v/>
      </c>
      <c r="R148" s="101">
        <v>1</v>
      </c>
      <c r="S148" s="101">
        <v>2</v>
      </c>
    </row>
    <row r="149" spans="1:19" x14ac:dyDescent="0.25">
      <c r="A149" s="87">
        <f t="shared" si="10"/>
        <v>0</v>
      </c>
      <c r="B149" s="87">
        <f t="shared" si="10"/>
        <v>23</v>
      </c>
      <c r="C149" s="87" t="s">
        <v>173</v>
      </c>
      <c r="D149" s="87" t="str">
        <f>'Payment Plans'!$C$37</f>
        <v>Civil Traffic - UTCs</v>
      </c>
      <c r="E149" s="101" t="str">
        <f>'Payment Plans'!$C$38</f>
        <v>Cases Placed on a Payment Plan</v>
      </c>
      <c r="F149" s="102">
        <f>'Payment Plans'!$L$10</f>
        <v>45801</v>
      </c>
      <c r="G149" s="101" t="str">
        <f>IF('Payment Plans'!$L$38="","",'Payment Plans'!$L$38)</f>
        <v/>
      </c>
      <c r="R149" s="101">
        <v>1</v>
      </c>
      <c r="S149" s="101">
        <v>2</v>
      </c>
    </row>
    <row r="150" spans="1:19" x14ac:dyDescent="0.25">
      <c r="A150" s="87">
        <f t="shared" si="10"/>
        <v>0</v>
      </c>
      <c r="B150" s="87">
        <f t="shared" si="10"/>
        <v>23</v>
      </c>
      <c r="C150" s="87" t="s">
        <v>173</v>
      </c>
      <c r="D150" s="87" t="str">
        <f>'Payment Plans'!$C$40</f>
        <v>Multiple Case Types</v>
      </c>
      <c r="E150" s="101" t="str">
        <f>'Payment Plans'!$C$41</f>
        <v>Cases Placed on a Payment Plan</v>
      </c>
      <c r="F150" s="102">
        <f>'Payment Plans'!$L$10</f>
        <v>45801</v>
      </c>
      <c r="G150" s="101" t="str">
        <f>IF('Payment Plans'!$L$41="","",'Payment Plans'!$L$41)</f>
        <v/>
      </c>
      <c r="R150" s="101">
        <v>1</v>
      </c>
      <c r="S150" s="101">
        <v>2</v>
      </c>
    </row>
    <row r="151" spans="1:19" x14ac:dyDescent="0.25">
      <c r="A151" s="87">
        <f t="shared" si="10"/>
        <v>0</v>
      </c>
      <c r="B151" s="87">
        <f t="shared" si="10"/>
        <v>23</v>
      </c>
      <c r="C151" s="87" t="s">
        <v>173</v>
      </c>
      <c r="D151" s="87" t="s">
        <v>189</v>
      </c>
      <c r="E151" s="101" t="str">
        <f>'Payment Plans'!$C$43</f>
        <v xml:space="preserve">Total Cases on a Payment Plan = </v>
      </c>
      <c r="F151" s="102">
        <f>'Payment Plans'!$L$10</f>
        <v>45801</v>
      </c>
      <c r="G151" s="101">
        <f>IF('Payment Plans'!$L$43="","",'Payment Plans'!$L$43)</f>
        <v>0</v>
      </c>
      <c r="R151" s="101">
        <v>1</v>
      </c>
      <c r="S151" s="101">
        <v>2</v>
      </c>
    </row>
    <row r="152" spans="1:19" x14ac:dyDescent="0.25">
      <c r="A152" s="87">
        <f t="shared" si="10"/>
        <v>0</v>
      </c>
      <c r="B152" s="87">
        <f t="shared" si="10"/>
        <v>23</v>
      </c>
      <c r="C152" s="87" t="s">
        <v>173</v>
      </c>
      <c r="D152" s="87" t="s">
        <v>189</v>
      </c>
      <c r="E152" s="101" t="str">
        <f>'Payment Plans'!$C$46</f>
        <v>Number of Payment Plans</v>
      </c>
      <c r="F152" s="102">
        <f>'Payment Plans'!$L$10</f>
        <v>45801</v>
      </c>
      <c r="G152" s="101" t="str">
        <f>IF('Payment Plans'!$L$46="","",'Payment Plans'!$L$46)</f>
        <v/>
      </c>
      <c r="R152" s="101">
        <v>1</v>
      </c>
      <c r="S152" s="101">
        <v>2</v>
      </c>
    </row>
    <row r="153" spans="1:19" x14ac:dyDescent="0.25">
      <c r="A153" s="87">
        <f t="shared" si="10"/>
        <v>0</v>
      </c>
      <c r="B153" s="87">
        <f t="shared" si="10"/>
        <v>23</v>
      </c>
      <c r="C153" s="87" t="s">
        <v>173</v>
      </c>
      <c r="D153" s="87" t="s">
        <v>189</v>
      </c>
      <c r="E153" s="101" t="str">
        <f>'Payment Plans'!$C$47</f>
        <v>Number of Removed Payment Plans - Satisfied</v>
      </c>
      <c r="F153" s="102">
        <f>'Payment Plans'!$L$10</f>
        <v>45801</v>
      </c>
      <c r="G153" s="101" t="str">
        <f>IF('Payment Plans'!$L$47="","",'Payment Plans'!$L$47)</f>
        <v/>
      </c>
      <c r="R153" s="101">
        <v>1</v>
      </c>
      <c r="S153" s="101">
        <v>2</v>
      </c>
    </row>
    <row r="154" spans="1:19" x14ac:dyDescent="0.25">
      <c r="A154" s="87">
        <f t="shared" si="10"/>
        <v>0</v>
      </c>
      <c r="B154" s="87">
        <f t="shared" si="10"/>
        <v>23</v>
      </c>
      <c r="C154" s="87" t="s">
        <v>173</v>
      </c>
      <c r="D154" s="87" t="s">
        <v>189</v>
      </c>
      <c r="E154" s="101" t="str">
        <f>'Payment Plans'!$C$48</f>
        <v>Number of Removed Payment Plans - Defaulted</v>
      </c>
      <c r="F154" s="102">
        <f>'Payment Plans'!$L$10</f>
        <v>45801</v>
      </c>
      <c r="G154" s="101" t="str">
        <f>IF('Payment Plans'!$L$48="","",'Payment Plans'!$L$48)</f>
        <v/>
      </c>
      <c r="R154" s="101">
        <v>1</v>
      </c>
      <c r="S154" s="101">
        <v>2</v>
      </c>
    </row>
    <row r="155" spans="1:19" x14ac:dyDescent="0.25">
      <c r="A155" s="87">
        <f t="shared" si="10"/>
        <v>0</v>
      </c>
      <c r="B155" s="87">
        <v>23</v>
      </c>
      <c r="C155" s="87" t="s">
        <v>173</v>
      </c>
      <c r="D155" s="87" t="s">
        <v>189</v>
      </c>
      <c r="E155" s="101" t="str">
        <f>'Payment Plans'!$C$49</f>
        <v>Number of Removed Payment Plans - Other</v>
      </c>
      <c r="F155" s="102">
        <f>'Payment Plans'!$L$10</f>
        <v>45801</v>
      </c>
      <c r="G155" s="101" t="str">
        <f>IF('Payment Plans'!$L$49="","",'Payment Plans'!$L$49)</f>
        <v/>
      </c>
      <c r="R155" s="101">
        <v>1</v>
      </c>
      <c r="S155" s="101">
        <v>2</v>
      </c>
    </row>
    <row r="156" spans="1:19" x14ac:dyDescent="0.25">
      <c r="A156" s="87">
        <f t="shared" si="10"/>
        <v>0</v>
      </c>
      <c r="B156" s="87">
        <f t="shared" si="3"/>
        <v>23</v>
      </c>
      <c r="C156" s="87" t="s">
        <v>173</v>
      </c>
      <c r="D156" s="87" t="s">
        <v>189</v>
      </c>
      <c r="E156" s="101" t="str">
        <f>'Payment Plans'!$C$50</f>
        <v xml:space="preserve">Total Active Payment Plans = </v>
      </c>
      <c r="F156" s="102">
        <f>'Payment Plans'!$L$10</f>
        <v>45801</v>
      </c>
      <c r="G156" s="101">
        <f>IF('Payment Plans'!$L$50="","",'Payment Plans'!$L$50)</f>
        <v>0</v>
      </c>
      <c r="R156" s="101">
        <v>1</v>
      </c>
      <c r="S156" s="101">
        <v>2</v>
      </c>
    </row>
    <row r="157" spans="1:19" x14ac:dyDescent="0.25">
      <c r="A157" s="87">
        <f>IFERROR(INDEX(LookupData!A139:A205,MATCH(E137,LookupData!E139:E205,0)),0)</f>
        <v>0</v>
      </c>
      <c r="B157" s="87">
        <v>23</v>
      </c>
      <c r="C157" s="87" t="s">
        <v>173</v>
      </c>
      <c r="D157" s="87" t="str">
        <f>'Payment Plans'!$C$10</f>
        <v>Circuit Criminal</v>
      </c>
      <c r="E157" s="101" t="str">
        <f>'Payment Plans'!$C$11</f>
        <v>Cases Placed on a Payment Plan</v>
      </c>
      <c r="F157" s="102">
        <f>'Payment Plans'!$M$10</f>
        <v>45832</v>
      </c>
      <c r="G157" s="101" t="str">
        <f>IF('Payment Plans'!$M$11="","",'Payment Plans'!$M$11)</f>
        <v/>
      </c>
      <c r="R157" s="101">
        <v>1</v>
      </c>
      <c r="S157" s="101">
        <v>2</v>
      </c>
    </row>
    <row r="158" spans="1:19" x14ac:dyDescent="0.25">
      <c r="A158" s="87">
        <f t="shared" ref="A158:B173" si="11">A$21</f>
        <v>0</v>
      </c>
      <c r="B158" s="87">
        <f t="shared" si="11"/>
        <v>23</v>
      </c>
      <c r="C158" s="87" t="s">
        <v>173</v>
      </c>
      <c r="D158" s="87" t="str">
        <f>'Payment Plans'!$C$13</f>
        <v>County Criminal</v>
      </c>
      <c r="E158" s="101" t="str">
        <f>'Payment Plans'!$C$14</f>
        <v>Cases Placed on a Payment Plan</v>
      </c>
      <c r="F158" s="102">
        <f>'Payment Plans'!$M$10</f>
        <v>45832</v>
      </c>
      <c r="G158" s="101" t="str">
        <f>IF('Payment Plans'!$M$14="","",'Payment Plans'!$M$14)</f>
        <v/>
      </c>
      <c r="R158" s="101">
        <v>1</v>
      </c>
      <c r="S158" s="101">
        <v>2</v>
      </c>
    </row>
    <row r="159" spans="1:19" x14ac:dyDescent="0.25">
      <c r="A159" s="87">
        <f t="shared" si="11"/>
        <v>0</v>
      </c>
      <c r="B159" s="87">
        <f t="shared" si="11"/>
        <v>23</v>
      </c>
      <c r="C159" s="87" t="s">
        <v>173</v>
      </c>
      <c r="D159" s="87" t="str">
        <f>'Payment Plans'!$C$16</f>
        <v>Juvenile Delinquency</v>
      </c>
      <c r="E159" s="101" t="str">
        <f>'Payment Plans'!$C$17</f>
        <v>Cases Placed on a Payment Plan</v>
      </c>
      <c r="F159" s="102">
        <f>'Payment Plans'!$M$10</f>
        <v>45832</v>
      </c>
      <c r="G159" s="101" t="str">
        <f>IF('Payment Plans'!$M$17="","",'Payment Plans'!$M$17)</f>
        <v/>
      </c>
      <c r="R159" s="101">
        <v>1</v>
      </c>
      <c r="S159" s="101">
        <v>2</v>
      </c>
    </row>
    <row r="160" spans="1:19" x14ac:dyDescent="0.25">
      <c r="A160" s="87">
        <f t="shared" si="11"/>
        <v>0</v>
      </c>
      <c r="B160" s="87">
        <f t="shared" si="11"/>
        <v>23</v>
      </c>
      <c r="C160" s="87" t="s">
        <v>173</v>
      </c>
      <c r="D160" s="87" t="str">
        <f>'Payment Plans'!$C$19</f>
        <v>Criminal Traffic - UTCs</v>
      </c>
      <c r="E160" s="101" t="str">
        <f>'Payment Plans'!$C$20</f>
        <v>Cases Placed on a Payment Plan</v>
      </c>
      <c r="F160" s="102">
        <f>'Payment Plans'!$M$10</f>
        <v>45832</v>
      </c>
      <c r="G160" s="101" t="str">
        <f>IF('Payment Plans'!$M$20="","",'Payment Plans'!$M$20)</f>
        <v/>
      </c>
      <c r="R160" s="101">
        <v>1</v>
      </c>
      <c r="S160" s="101">
        <v>2</v>
      </c>
    </row>
    <row r="161" spans="1:19" x14ac:dyDescent="0.25">
      <c r="A161" s="87">
        <f t="shared" si="11"/>
        <v>0</v>
      </c>
      <c r="B161" s="87">
        <f t="shared" si="11"/>
        <v>23</v>
      </c>
      <c r="C161" s="87" t="s">
        <v>173</v>
      </c>
      <c r="D161" s="87" t="str">
        <f>'Payment Plans'!$C$22</f>
        <v>Circuit Civil</v>
      </c>
      <c r="E161" s="101" t="str">
        <f>'Payment Plans'!$C$23</f>
        <v>Cases Placed on a Payment Plan</v>
      </c>
      <c r="F161" s="102">
        <f>'Payment Plans'!$M$10</f>
        <v>45832</v>
      </c>
      <c r="G161" s="101" t="str">
        <f>IF('Payment Plans'!$M$23="","",'Payment Plans'!$M$23)</f>
        <v/>
      </c>
      <c r="R161" s="101">
        <v>1</v>
      </c>
      <c r="S161" s="101">
        <v>2</v>
      </c>
    </row>
    <row r="162" spans="1:19" x14ac:dyDescent="0.25">
      <c r="A162" s="87">
        <f t="shared" si="11"/>
        <v>0</v>
      </c>
      <c r="B162" s="87">
        <f t="shared" si="11"/>
        <v>23</v>
      </c>
      <c r="C162" s="87" t="s">
        <v>173</v>
      </c>
      <c r="D162" s="87" t="str">
        <f>'Payment Plans'!$C$25</f>
        <v>County Civil</v>
      </c>
      <c r="E162" s="101" t="str">
        <f>'Payment Plans'!$C$26</f>
        <v>Cases Placed on a Payment Plan</v>
      </c>
      <c r="F162" s="102">
        <f>'Payment Plans'!$M$10</f>
        <v>45832</v>
      </c>
      <c r="G162" s="101" t="str">
        <f>IF('Payment Plans'!$M$26="","",'Payment Plans'!$M$26)</f>
        <v/>
      </c>
      <c r="R162" s="101">
        <v>1</v>
      </c>
      <c r="S162" s="101">
        <v>2</v>
      </c>
    </row>
    <row r="163" spans="1:19" x14ac:dyDescent="0.25">
      <c r="A163" s="87">
        <f t="shared" si="11"/>
        <v>0</v>
      </c>
      <c r="B163" s="87">
        <f t="shared" si="11"/>
        <v>23</v>
      </c>
      <c r="C163" s="87" t="s">
        <v>173</v>
      </c>
      <c r="D163" s="87" t="str">
        <f>'Payment Plans'!$C$28</f>
        <v>Probate</v>
      </c>
      <c r="E163" s="101" t="str">
        <f>'Payment Plans'!$C$29</f>
        <v>Cases Placed on a Payment Plan</v>
      </c>
      <c r="F163" s="102">
        <f>'Payment Plans'!$M$10</f>
        <v>45832</v>
      </c>
      <c r="G163" s="101" t="str">
        <f>IF('Payment Plans'!$M$29="","",'Payment Plans'!$M$29)</f>
        <v/>
      </c>
      <c r="R163" s="101">
        <v>1</v>
      </c>
      <c r="S163" s="101">
        <v>2</v>
      </c>
    </row>
    <row r="164" spans="1:19" x14ac:dyDescent="0.25">
      <c r="A164" s="87">
        <f t="shared" si="11"/>
        <v>0</v>
      </c>
      <c r="B164" s="87">
        <f t="shared" si="11"/>
        <v>23</v>
      </c>
      <c r="C164" s="87" t="s">
        <v>173</v>
      </c>
      <c r="D164" s="87" t="str">
        <f>'Payment Plans'!$C$31</f>
        <v>Family</v>
      </c>
      <c r="E164" s="101" t="str">
        <f>'Payment Plans'!$C$32</f>
        <v>Cases Placed on a Payment Plan</v>
      </c>
      <c r="F164" s="102">
        <f>'Payment Plans'!$M$10</f>
        <v>45832</v>
      </c>
      <c r="G164" s="101" t="str">
        <f>IF('Payment Plans'!$M$32="","",'Payment Plans'!$M$32)</f>
        <v/>
      </c>
      <c r="R164" s="101">
        <v>1</v>
      </c>
      <c r="S164" s="101">
        <v>2</v>
      </c>
    </row>
    <row r="165" spans="1:19" x14ac:dyDescent="0.25">
      <c r="A165" s="87">
        <f t="shared" si="11"/>
        <v>0</v>
      </c>
      <c r="B165" s="87">
        <f t="shared" si="11"/>
        <v>23</v>
      </c>
      <c r="C165" s="87" t="s">
        <v>173</v>
      </c>
      <c r="D165" s="87" t="str">
        <f>'Payment Plans'!$C$34</f>
        <v>Juvenile Dependency</v>
      </c>
      <c r="E165" s="101" t="str">
        <f>'Payment Plans'!$C$35</f>
        <v>Cases Placed on a Payment Plan</v>
      </c>
      <c r="F165" s="102">
        <f>'Payment Plans'!$M$10</f>
        <v>45832</v>
      </c>
      <c r="G165" s="101" t="str">
        <f>IF('Payment Plans'!$M$35="","",'Payment Plans'!$M$35)</f>
        <v/>
      </c>
      <c r="R165" s="101">
        <v>1</v>
      </c>
      <c r="S165" s="101">
        <v>2</v>
      </c>
    </row>
    <row r="166" spans="1:19" x14ac:dyDescent="0.25">
      <c r="A166" s="87">
        <f t="shared" si="11"/>
        <v>0</v>
      </c>
      <c r="B166" s="87">
        <f t="shared" si="11"/>
        <v>23</v>
      </c>
      <c r="C166" s="87" t="s">
        <v>173</v>
      </c>
      <c r="D166" s="87" t="str">
        <f>'Payment Plans'!$C$37</f>
        <v>Civil Traffic - UTCs</v>
      </c>
      <c r="E166" s="101" t="str">
        <f>'Payment Plans'!$C$38</f>
        <v>Cases Placed on a Payment Plan</v>
      </c>
      <c r="F166" s="102">
        <f>'Payment Plans'!$M$10</f>
        <v>45832</v>
      </c>
      <c r="G166" s="101" t="str">
        <f>IF('Payment Plans'!$M$38="","",'Payment Plans'!$M$38)</f>
        <v/>
      </c>
      <c r="R166" s="101">
        <v>1</v>
      </c>
      <c r="S166" s="101">
        <v>2</v>
      </c>
    </row>
    <row r="167" spans="1:19" x14ac:dyDescent="0.25">
      <c r="A167" s="87">
        <f t="shared" si="11"/>
        <v>0</v>
      </c>
      <c r="B167" s="87">
        <f t="shared" si="11"/>
        <v>23</v>
      </c>
      <c r="C167" s="87" t="s">
        <v>173</v>
      </c>
      <c r="D167" s="87" t="str">
        <f>'Payment Plans'!$C$40</f>
        <v>Multiple Case Types</v>
      </c>
      <c r="E167" s="101" t="str">
        <f>'Payment Plans'!$C$41</f>
        <v>Cases Placed on a Payment Plan</v>
      </c>
      <c r="F167" s="102">
        <f>'Payment Plans'!$M$10</f>
        <v>45832</v>
      </c>
      <c r="G167" s="101" t="str">
        <f>IF('Payment Plans'!$M$41="","",'Payment Plans'!$M$41)</f>
        <v/>
      </c>
      <c r="R167" s="101">
        <v>1</v>
      </c>
      <c r="S167" s="101">
        <v>2</v>
      </c>
    </row>
    <row r="168" spans="1:19" x14ac:dyDescent="0.25">
      <c r="A168" s="87">
        <f t="shared" si="11"/>
        <v>0</v>
      </c>
      <c r="B168" s="87">
        <f t="shared" si="11"/>
        <v>23</v>
      </c>
      <c r="C168" s="87" t="s">
        <v>173</v>
      </c>
      <c r="D168" s="87" t="s">
        <v>189</v>
      </c>
      <c r="E168" s="101" t="str">
        <f>'Payment Plans'!$C$43</f>
        <v xml:space="preserve">Total Cases on a Payment Plan = </v>
      </c>
      <c r="F168" s="102">
        <f>'Payment Plans'!$M$10</f>
        <v>45832</v>
      </c>
      <c r="G168" s="101">
        <f>IF('Payment Plans'!$M$43="","",'Payment Plans'!$M$43)</f>
        <v>0</v>
      </c>
      <c r="R168" s="101">
        <v>1</v>
      </c>
      <c r="S168" s="101">
        <v>2</v>
      </c>
    </row>
    <row r="169" spans="1:19" x14ac:dyDescent="0.25">
      <c r="A169" s="87">
        <f t="shared" si="11"/>
        <v>0</v>
      </c>
      <c r="B169" s="87">
        <f t="shared" si="11"/>
        <v>23</v>
      </c>
      <c r="C169" s="87" t="s">
        <v>173</v>
      </c>
      <c r="D169" s="87" t="s">
        <v>189</v>
      </c>
      <c r="E169" s="101" t="str">
        <f>'Payment Plans'!$C$46</f>
        <v>Number of Payment Plans</v>
      </c>
      <c r="F169" s="102">
        <f>'Payment Plans'!$M$10</f>
        <v>45832</v>
      </c>
      <c r="G169" s="101" t="str">
        <f>IF('Payment Plans'!$M$46="","",'Payment Plans'!$M$46)</f>
        <v/>
      </c>
      <c r="R169" s="101">
        <v>1</v>
      </c>
      <c r="S169" s="101">
        <v>2</v>
      </c>
    </row>
    <row r="170" spans="1:19" x14ac:dyDescent="0.25">
      <c r="A170" s="87">
        <f t="shared" si="11"/>
        <v>0</v>
      </c>
      <c r="B170" s="87">
        <f t="shared" si="11"/>
        <v>23</v>
      </c>
      <c r="C170" s="87" t="s">
        <v>173</v>
      </c>
      <c r="D170" s="87" t="s">
        <v>189</v>
      </c>
      <c r="E170" s="101" t="str">
        <f>'Payment Plans'!$C$47</f>
        <v>Number of Removed Payment Plans - Satisfied</v>
      </c>
      <c r="F170" s="102">
        <f>'Payment Plans'!$M$10</f>
        <v>45832</v>
      </c>
      <c r="G170" s="101" t="str">
        <f>IF('Payment Plans'!$M$47="","",'Payment Plans'!$M$47)</f>
        <v/>
      </c>
      <c r="R170" s="101">
        <v>1</v>
      </c>
      <c r="S170" s="101">
        <v>2</v>
      </c>
    </row>
    <row r="171" spans="1:19" x14ac:dyDescent="0.25">
      <c r="A171" s="87">
        <f t="shared" si="11"/>
        <v>0</v>
      </c>
      <c r="B171" s="87">
        <f t="shared" si="11"/>
        <v>23</v>
      </c>
      <c r="C171" s="87" t="s">
        <v>173</v>
      </c>
      <c r="D171" s="87" t="s">
        <v>189</v>
      </c>
      <c r="E171" s="101" t="str">
        <f>'Payment Plans'!$C$48</f>
        <v>Number of Removed Payment Plans - Defaulted</v>
      </c>
      <c r="F171" s="102">
        <f>'Payment Plans'!$M$10</f>
        <v>45832</v>
      </c>
      <c r="G171" s="101" t="str">
        <f>IF('Payment Plans'!$M$48="","",'Payment Plans'!$M$48)</f>
        <v/>
      </c>
      <c r="R171" s="101">
        <v>1</v>
      </c>
      <c r="S171" s="101">
        <v>2</v>
      </c>
    </row>
    <row r="172" spans="1:19" x14ac:dyDescent="0.25">
      <c r="A172" s="87">
        <f t="shared" si="11"/>
        <v>0</v>
      </c>
      <c r="B172" s="87">
        <v>23</v>
      </c>
      <c r="C172" s="87" t="s">
        <v>173</v>
      </c>
      <c r="D172" s="87" t="s">
        <v>189</v>
      </c>
      <c r="E172" s="101" t="str">
        <f>'Payment Plans'!$C$49</f>
        <v>Number of Removed Payment Plans - Other</v>
      </c>
      <c r="F172" s="102">
        <f>'Payment Plans'!$M$10</f>
        <v>45832</v>
      </c>
      <c r="G172" s="101" t="str">
        <f>IF('Payment Plans'!$M$49="","",'Payment Plans'!$M$49)</f>
        <v/>
      </c>
      <c r="R172" s="101">
        <v>1</v>
      </c>
      <c r="S172" s="101">
        <v>2</v>
      </c>
    </row>
    <row r="173" spans="1:19" x14ac:dyDescent="0.25">
      <c r="A173" s="87">
        <f t="shared" si="11"/>
        <v>0</v>
      </c>
      <c r="B173" s="87">
        <f t="shared" si="3"/>
        <v>23</v>
      </c>
      <c r="C173" s="87" t="s">
        <v>173</v>
      </c>
      <c r="D173" s="87" t="s">
        <v>189</v>
      </c>
      <c r="E173" s="101" t="str">
        <f>'Payment Plans'!$C$50</f>
        <v xml:space="preserve">Total Active Payment Plans = </v>
      </c>
      <c r="F173" s="102">
        <f>'Payment Plans'!$M$10</f>
        <v>45832</v>
      </c>
      <c r="G173" s="101">
        <f>IF('Payment Plans'!$M$50="","",'Payment Plans'!$M$50)</f>
        <v>0</v>
      </c>
      <c r="R173" s="101">
        <v>1</v>
      </c>
      <c r="S173" s="101">
        <v>2</v>
      </c>
    </row>
    <row r="174" spans="1:19" x14ac:dyDescent="0.25">
      <c r="A174" s="87">
        <f>IFERROR(INDEX(LookupData!A156:A222,MATCH(E154,LookupData!E156:E222,0)),0)</f>
        <v>0</v>
      </c>
      <c r="B174" s="87">
        <v>23</v>
      </c>
      <c r="C174" s="87" t="s">
        <v>173</v>
      </c>
      <c r="D174" s="87" t="str">
        <f>'Payment Plans'!$C$10</f>
        <v>Circuit Criminal</v>
      </c>
      <c r="E174" s="101" t="str">
        <f>'Payment Plans'!$C$11</f>
        <v>Cases Placed on a Payment Plan</v>
      </c>
      <c r="F174" s="102">
        <f>'Payment Plans'!$N$10</f>
        <v>45862</v>
      </c>
      <c r="G174" s="101" t="str">
        <f>IF('Payment Plans'!$N$11="","",'Payment Plans'!$N$11)</f>
        <v/>
      </c>
      <c r="R174" s="101">
        <v>1</v>
      </c>
      <c r="S174" s="101">
        <v>2</v>
      </c>
    </row>
    <row r="175" spans="1:19" x14ac:dyDescent="0.25">
      <c r="A175" s="87">
        <f t="shared" ref="A175:B190" si="12">A$21</f>
        <v>0</v>
      </c>
      <c r="B175" s="87">
        <f t="shared" si="12"/>
        <v>23</v>
      </c>
      <c r="C175" s="87" t="s">
        <v>173</v>
      </c>
      <c r="D175" s="87" t="str">
        <f>'Payment Plans'!$C$13</f>
        <v>County Criminal</v>
      </c>
      <c r="E175" s="101" t="str">
        <f>'Payment Plans'!$C$14</f>
        <v>Cases Placed on a Payment Plan</v>
      </c>
      <c r="F175" s="102">
        <f>'Payment Plans'!$N$10</f>
        <v>45862</v>
      </c>
      <c r="G175" s="101" t="str">
        <f>IF('Payment Plans'!$N$14="","",'Payment Plans'!$N$14)</f>
        <v/>
      </c>
      <c r="R175" s="101">
        <v>1</v>
      </c>
      <c r="S175" s="101">
        <v>2</v>
      </c>
    </row>
    <row r="176" spans="1:19" x14ac:dyDescent="0.25">
      <c r="A176" s="87">
        <f t="shared" si="12"/>
        <v>0</v>
      </c>
      <c r="B176" s="87">
        <f t="shared" si="12"/>
        <v>23</v>
      </c>
      <c r="C176" s="87" t="s">
        <v>173</v>
      </c>
      <c r="D176" s="87" t="str">
        <f>'Payment Plans'!$C$16</f>
        <v>Juvenile Delinquency</v>
      </c>
      <c r="E176" s="101" t="str">
        <f>'Payment Plans'!$C$17</f>
        <v>Cases Placed on a Payment Plan</v>
      </c>
      <c r="F176" s="102">
        <f>'Payment Plans'!$N$10</f>
        <v>45862</v>
      </c>
      <c r="G176" s="101" t="str">
        <f>IF('Payment Plans'!$N$17="","",'Payment Plans'!$N$17)</f>
        <v/>
      </c>
      <c r="R176" s="101">
        <v>1</v>
      </c>
      <c r="S176" s="101">
        <v>2</v>
      </c>
    </row>
    <row r="177" spans="1:19" x14ac:dyDescent="0.25">
      <c r="A177" s="87">
        <f t="shared" si="12"/>
        <v>0</v>
      </c>
      <c r="B177" s="87">
        <f t="shared" si="12"/>
        <v>23</v>
      </c>
      <c r="C177" s="87" t="s">
        <v>173</v>
      </c>
      <c r="D177" s="87" t="str">
        <f>'Payment Plans'!$C$19</f>
        <v>Criminal Traffic - UTCs</v>
      </c>
      <c r="E177" s="101" t="str">
        <f>'Payment Plans'!$C$20</f>
        <v>Cases Placed on a Payment Plan</v>
      </c>
      <c r="F177" s="102">
        <f>'Payment Plans'!$N$10</f>
        <v>45862</v>
      </c>
      <c r="G177" s="101" t="str">
        <f>IF('Payment Plans'!$N$20="","",'Payment Plans'!$N$20)</f>
        <v/>
      </c>
      <c r="R177" s="101">
        <v>1</v>
      </c>
      <c r="S177" s="101">
        <v>2</v>
      </c>
    </row>
    <row r="178" spans="1:19" x14ac:dyDescent="0.25">
      <c r="A178" s="87">
        <f t="shared" si="12"/>
        <v>0</v>
      </c>
      <c r="B178" s="87">
        <f t="shared" si="12"/>
        <v>23</v>
      </c>
      <c r="C178" s="87" t="s">
        <v>173</v>
      </c>
      <c r="D178" s="87" t="str">
        <f>'Payment Plans'!$C$22</f>
        <v>Circuit Civil</v>
      </c>
      <c r="E178" s="101" t="str">
        <f>'Payment Plans'!$C$23</f>
        <v>Cases Placed on a Payment Plan</v>
      </c>
      <c r="F178" s="102">
        <f>'Payment Plans'!$N$10</f>
        <v>45862</v>
      </c>
      <c r="G178" s="101" t="str">
        <f>IF('Payment Plans'!$N$23="","",'Payment Plans'!$N$23)</f>
        <v/>
      </c>
      <c r="R178" s="101">
        <v>1</v>
      </c>
      <c r="S178" s="101">
        <v>2</v>
      </c>
    </row>
    <row r="179" spans="1:19" x14ac:dyDescent="0.25">
      <c r="A179" s="87">
        <f t="shared" si="12"/>
        <v>0</v>
      </c>
      <c r="B179" s="87">
        <f t="shared" si="12"/>
        <v>23</v>
      </c>
      <c r="C179" s="87" t="s">
        <v>173</v>
      </c>
      <c r="D179" s="87" t="str">
        <f>'Payment Plans'!$C$25</f>
        <v>County Civil</v>
      </c>
      <c r="E179" s="101" t="str">
        <f>'Payment Plans'!$C$26</f>
        <v>Cases Placed on a Payment Plan</v>
      </c>
      <c r="F179" s="102">
        <f>'Payment Plans'!$N$10</f>
        <v>45862</v>
      </c>
      <c r="G179" s="101" t="str">
        <f>IF('Payment Plans'!$N$26="","",'Payment Plans'!$N$26)</f>
        <v/>
      </c>
      <c r="R179" s="101">
        <v>1</v>
      </c>
      <c r="S179" s="101">
        <v>2</v>
      </c>
    </row>
    <row r="180" spans="1:19" x14ac:dyDescent="0.25">
      <c r="A180" s="87">
        <f t="shared" si="12"/>
        <v>0</v>
      </c>
      <c r="B180" s="87">
        <f t="shared" si="12"/>
        <v>23</v>
      </c>
      <c r="C180" s="87" t="s">
        <v>173</v>
      </c>
      <c r="D180" s="87" t="str">
        <f>'Payment Plans'!$C$28</f>
        <v>Probate</v>
      </c>
      <c r="E180" s="101" t="str">
        <f>'Payment Plans'!$C$29</f>
        <v>Cases Placed on a Payment Plan</v>
      </c>
      <c r="F180" s="102">
        <f>'Payment Plans'!$N$10</f>
        <v>45862</v>
      </c>
      <c r="G180" s="101" t="str">
        <f>IF('Payment Plans'!$N$29="","",'Payment Plans'!$N$29)</f>
        <v/>
      </c>
      <c r="R180" s="101">
        <v>1</v>
      </c>
      <c r="S180" s="101">
        <v>2</v>
      </c>
    </row>
    <row r="181" spans="1:19" x14ac:dyDescent="0.25">
      <c r="A181" s="87">
        <f t="shared" si="12"/>
        <v>0</v>
      </c>
      <c r="B181" s="87">
        <f t="shared" si="12"/>
        <v>23</v>
      </c>
      <c r="C181" s="87" t="s">
        <v>173</v>
      </c>
      <c r="D181" s="87" t="str">
        <f>'Payment Plans'!$C$31</f>
        <v>Family</v>
      </c>
      <c r="E181" s="101" t="str">
        <f>'Payment Plans'!$C$32</f>
        <v>Cases Placed on a Payment Plan</v>
      </c>
      <c r="F181" s="102">
        <f>'Payment Plans'!$N$10</f>
        <v>45862</v>
      </c>
      <c r="G181" s="101" t="str">
        <f>IF('Payment Plans'!$N$32="","",'Payment Plans'!$N$32)</f>
        <v/>
      </c>
      <c r="R181" s="101">
        <v>1</v>
      </c>
      <c r="S181" s="101">
        <v>2</v>
      </c>
    </row>
    <row r="182" spans="1:19" x14ac:dyDescent="0.25">
      <c r="A182" s="87">
        <f t="shared" si="12"/>
        <v>0</v>
      </c>
      <c r="B182" s="87">
        <f t="shared" si="12"/>
        <v>23</v>
      </c>
      <c r="C182" s="87" t="s">
        <v>173</v>
      </c>
      <c r="D182" s="87" t="str">
        <f>'Payment Plans'!$C$34</f>
        <v>Juvenile Dependency</v>
      </c>
      <c r="E182" s="101" t="str">
        <f>'Payment Plans'!$C$35</f>
        <v>Cases Placed on a Payment Plan</v>
      </c>
      <c r="F182" s="102">
        <f>'Payment Plans'!$N$10</f>
        <v>45862</v>
      </c>
      <c r="G182" s="101" t="str">
        <f>IF('Payment Plans'!$N$35="","",'Payment Plans'!$N$35)</f>
        <v/>
      </c>
      <c r="R182" s="101">
        <v>1</v>
      </c>
      <c r="S182" s="101">
        <v>2</v>
      </c>
    </row>
    <row r="183" spans="1:19" x14ac:dyDescent="0.25">
      <c r="A183" s="87">
        <f t="shared" si="12"/>
        <v>0</v>
      </c>
      <c r="B183" s="87">
        <f t="shared" si="12"/>
        <v>23</v>
      </c>
      <c r="C183" s="87" t="s">
        <v>173</v>
      </c>
      <c r="D183" s="87" t="str">
        <f>'Payment Plans'!$C$37</f>
        <v>Civil Traffic - UTCs</v>
      </c>
      <c r="E183" s="101" t="str">
        <f>'Payment Plans'!$C$38</f>
        <v>Cases Placed on a Payment Plan</v>
      </c>
      <c r="F183" s="102">
        <f>'Payment Plans'!$N$10</f>
        <v>45862</v>
      </c>
      <c r="G183" s="101" t="str">
        <f>IF('Payment Plans'!$N$38="","",'Payment Plans'!$N$38)</f>
        <v/>
      </c>
      <c r="R183" s="101">
        <v>1</v>
      </c>
      <c r="S183" s="101">
        <v>2</v>
      </c>
    </row>
    <row r="184" spans="1:19" x14ac:dyDescent="0.25">
      <c r="A184" s="87">
        <f t="shared" si="12"/>
        <v>0</v>
      </c>
      <c r="B184" s="87">
        <f t="shared" si="12"/>
        <v>23</v>
      </c>
      <c r="C184" s="87" t="s">
        <v>173</v>
      </c>
      <c r="D184" s="87" t="str">
        <f>'Payment Plans'!$C$40</f>
        <v>Multiple Case Types</v>
      </c>
      <c r="E184" s="101" t="str">
        <f>'Payment Plans'!$C$41</f>
        <v>Cases Placed on a Payment Plan</v>
      </c>
      <c r="F184" s="102">
        <f>'Payment Plans'!$N$10</f>
        <v>45862</v>
      </c>
      <c r="G184" s="101" t="str">
        <f>IF('Payment Plans'!$N$41="","",'Payment Plans'!$N$41)</f>
        <v/>
      </c>
      <c r="R184" s="101">
        <v>1</v>
      </c>
      <c r="S184" s="101">
        <v>2</v>
      </c>
    </row>
    <row r="185" spans="1:19" x14ac:dyDescent="0.25">
      <c r="A185" s="87">
        <f t="shared" si="12"/>
        <v>0</v>
      </c>
      <c r="B185" s="87">
        <f t="shared" si="12"/>
        <v>23</v>
      </c>
      <c r="C185" s="87" t="s">
        <v>173</v>
      </c>
      <c r="D185" s="87" t="s">
        <v>189</v>
      </c>
      <c r="E185" s="101" t="str">
        <f>'Payment Plans'!$C$43</f>
        <v xml:space="preserve">Total Cases on a Payment Plan = </v>
      </c>
      <c r="F185" s="102">
        <f>'Payment Plans'!$N$10</f>
        <v>45862</v>
      </c>
      <c r="G185" s="101">
        <f>IF('Payment Plans'!$N$43="","",'Payment Plans'!$N$43)</f>
        <v>0</v>
      </c>
      <c r="R185" s="101">
        <v>1</v>
      </c>
      <c r="S185" s="101">
        <v>2</v>
      </c>
    </row>
    <row r="186" spans="1:19" x14ac:dyDescent="0.25">
      <c r="A186" s="87">
        <f t="shared" si="12"/>
        <v>0</v>
      </c>
      <c r="B186" s="87">
        <f t="shared" si="12"/>
        <v>23</v>
      </c>
      <c r="C186" s="87" t="s">
        <v>173</v>
      </c>
      <c r="D186" s="87" t="s">
        <v>189</v>
      </c>
      <c r="E186" s="101" t="str">
        <f>'Payment Plans'!$C$46</f>
        <v>Number of Payment Plans</v>
      </c>
      <c r="F186" s="102">
        <f>'Payment Plans'!$N$10</f>
        <v>45862</v>
      </c>
      <c r="G186" s="101" t="str">
        <f>IF('Payment Plans'!$N$46="","",'Payment Plans'!$N$46)</f>
        <v/>
      </c>
      <c r="R186" s="101">
        <v>1</v>
      </c>
      <c r="S186" s="101">
        <v>2</v>
      </c>
    </row>
    <row r="187" spans="1:19" x14ac:dyDescent="0.25">
      <c r="A187" s="87">
        <f t="shared" si="12"/>
        <v>0</v>
      </c>
      <c r="B187" s="87">
        <f t="shared" si="12"/>
        <v>23</v>
      </c>
      <c r="C187" s="87" t="s">
        <v>173</v>
      </c>
      <c r="D187" s="87" t="s">
        <v>189</v>
      </c>
      <c r="E187" s="101" t="str">
        <f>'Payment Plans'!$C$47</f>
        <v>Number of Removed Payment Plans - Satisfied</v>
      </c>
      <c r="F187" s="102">
        <f>'Payment Plans'!$N$10</f>
        <v>45862</v>
      </c>
      <c r="G187" s="101" t="str">
        <f>IF('Payment Plans'!$N$47="","",'Payment Plans'!$N$47)</f>
        <v/>
      </c>
      <c r="R187" s="101">
        <v>1</v>
      </c>
      <c r="S187" s="101">
        <v>2</v>
      </c>
    </row>
    <row r="188" spans="1:19" x14ac:dyDescent="0.25">
      <c r="A188" s="87">
        <f t="shared" si="12"/>
        <v>0</v>
      </c>
      <c r="B188" s="87">
        <f t="shared" si="12"/>
        <v>23</v>
      </c>
      <c r="C188" s="87" t="s">
        <v>173</v>
      </c>
      <c r="D188" s="87" t="s">
        <v>189</v>
      </c>
      <c r="E188" s="101" t="str">
        <f>'Payment Plans'!$C$48</f>
        <v>Number of Removed Payment Plans - Defaulted</v>
      </c>
      <c r="F188" s="102">
        <f>'Payment Plans'!$N$10</f>
        <v>45862</v>
      </c>
      <c r="G188" s="101" t="str">
        <f>IF('Payment Plans'!$N$48="","",'Payment Plans'!$N$48)</f>
        <v/>
      </c>
      <c r="R188" s="101">
        <v>1</v>
      </c>
      <c r="S188" s="101">
        <v>2</v>
      </c>
    </row>
    <row r="189" spans="1:19" x14ac:dyDescent="0.25">
      <c r="A189" s="87">
        <f t="shared" si="12"/>
        <v>0</v>
      </c>
      <c r="B189" s="87">
        <v>23</v>
      </c>
      <c r="C189" s="87" t="s">
        <v>173</v>
      </c>
      <c r="D189" s="87" t="s">
        <v>189</v>
      </c>
      <c r="E189" s="101" t="str">
        <f>'Payment Plans'!$C$49</f>
        <v>Number of Removed Payment Plans - Other</v>
      </c>
      <c r="F189" s="102">
        <f>'Payment Plans'!$N$10</f>
        <v>45862</v>
      </c>
      <c r="G189" s="101" t="str">
        <f>IF('Payment Plans'!$N$49="","",'Payment Plans'!$N$49)</f>
        <v/>
      </c>
      <c r="R189" s="101">
        <v>1</v>
      </c>
      <c r="S189" s="101">
        <v>2</v>
      </c>
    </row>
    <row r="190" spans="1:19" x14ac:dyDescent="0.25">
      <c r="A190" s="87">
        <f t="shared" si="12"/>
        <v>0</v>
      </c>
      <c r="B190" s="87">
        <f t="shared" si="3"/>
        <v>23</v>
      </c>
      <c r="C190" s="87" t="s">
        <v>173</v>
      </c>
      <c r="D190" s="87" t="s">
        <v>189</v>
      </c>
      <c r="E190" s="101" t="str">
        <f>'Payment Plans'!$C$50</f>
        <v xml:space="preserve">Total Active Payment Plans = </v>
      </c>
      <c r="F190" s="102">
        <f>'Payment Plans'!$N$10</f>
        <v>45862</v>
      </c>
      <c r="G190" s="101">
        <f>IF('Payment Plans'!$N$50="","",'Payment Plans'!$N$50)</f>
        <v>0</v>
      </c>
      <c r="R190" s="101">
        <v>1</v>
      </c>
      <c r="S190" s="101">
        <v>2</v>
      </c>
    </row>
    <row r="191" spans="1:19" x14ac:dyDescent="0.25">
      <c r="A191" s="87">
        <f t="shared" ref="A191:A195" si="13">A$21</f>
        <v>0</v>
      </c>
      <c r="B191" s="87">
        <f t="shared" si="3"/>
        <v>23</v>
      </c>
      <c r="C191" s="87" t="s">
        <v>173</v>
      </c>
      <c r="D191" s="87" t="str">
        <f>'Payment Plans'!$C$10</f>
        <v>Circuit Criminal</v>
      </c>
      <c r="E191" s="101" t="str">
        <f>'Payment Plans'!$C$11</f>
        <v>Cases Placed on a Payment Plan</v>
      </c>
      <c r="F191" s="102">
        <f>'Payment Plans'!$O$10</f>
        <v>45893</v>
      </c>
      <c r="G191" s="101" t="str">
        <f>IF('Payment Plans'!$O$11="","",'Payment Plans'!$O$11)</f>
        <v/>
      </c>
      <c r="R191" s="101">
        <v>1</v>
      </c>
      <c r="S191" s="101">
        <v>2</v>
      </c>
    </row>
    <row r="192" spans="1:19" x14ac:dyDescent="0.25">
      <c r="A192" s="87">
        <f t="shared" si="13"/>
        <v>0</v>
      </c>
      <c r="B192" s="87">
        <f t="shared" si="3"/>
        <v>23</v>
      </c>
      <c r="C192" s="87" t="s">
        <v>173</v>
      </c>
      <c r="D192" s="87" t="str">
        <f>'Payment Plans'!$C$13</f>
        <v>County Criminal</v>
      </c>
      <c r="E192" s="101" t="str">
        <f>'Payment Plans'!$C$14</f>
        <v>Cases Placed on a Payment Plan</v>
      </c>
      <c r="F192" s="102">
        <f>'Payment Plans'!$O$10</f>
        <v>45893</v>
      </c>
      <c r="G192" s="101" t="str">
        <f>IF('Payment Plans'!$O$14="","",'Payment Plans'!$O$14)</f>
        <v/>
      </c>
      <c r="R192" s="101">
        <v>1</v>
      </c>
      <c r="S192" s="101">
        <v>2</v>
      </c>
    </row>
    <row r="193" spans="1:19" x14ac:dyDescent="0.25">
      <c r="A193" s="87">
        <f t="shared" si="13"/>
        <v>0</v>
      </c>
      <c r="B193" s="87">
        <f t="shared" si="3"/>
        <v>23</v>
      </c>
      <c r="C193" s="87" t="s">
        <v>173</v>
      </c>
      <c r="D193" s="87" t="str">
        <f>'Payment Plans'!$C$16</f>
        <v>Juvenile Delinquency</v>
      </c>
      <c r="E193" s="101" t="str">
        <f>'Payment Plans'!$C$17</f>
        <v>Cases Placed on a Payment Plan</v>
      </c>
      <c r="F193" s="102">
        <f>'Payment Plans'!$O$10</f>
        <v>45893</v>
      </c>
      <c r="G193" s="101" t="str">
        <f>IF('Payment Plans'!$O$17="","",'Payment Plans'!$O$17)</f>
        <v/>
      </c>
      <c r="R193" s="101">
        <v>1</v>
      </c>
      <c r="S193" s="101">
        <v>2</v>
      </c>
    </row>
    <row r="194" spans="1:19" x14ac:dyDescent="0.25">
      <c r="A194" s="87">
        <f t="shared" si="13"/>
        <v>0</v>
      </c>
      <c r="B194" s="87">
        <f t="shared" si="3"/>
        <v>23</v>
      </c>
      <c r="C194" s="87" t="s">
        <v>173</v>
      </c>
      <c r="D194" s="87" t="str">
        <f>'Payment Plans'!$C$19</f>
        <v>Criminal Traffic - UTCs</v>
      </c>
      <c r="E194" s="101" t="str">
        <f>'Payment Plans'!$C$20</f>
        <v>Cases Placed on a Payment Plan</v>
      </c>
      <c r="F194" s="102">
        <f>'Payment Plans'!$O$10</f>
        <v>45893</v>
      </c>
      <c r="G194" s="101" t="str">
        <f>IF('Payment Plans'!$O$20="","",'Payment Plans'!$O$20)</f>
        <v/>
      </c>
      <c r="R194" s="101">
        <v>1</v>
      </c>
      <c r="S194" s="101">
        <v>2</v>
      </c>
    </row>
    <row r="195" spans="1:19" x14ac:dyDescent="0.25">
      <c r="A195" s="87">
        <f t="shared" si="13"/>
        <v>0</v>
      </c>
      <c r="B195" s="87">
        <f t="shared" si="3"/>
        <v>23</v>
      </c>
      <c r="C195" s="87" t="s">
        <v>173</v>
      </c>
      <c r="D195" s="87" t="str">
        <f>'Payment Plans'!$C$22</f>
        <v>Circuit Civil</v>
      </c>
      <c r="E195" s="101" t="str">
        <f>'Payment Plans'!$C$23</f>
        <v>Cases Placed on a Payment Plan</v>
      </c>
      <c r="F195" s="102">
        <f>'Payment Plans'!$O$10</f>
        <v>45893</v>
      </c>
      <c r="G195" s="101" t="str">
        <f>IF('Payment Plans'!$O$23="","",'Payment Plans'!$O$23)</f>
        <v/>
      </c>
      <c r="R195" s="101">
        <v>1</v>
      </c>
      <c r="S195" s="101">
        <v>2</v>
      </c>
    </row>
    <row r="196" spans="1:19" x14ac:dyDescent="0.25">
      <c r="A196" s="87">
        <f t="shared" si="4"/>
        <v>0</v>
      </c>
      <c r="B196" s="87">
        <f t="shared" si="3"/>
        <v>23</v>
      </c>
      <c r="C196" s="87" t="s">
        <v>173</v>
      </c>
      <c r="D196" s="87" t="str">
        <f>'Payment Plans'!$C$25</f>
        <v>County Civil</v>
      </c>
      <c r="E196" s="101" t="str">
        <f>'Payment Plans'!$C$26</f>
        <v>Cases Placed on a Payment Plan</v>
      </c>
      <c r="F196" s="102">
        <f>'Payment Plans'!$O$10</f>
        <v>45893</v>
      </c>
      <c r="G196" s="101" t="str">
        <f>IF('Payment Plans'!$O$26="","",'Payment Plans'!$O$26)</f>
        <v/>
      </c>
      <c r="R196" s="101">
        <v>1</v>
      </c>
      <c r="S196" s="101">
        <v>2</v>
      </c>
    </row>
    <row r="197" spans="1:19" x14ac:dyDescent="0.25">
      <c r="A197" s="87">
        <f t="shared" si="4"/>
        <v>0</v>
      </c>
      <c r="B197" s="87">
        <f t="shared" si="3"/>
        <v>23</v>
      </c>
      <c r="C197" s="87" t="s">
        <v>173</v>
      </c>
      <c r="D197" s="87" t="str">
        <f>'Payment Plans'!$C$28</f>
        <v>Probate</v>
      </c>
      <c r="E197" s="101" t="str">
        <f>'Payment Plans'!$C$29</f>
        <v>Cases Placed on a Payment Plan</v>
      </c>
      <c r="F197" s="102">
        <f>'Payment Plans'!$O$10</f>
        <v>45893</v>
      </c>
      <c r="G197" s="101" t="str">
        <f>IF('Payment Plans'!$O$29="","",'Payment Plans'!$O$29)</f>
        <v/>
      </c>
      <c r="R197" s="101">
        <v>1</v>
      </c>
      <c r="S197" s="101">
        <v>2</v>
      </c>
    </row>
    <row r="198" spans="1:19" x14ac:dyDescent="0.25">
      <c r="A198" s="87">
        <f t="shared" si="4"/>
        <v>0</v>
      </c>
      <c r="B198" s="87">
        <f t="shared" si="3"/>
        <v>23</v>
      </c>
      <c r="C198" s="87" t="s">
        <v>173</v>
      </c>
      <c r="D198" s="87" t="str">
        <f>'Payment Plans'!$C$31</f>
        <v>Family</v>
      </c>
      <c r="E198" s="101" t="str">
        <f>'Payment Plans'!$C$32</f>
        <v>Cases Placed on a Payment Plan</v>
      </c>
      <c r="F198" s="102">
        <f>'Payment Plans'!$O$10</f>
        <v>45893</v>
      </c>
      <c r="G198" s="101" t="str">
        <f>IF('Payment Plans'!$O$32="","",'Payment Plans'!$O$32)</f>
        <v/>
      </c>
      <c r="R198" s="101">
        <v>1</v>
      </c>
      <c r="S198" s="101">
        <v>2</v>
      </c>
    </row>
    <row r="199" spans="1:19" x14ac:dyDescent="0.25">
      <c r="A199" s="87">
        <f t="shared" si="4"/>
        <v>0</v>
      </c>
      <c r="B199" s="87">
        <f t="shared" si="3"/>
        <v>23</v>
      </c>
      <c r="C199" s="87" t="s">
        <v>173</v>
      </c>
      <c r="D199" s="87" t="str">
        <f>'Payment Plans'!$C$34</f>
        <v>Juvenile Dependency</v>
      </c>
      <c r="E199" s="101" t="str">
        <f>'Payment Plans'!$C$35</f>
        <v>Cases Placed on a Payment Plan</v>
      </c>
      <c r="F199" s="102">
        <f>'Payment Plans'!$O$10</f>
        <v>45893</v>
      </c>
      <c r="G199" s="101" t="str">
        <f>IF('Payment Plans'!$O$35="","",'Payment Plans'!$O$35)</f>
        <v/>
      </c>
      <c r="R199" s="101">
        <v>1</v>
      </c>
      <c r="S199" s="101">
        <v>2</v>
      </c>
    </row>
    <row r="200" spans="1:19" x14ac:dyDescent="0.25">
      <c r="A200" s="87">
        <f t="shared" si="4"/>
        <v>0</v>
      </c>
      <c r="B200" s="87">
        <f t="shared" si="3"/>
        <v>23</v>
      </c>
      <c r="C200" s="87" t="s">
        <v>173</v>
      </c>
      <c r="D200" s="87" t="str">
        <f>'Payment Plans'!$C$37</f>
        <v>Civil Traffic - UTCs</v>
      </c>
      <c r="E200" s="101" t="str">
        <f>'Payment Plans'!$C$38</f>
        <v>Cases Placed on a Payment Plan</v>
      </c>
      <c r="F200" s="102">
        <f>'Payment Plans'!$O$10</f>
        <v>45893</v>
      </c>
      <c r="G200" s="101" t="str">
        <f>IF('Payment Plans'!$O$38="","",'Payment Plans'!$O$38)</f>
        <v/>
      </c>
      <c r="R200" s="101">
        <v>1</v>
      </c>
      <c r="S200" s="101">
        <v>2</v>
      </c>
    </row>
    <row r="201" spans="1:19" x14ac:dyDescent="0.25">
      <c r="A201" s="87">
        <f t="shared" si="4"/>
        <v>0</v>
      </c>
      <c r="B201" s="87">
        <f t="shared" si="3"/>
        <v>23</v>
      </c>
      <c r="C201" s="87" t="s">
        <v>173</v>
      </c>
      <c r="D201" s="87" t="str">
        <f>'Payment Plans'!$C$40</f>
        <v>Multiple Case Types</v>
      </c>
      <c r="E201" s="101" t="str">
        <f>'Payment Plans'!$C$41</f>
        <v>Cases Placed on a Payment Plan</v>
      </c>
      <c r="F201" s="102">
        <f>'Payment Plans'!$O$10</f>
        <v>45893</v>
      </c>
      <c r="G201" s="101" t="str">
        <f>IF('Payment Plans'!$O$41="","",'Payment Plans'!$O$41)</f>
        <v/>
      </c>
      <c r="R201" s="101">
        <v>1</v>
      </c>
      <c r="S201" s="101">
        <v>2</v>
      </c>
    </row>
    <row r="202" spans="1:19" x14ac:dyDescent="0.25">
      <c r="A202" s="87">
        <f t="shared" si="4"/>
        <v>0</v>
      </c>
      <c r="B202" s="87">
        <f t="shared" si="3"/>
        <v>23</v>
      </c>
      <c r="C202" s="87" t="s">
        <v>173</v>
      </c>
      <c r="D202" s="87" t="s">
        <v>189</v>
      </c>
      <c r="E202" s="101" t="str">
        <f>'Payment Plans'!$C$43</f>
        <v xml:space="preserve">Total Cases on a Payment Plan = </v>
      </c>
      <c r="F202" s="102">
        <f>'Payment Plans'!$O$10</f>
        <v>45893</v>
      </c>
      <c r="G202" s="101">
        <f>IF('Payment Plans'!$O$43="","",'Payment Plans'!$O$43)</f>
        <v>0</v>
      </c>
      <c r="R202" s="101">
        <v>1</v>
      </c>
      <c r="S202" s="101">
        <v>2</v>
      </c>
    </row>
    <row r="203" spans="1:19" x14ac:dyDescent="0.25">
      <c r="A203" s="87">
        <f t="shared" si="4"/>
        <v>0</v>
      </c>
      <c r="B203" s="87">
        <f t="shared" si="3"/>
        <v>23</v>
      </c>
      <c r="C203" s="87" t="s">
        <v>173</v>
      </c>
      <c r="D203" s="87" t="s">
        <v>189</v>
      </c>
      <c r="E203" s="101" t="str">
        <f>'Payment Plans'!$C$46</f>
        <v>Number of Payment Plans</v>
      </c>
      <c r="F203" s="102">
        <f>'Payment Plans'!$O$10</f>
        <v>45893</v>
      </c>
      <c r="G203" s="101" t="str">
        <f>IF('Payment Plans'!$O$46="","",'Payment Plans'!$O$46)</f>
        <v/>
      </c>
      <c r="R203" s="101">
        <v>1</v>
      </c>
      <c r="S203" s="101">
        <v>2</v>
      </c>
    </row>
    <row r="204" spans="1:19" x14ac:dyDescent="0.25">
      <c r="A204" s="87">
        <f t="shared" si="4"/>
        <v>0</v>
      </c>
      <c r="B204" s="87">
        <f t="shared" si="3"/>
        <v>23</v>
      </c>
      <c r="C204" s="87" t="s">
        <v>173</v>
      </c>
      <c r="D204" s="87" t="s">
        <v>189</v>
      </c>
      <c r="E204" s="101" t="str">
        <f>'Payment Plans'!$C$47</f>
        <v>Number of Removed Payment Plans - Satisfied</v>
      </c>
      <c r="F204" s="102">
        <f>'Payment Plans'!$O$10</f>
        <v>45893</v>
      </c>
      <c r="G204" s="101" t="str">
        <f>IF('Payment Plans'!$O$47="","",'Payment Plans'!$O$47)</f>
        <v/>
      </c>
      <c r="R204" s="101">
        <v>1</v>
      </c>
      <c r="S204" s="101">
        <v>2</v>
      </c>
    </row>
    <row r="205" spans="1:19" x14ac:dyDescent="0.25">
      <c r="A205" s="87">
        <f t="shared" si="4"/>
        <v>0</v>
      </c>
      <c r="B205" s="87">
        <f t="shared" si="3"/>
        <v>23</v>
      </c>
      <c r="C205" s="87" t="s">
        <v>173</v>
      </c>
      <c r="D205" s="87" t="s">
        <v>189</v>
      </c>
      <c r="E205" s="101" t="str">
        <f>'Payment Plans'!$C$48</f>
        <v>Number of Removed Payment Plans - Defaulted</v>
      </c>
      <c r="F205" s="102">
        <f>'Payment Plans'!$O$10</f>
        <v>45893</v>
      </c>
      <c r="G205" s="101" t="str">
        <f>IF('Payment Plans'!$O$48="","",'Payment Plans'!$O$48)</f>
        <v/>
      </c>
      <c r="R205" s="101">
        <v>1</v>
      </c>
      <c r="S205" s="101">
        <v>2</v>
      </c>
    </row>
    <row r="206" spans="1:19" x14ac:dyDescent="0.25">
      <c r="A206" s="87">
        <f t="shared" si="4"/>
        <v>0</v>
      </c>
      <c r="B206" s="87">
        <f t="shared" si="3"/>
        <v>23</v>
      </c>
      <c r="C206" s="87" t="s">
        <v>173</v>
      </c>
      <c r="D206" s="87" t="s">
        <v>189</v>
      </c>
      <c r="E206" s="101" t="str">
        <f>'Payment Plans'!$C$49</f>
        <v>Number of Removed Payment Plans - Other</v>
      </c>
      <c r="F206" s="102">
        <f>'Payment Plans'!$O$10</f>
        <v>45893</v>
      </c>
      <c r="G206" s="101" t="str">
        <f>IF('Payment Plans'!$O$49="","",'Payment Plans'!$O$49)</f>
        <v/>
      </c>
      <c r="R206" s="101">
        <v>1</v>
      </c>
      <c r="S206" s="101">
        <v>2</v>
      </c>
    </row>
    <row r="207" spans="1:19" x14ac:dyDescent="0.25">
      <c r="A207" s="87">
        <f t="shared" si="4"/>
        <v>0</v>
      </c>
      <c r="B207" s="87">
        <f t="shared" si="3"/>
        <v>23</v>
      </c>
      <c r="C207" s="87" t="s">
        <v>173</v>
      </c>
      <c r="D207" s="87" t="s">
        <v>189</v>
      </c>
      <c r="E207" s="101" t="str">
        <f>'Payment Plans'!$C$50</f>
        <v xml:space="preserve">Total Active Payment Plans = </v>
      </c>
      <c r="F207" s="102">
        <f>'Payment Plans'!$O$10</f>
        <v>45893</v>
      </c>
      <c r="G207" s="101">
        <f>IF('Payment Plans'!$O$50="","",'Payment Plans'!$O$50)</f>
        <v>0</v>
      </c>
      <c r="R207" s="101">
        <v>1</v>
      </c>
      <c r="S207" s="101">
        <v>2</v>
      </c>
    </row>
    <row r="208" spans="1:19" x14ac:dyDescent="0.25">
      <c r="A208" s="87">
        <f>IFERROR(INDEX(LookupData!A190:A256,MATCH(E188,LookupData!E190:E256,0)),0)</f>
        <v>0</v>
      </c>
      <c r="B208" s="87">
        <v>23</v>
      </c>
      <c r="C208" s="87" t="s">
        <v>173</v>
      </c>
      <c r="D208" s="87" t="str">
        <f>'Payment Plans'!$C$10</f>
        <v>Circuit Criminal</v>
      </c>
      <c r="E208" s="101" t="str">
        <f>'Payment Plans'!$C$11</f>
        <v>Cases Placed on a Payment Plan</v>
      </c>
      <c r="F208" s="102">
        <f>'Payment Plans'!$P$10</f>
        <v>45924</v>
      </c>
      <c r="G208" s="101" t="str">
        <f>IF('Payment Plans'!$P$11="","",'Payment Plans'!$P$11)</f>
        <v/>
      </c>
      <c r="R208" s="101">
        <v>1</v>
      </c>
      <c r="S208" s="101">
        <v>2</v>
      </c>
    </row>
    <row r="209" spans="1:19" x14ac:dyDescent="0.25">
      <c r="A209" s="87">
        <f t="shared" ref="A209:B224" si="14">A$21</f>
        <v>0</v>
      </c>
      <c r="B209" s="87">
        <f t="shared" si="14"/>
        <v>23</v>
      </c>
      <c r="C209" s="87" t="s">
        <v>173</v>
      </c>
      <c r="D209" s="87" t="str">
        <f>'Payment Plans'!$C$13</f>
        <v>County Criminal</v>
      </c>
      <c r="E209" s="101" t="str">
        <f>'Payment Plans'!$C$14</f>
        <v>Cases Placed on a Payment Plan</v>
      </c>
      <c r="F209" s="102">
        <f>'Payment Plans'!$P$10</f>
        <v>45924</v>
      </c>
      <c r="G209" s="101" t="str">
        <f>IF('Payment Plans'!$P$14="","",'Payment Plans'!$P$14)</f>
        <v/>
      </c>
      <c r="R209" s="101">
        <v>1</v>
      </c>
      <c r="S209" s="101">
        <v>2</v>
      </c>
    </row>
    <row r="210" spans="1:19" x14ac:dyDescent="0.25">
      <c r="A210" s="87">
        <f t="shared" si="14"/>
        <v>0</v>
      </c>
      <c r="B210" s="87">
        <f t="shared" si="14"/>
        <v>23</v>
      </c>
      <c r="C210" s="87" t="s">
        <v>173</v>
      </c>
      <c r="D210" s="87" t="str">
        <f>'Payment Plans'!$C$16</f>
        <v>Juvenile Delinquency</v>
      </c>
      <c r="E210" s="101" t="str">
        <f>'Payment Plans'!$C$17</f>
        <v>Cases Placed on a Payment Plan</v>
      </c>
      <c r="F210" s="102">
        <f>'Payment Plans'!$P$10</f>
        <v>45924</v>
      </c>
      <c r="G210" s="101" t="str">
        <f>IF('Payment Plans'!$P$17="","",'Payment Plans'!$P$17)</f>
        <v/>
      </c>
      <c r="R210" s="101">
        <v>1</v>
      </c>
      <c r="S210" s="101">
        <v>2</v>
      </c>
    </row>
    <row r="211" spans="1:19" x14ac:dyDescent="0.25">
      <c r="A211" s="87">
        <f t="shared" si="14"/>
        <v>0</v>
      </c>
      <c r="B211" s="87">
        <f t="shared" si="14"/>
        <v>23</v>
      </c>
      <c r="C211" s="87" t="s">
        <v>173</v>
      </c>
      <c r="D211" s="87" t="str">
        <f>'Payment Plans'!$C$19</f>
        <v>Criminal Traffic - UTCs</v>
      </c>
      <c r="E211" s="101" t="str">
        <f>'Payment Plans'!$C$20</f>
        <v>Cases Placed on a Payment Plan</v>
      </c>
      <c r="F211" s="102">
        <f>'Payment Plans'!$P$10</f>
        <v>45924</v>
      </c>
      <c r="G211" s="101" t="str">
        <f>IF('Payment Plans'!$P$20="","",'Payment Plans'!$P$20)</f>
        <v/>
      </c>
      <c r="R211" s="101">
        <v>1</v>
      </c>
      <c r="S211" s="101">
        <v>2</v>
      </c>
    </row>
    <row r="212" spans="1:19" x14ac:dyDescent="0.25">
      <c r="A212" s="87">
        <f t="shared" si="14"/>
        <v>0</v>
      </c>
      <c r="B212" s="87">
        <f t="shared" si="14"/>
        <v>23</v>
      </c>
      <c r="C212" s="87" t="s">
        <v>173</v>
      </c>
      <c r="D212" s="87" t="str">
        <f>'Payment Plans'!$C$22</f>
        <v>Circuit Civil</v>
      </c>
      <c r="E212" s="101" t="str">
        <f>'Payment Plans'!$C$23</f>
        <v>Cases Placed on a Payment Plan</v>
      </c>
      <c r="F212" s="102">
        <f>'Payment Plans'!$P$10</f>
        <v>45924</v>
      </c>
      <c r="G212" s="101" t="str">
        <f>IF('Payment Plans'!$P$23="","",'Payment Plans'!$P$23)</f>
        <v/>
      </c>
      <c r="R212" s="101">
        <v>1</v>
      </c>
      <c r="S212" s="101">
        <v>2</v>
      </c>
    </row>
    <row r="213" spans="1:19" x14ac:dyDescent="0.25">
      <c r="A213" s="87">
        <f t="shared" si="14"/>
        <v>0</v>
      </c>
      <c r="B213" s="87">
        <f t="shared" si="14"/>
        <v>23</v>
      </c>
      <c r="C213" s="87" t="s">
        <v>173</v>
      </c>
      <c r="D213" s="87" t="str">
        <f>'Payment Plans'!$C$25</f>
        <v>County Civil</v>
      </c>
      <c r="E213" s="101" t="str">
        <f>'Payment Plans'!$C$26</f>
        <v>Cases Placed on a Payment Plan</v>
      </c>
      <c r="F213" s="102">
        <f>'Payment Plans'!$P$10</f>
        <v>45924</v>
      </c>
      <c r="G213" s="101" t="str">
        <f>IF('Payment Plans'!$P$26="","",'Payment Plans'!$P$26)</f>
        <v/>
      </c>
      <c r="R213" s="101">
        <v>1</v>
      </c>
      <c r="S213" s="101">
        <v>2</v>
      </c>
    </row>
    <row r="214" spans="1:19" x14ac:dyDescent="0.25">
      <c r="A214" s="87">
        <f t="shared" si="14"/>
        <v>0</v>
      </c>
      <c r="B214" s="87">
        <f t="shared" si="14"/>
        <v>23</v>
      </c>
      <c r="C214" s="87" t="s">
        <v>173</v>
      </c>
      <c r="D214" s="87" t="str">
        <f>'Payment Plans'!$C$28</f>
        <v>Probate</v>
      </c>
      <c r="E214" s="101" t="str">
        <f>'Payment Plans'!$C$29</f>
        <v>Cases Placed on a Payment Plan</v>
      </c>
      <c r="F214" s="102">
        <f>'Payment Plans'!$P$10</f>
        <v>45924</v>
      </c>
      <c r="G214" s="101" t="str">
        <f>IF('Payment Plans'!$P$29="","",'Payment Plans'!$P$29)</f>
        <v/>
      </c>
      <c r="R214" s="101">
        <v>1</v>
      </c>
      <c r="S214" s="101">
        <v>2</v>
      </c>
    </row>
    <row r="215" spans="1:19" x14ac:dyDescent="0.25">
      <c r="A215" s="87">
        <f t="shared" si="14"/>
        <v>0</v>
      </c>
      <c r="B215" s="87">
        <f t="shared" si="14"/>
        <v>23</v>
      </c>
      <c r="C215" s="87" t="s">
        <v>173</v>
      </c>
      <c r="D215" s="87" t="str">
        <f>'Payment Plans'!$C$31</f>
        <v>Family</v>
      </c>
      <c r="E215" s="101" t="str">
        <f>'Payment Plans'!$C$32</f>
        <v>Cases Placed on a Payment Plan</v>
      </c>
      <c r="F215" s="102">
        <f>'Payment Plans'!$P$10</f>
        <v>45924</v>
      </c>
      <c r="G215" s="101" t="str">
        <f>IF('Payment Plans'!$P$32="","",'Payment Plans'!$P$32)</f>
        <v/>
      </c>
      <c r="R215" s="101">
        <v>1</v>
      </c>
      <c r="S215" s="101">
        <v>2</v>
      </c>
    </row>
    <row r="216" spans="1:19" x14ac:dyDescent="0.25">
      <c r="A216" s="87">
        <f t="shared" si="14"/>
        <v>0</v>
      </c>
      <c r="B216" s="87">
        <f t="shared" si="14"/>
        <v>23</v>
      </c>
      <c r="C216" s="87" t="s">
        <v>173</v>
      </c>
      <c r="D216" s="87" t="str">
        <f>'Payment Plans'!$C$34</f>
        <v>Juvenile Dependency</v>
      </c>
      <c r="E216" s="101" t="str">
        <f>'Payment Plans'!$C$35</f>
        <v>Cases Placed on a Payment Plan</v>
      </c>
      <c r="F216" s="102">
        <f>'Payment Plans'!$P$10</f>
        <v>45924</v>
      </c>
      <c r="G216" s="101" t="str">
        <f>IF('Payment Plans'!$P$35="","",'Payment Plans'!$P$35)</f>
        <v/>
      </c>
      <c r="R216" s="101">
        <v>1</v>
      </c>
      <c r="S216" s="101">
        <v>2</v>
      </c>
    </row>
    <row r="217" spans="1:19" x14ac:dyDescent="0.25">
      <c r="A217" s="87">
        <f t="shared" si="14"/>
        <v>0</v>
      </c>
      <c r="B217" s="87">
        <f t="shared" si="14"/>
        <v>23</v>
      </c>
      <c r="C217" s="87" t="s">
        <v>173</v>
      </c>
      <c r="D217" s="87" t="str">
        <f>'Payment Plans'!$C$37</f>
        <v>Civil Traffic - UTCs</v>
      </c>
      <c r="E217" s="101" t="str">
        <f>'Payment Plans'!$C$38</f>
        <v>Cases Placed on a Payment Plan</v>
      </c>
      <c r="F217" s="102">
        <f>'Payment Plans'!$P$10</f>
        <v>45924</v>
      </c>
      <c r="G217" s="101" t="str">
        <f>IF('Payment Plans'!$P$38="","",'Payment Plans'!$P$38)</f>
        <v/>
      </c>
      <c r="R217" s="101">
        <v>1</v>
      </c>
      <c r="S217" s="101">
        <v>2</v>
      </c>
    </row>
    <row r="218" spans="1:19" x14ac:dyDescent="0.25">
      <c r="A218" s="87">
        <f t="shared" si="14"/>
        <v>0</v>
      </c>
      <c r="B218" s="87">
        <f t="shared" si="14"/>
        <v>23</v>
      </c>
      <c r="C218" s="87" t="s">
        <v>173</v>
      </c>
      <c r="D218" s="87" t="str">
        <f>'Payment Plans'!$C$40</f>
        <v>Multiple Case Types</v>
      </c>
      <c r="E218" s="101" t="str">
        <f>'Payment Plans'!$C$41</f>
        <v>Cases Placed on a Payment Plan</v>
      </c>
      <c r="F218" s="102">
        <f>'Payment Plans'!$P$10</f>
        <v>45924</v>
      </c>
      <c r="G218" s="101" t="str">
        <f>IF('Payment Plans'!$P$41="","",'Payment Plans'!$P$41)</f>
        <v/>
      </c>
      <c r="R218" s="101">
        <v>1</v>
      </c>
      <c r="S218" s="101">
        <v>2</v>
      </c>
    </row>
    <row r="219" spans="1:19" x14ac:dyDescent="0.25">
      <c r="A219" s="87">
        <f t="shared" si="14"/>
        <v>0</v>
      </c>
      <c r="B219" s="87">
        <f t="shared" si="14"/>
        <v>23</v>
      </c>
      <c r="C219" s="87" t="s">
        <v>173</v>
      </c>
      <c r="D219" s="87" t="s">
        <v>189</v>
      </c>
      <c r="E219" s="101" t="str">
        <f>'Payment Plans'!$C$43</f>
        <v xml:space="preserve">Total Cases on a Payment Plan = </v>
      </c>
      <c r="F219" s="102">
        <f>'Payment Plans'!$P$10</f>
        <v>45924</v>
      </c>
      <c r="G219" s="101">
        <f>IF('Payment Plans'!$P$43="","",'Payment Plans'!$P$43)</f>
        <v>0</v>
      </c>
      <c r="R219" s="101">
        <v>1</v>
      </c>
      <c r="S219" s="101">
        <v>2</v>
      </c>
    </row>
    <row r="220" spans="1:19" x14ac:dyDescent="0.25">
      <c r="A220" s="87">
        <f t="shared" si="14"/>
        <v>0</v>
      </c>
      <c r="B220" s="87">
        <f t="shared" si="14"/>
        <v>23</v>
      </c>
      <c r="C220" s="87" t="s">
        <v>173</v>
      </c>
      <c r="D220" s="87" t="s">
        <v>189</v>
      </c>
      <c r="E220" s="101" t="str">
        <f>'Payment Plans'!$C$46</f>
        <v>Number of Payment Plans</v>
      </c>
      <c r="F220" s="102">
        <f>'Payment Plans'!$P$10</f>
        <v>45924</v>
      </c>
      <c r="G220" s="101" t="str">
        <f>IF('Payment Plans'!$P$46="","",'Payment Plans'!$P$46)</f>
        <v/>
      </c>
      <c r="R220" s="101">
        <v>1</v>
      </c>
      <c r="S220" s="101">
        <v>2</v>
      </c>
    </row>
    <row r="221" spans="1:19" x14ac:dyDescent="0.25">
      <c r="A221" s="87">
        <f t="shared" si="14"/>
        <v>0</v>
      </c>
      <c r="B221" s="87">
        <f t="shared" si="14"/>
        <v>23</v>
      </c>
      <c r="C221" s="87" t="s">
        <v>173</v>
      </c>
      <c r="D221" s="87" t="s">
        <v>189</v>
      </c>
      <c r="E221" s="101" t="str">
        <f>'Payment Plans'!$C$47</f>
        <v>Number of Removed Payment Plans - Satisfied</v>
      </c>
      <c r="F221" s="102">
        <f>'Payment Plans'!$P$10</f>
        <v>45924</v>
      </c>
      <c r="G221" s="101" t="str">
        <f>IF('Payment Plans'!$P$47="","",'Payment Plans'!$P$47)</f>
        <v/>
      </c>
      <c r="R221" s="101">
        <v>1</v>
      </c>
      <c r="S221" s="101">
        <v>2</v>
      </c>
    </row>
    <row r="222" spans="1:19" x14ac:dyDescent="0.25">
      <c r="A222" s="87">
        <f t="shared" si="14"/>
        <v>0</v>
      </c>
      <c r="B222" s="87">
        <f t="shared" si="14"/>
        <v>23</v>
      </c>
      <c r="C222" s="87" t="s">
        <v>173</v>
      </c>
      <c r="D222" s="87" t="s">
        <v>189</v>
      </c>
      <c r="E222" s="101" t="str">
        <f>'Payment Plans'!$C$48</f>
        <v>Number of Removed Payment Plans - Defaulted</v>
      </c>
      <c r="F222" s="102">
        <f>'Payment Plans'!$P$10</f>
        <v>45924</v>
      </c>
      <c r="G222" s="101" t="str">
        <f>IF('Payment Plans'!$P$48="","",'Payment Plans'!$P$48)</f>
        <v/>
      </c>
      <c r="R222" s="101">
        <v>1</v>
      </c>
      <c r="S222" s="101">
        <v>2</v>
      </c>
    </row>
    <row r="223" spans="1:19" x14ac:dyDescent="0.25">
      <c r="A223" s="87">
        <f t="shared" si="14"/>
        <v>0</v>
      </c>
      <c r="B223" s="87">
        <v>23</v>
      </c>
      <c r="C223" s="87" t="s">
        <v>173</v>
      </c>
      <c r="D223" s="87" t="s">
        <v>189</v>
      </c>
      <c r="E223" s="101" t="str">
        <f>'Payment Plans'!$C$49</f>
        <v>Number of Removed Payment Plans - Other</v>
      </c>
      <c r="F223" s="102">
        <f>'Payment Plans'!$P$10</f>
        <v>45924</v>
      </c>
      <c r="G223" s="101" t="str">
        <f>IF('Payment Plans'!$P$49="","",'Payment Plans'!$P$49)</f>
        <v/>
      </c>
      <c r="R223" s="101">
        <v>1</v>
      </c>
      <c r="S223" s="101">
        <v>2</v>
      </c>
    </row>
    <row r="224" spans="1:19" x14ac:dyDescent="0.25">
      <c r="A224" s="87">
        <f t="shared" si="14"/>
        <v>0</v>
      </c>
      <c r="B224" s="87">
        <f t="shared" si="3"/>
        <v>23</v>
      </c>
      <c r="C224" s="87" t="s">
        <v>173</v>
      </c>
      <c r="D224" s="87" t="s">
        <v>189</v>
      </c>
      <c r="E224" s="101" t="str">
        <f>'Payment Plans'!$C$50</f>
        <v xml:space="preserve">Total Active Payment Plans = </v>
      </c>
      <c r="F224" s="102">
        <f>'Payment Plans'!$P$10</f>
        <v>45924</v>
      </c>
      <c r="G224" s="101">
        <f>IF('Payment Plans'!$P$50="","",'Payment Plans'!$P$50)</f>
        <v>0</v>
      </c>
      <c r="R224" s="101">
        <v>1</v>
      </c>
      <c r="S224" s="101">
        <v>2</v>
      </c>
    </row>
    <row r="225" spans="1:19" x14ac:dyDescent="0.25">
      <c r="A225" s="87">
        <f>IFERROR(INDEX(LookupData!A207:A273,MATCH(E205,LookupData!E207:E273,0)),0)</f>
        <v>0</v>
      </c>
      <c r="B225" s="87">
        <v>23</v>
      </c>
      <c r="C225" s="87" t="s">
        <v>173</v>
      </c>
      <c r="D225" s="87" t="str">
        <f>'Payment Plans'!$C$10</f>
        <v>Circuit Criminal</v>
      </c>
      <c r="E225" s="101" t="str">
        <f>'Payment Plans'!$C$11</f>
        <v>Cases Placed on a Payment Plan</v>
      </c>
      <c r="F225" s="105" t="str">
        <f>'Payment Plans'!$Q$10</f>
        <v>YTD Total</v>
      </c>
      <c r="G225" s="101">
        <f>IF('Payment Plans'!$Q$11="","",'Payment Plans'!$Q$11)</f>
        <v>0</v>
      </c>
      <c r="R225" s="101">
        <v>1</v>
      </c>
      <c r="S225" s="101">
        <v>2</v>
      </c>
    </row>
    <row r="226" spans="1:19" x14ac:dyDescent="0.25">
      <c r="A226" s="87">
        <f t="shared" ref="A226:B241" si="15">A$21</f>
        <v>0</v>
      </c>
      <c r="B226" s="87">
        <f t="shared" si="15"/>
        <v>23</v>
      </c>
      <c r="C226" s="87" t="s">
        <v>173</v>
      </c>
      <c r="D226" s="87" t="str">
        <f>'Payment Plans'!$C$13</f>
        <v>County Criminal</v>
      </c>
      <c r="E226" s="101" t="str">
        <f>'Payment Plans'!$C$14</f>
        <v>Cases Placed on a Payment Plan</v>
      </c>
      <c r="F226" s="105" t="str">
        <f>'Payment Plans'!$Q$10</f>
        <v>YTD Total</v>
      </c>
      <c r="G226" s="101">
        <f>IF('Payment Plans'!$Q$14="","",'Payment Plans'!$Q$14)</f>
        <v>0</v>
      </c>
      <c r="R226" s="101">
        <v>1</v>
      </c>
      <c r="S226" s="101">
        <v>2</v>
      </c>
    </row>
    <row r="227" spans="1:19" x14ac:dyDescent="0.25">
      <c r="A227" s="87">
        <f t="shared" si="15"/>
        <v>0</v>
      </c>
      <c r="B227" s="87">
        <f t="shared" si="15"/>
        <v>23</v>
      </c>
      <c r="C227" s="87" t="s">
        <v>173</v>
      </c>
      <c r="D227" s="87" t="str">
        <f>'Payment Plans'!$C$16</f>
        <v>Juvenile Delinquency</v>
      </c>
      <c r="E227" s="101" t="str">
        <f>'Payment Plans'!$C$17</f>
        <v>Cases Placed on a Payment Plan</v>
      </c>
      <c r="F227" s="105" t="str">
        <f>'Payment Plans'!$Q$10</f>
        <v>YTD Total</v>
      </c>
      <c r="G227" s="101">
        <f>IF('Payment Plans'!$Q$17="","",'Payment Plans'!$Q$17)</f>
        <v>0</v>
      </c>
      <c r="R227" s="101">
        <v>1</v>
      </c>
      <c r="S227" s="101">
        <v>2</v>
      </c>
    </row>
    <row r="228" spans="1:19" x14ac:dyDescent="0.25">
      <c r="A228" s="87">
        <f t="shared" si="15"/>
        <v>0</v>
      </c>
      <c r="B228" s="87">
        <f t="shared" si="15"/>
        <v>23</v>
      </c>
      <c r="C228" s="87" t="s">
        <v>173</v>
      </c>
      <c r="D228" s="87" t="str">
        <f>'Payment Plans'!$C$19</f>
        <v>Criminal Traffic - UTCs</v>
      </c>
      <c r="E228" s="101" t="str">
        <f>'Payment Plans'!$C$20</f>
        <v>Cases Placed on a Payment Plan</v>
      </c>
      <c r="F228" s="105" t="str">
        <f>'Payment Plans'!$Q$10</f>
        <v>YTD Total</v>
      </c>
      <c r="G228" s="101">
        <f>IF('Payment Plans'!$Q$20="","",'Payment Plans'!$Q$20)</f>
        <v>0</v>
      </c>
      <c r="R228" s="101">
        <v>1</v>
      </c>
      <c r="S228" s="101">
        <v>2</v>
      </c>
    </row>
    <row r="229" spans="1:19" x14ac:dyDescent="0.25">
      <c r="A229" s="87">
        <f t="shared" si="15"/>
        <v>0</v>
      </c>
      <c r="B229" s="87">
        <f t="shared" si="15"/>
        <v>23</v>
      </c>
      <c r="C229" s="87" t="s">
        <v>173</v>
      </c>
      <c r="D229" s="87" t="str">
        <f>'Payment Plans'!$C$22</f>
        <v>Circuit Civil</v>
      </c>
      <c r="E229" s="101" t="str">
        <f>'Payment Plans'!$C$23</f>
        <v>Cases Placed on a Payment Plan</v>
      </c>
      <c r="F229" s="105" t="str">
        <f>'Payment Plans'!$Q$10</f>
        <v>YTD Total</v>
      </c>
      <c r="G229" s="101">
        <f>IF('Payment Plans'!$Q$23="","",'Payment Plans'!$Q$23)</f>
        <v>0</v>
      </c>
      <c r="R229" s="101">
        <v>1</v>
      </c>
      <c r="S229" s="101">
        <v>2</v>
      </c>
    </row>
    <row r="230" spans="1:19" x14ac:dyDescent="0.25">
      <c r="A230" s="87">
        <f t="shared" si="15"/>
        <v>0</v>
      </c>
      <c r="B230" s="87">
        <f t="shared" si="15"/>
        <v>23</v>
      </c>
      <c r="C230" s="87" t="s">
        <v>173</v>
      </c>
      <c r="D230" s="87" t="str">
        <f>'Payment Plans'!$C$25</f>
        <v>County Civil</v>
      </c>
      <c r="E230" s="101" t="str">
        <f>'Payment Plans'!$C$26</f>
        <v>Cases Placed on a Payment Plan</v>
      </c>
      <c r="F230" s="105" t="str">
        <f>'Payment Plans'!$Q$10</f>
        <v>YTD Total</v>
      </c>
      <c r="G230" s="101">
        <f>IF('Payment Plans'!$Q$26="","",'Payment Plans'!$Q$26)</f>
        <v>0</v>
      </c>
      <c r="R230" s="101">
        <v>1</v>
      </c>
      <c r="S230" s="101">
        <v>2</v>
      </c>
    </row>
    <row r="231" spans="1:19" x14ac:dyDescent="0.25">
      <c r="A231" s="87">
        <f t="shared" si="15"/>
        <v>0</v>
      </c>
      <c r="B231" s="87">
        <f t="shared" si="15"/>
        <v>23</v>
      </c>
      <c r="C231" s="87" t="s">
        <v>173</v>
      </c>
      <c r="D231" s="87" t="str">
        <f>'Payment Plans'!$C$28</f>
        <v>Probate</v>
      </c>
      <c r="E231" s="101" t="str">
        <f>'Payment Plans'!$C$29</f>
        <v>Cases Placed on a Payment Plan</v>
      </c>
      <c r="F231" s="105" t="str">
        <f>'Payment Plans'!$Q$10</f>
        <v>YTD Total</v>
      </c>
      <c r="G231" s="101">
        <f>IF('Payment Plans'!$Q$29="","",'Payment Plans'!$Q$29)</f>
        <v>0</v>
      </c>
      <c r="R231" s="101">
        <v>1</v>
      </c>
      <c r="S231" s="101">
        <v>2</v>
      </c>
    </row>
    <row r="232" spans="1:19" x14ac:dyDescent="0.25">
      <c r="A232" s="87">
        <f t="shared" si="15"/>
        <v>0</v>
      </c>
      <c r="B232" s="87">
        <f t="shared" si="15"/>
        <v>23</v>
      </c>
      <c r="C232" s="87" t="s">
        <v>173</v>
      </c>
      <c r="D232" s="87" t="str">
        <f>'Payment Plans'!$C$31</f>
        <v>Family</v>
      </c>
      <c r="E232" s="101" t="str">
        <f>'Payment Plans'!$C$32</f>
        <v>Cases Placed on a Payment Plan</v>
      </c>
      <c r="F232" s="105" t="str">
        <f>'Payment Plans'!$Q$10</f>
        <v>YTD Total</v>
      </c>
      <c r="G232" s="101">
        <f>IF('Payment Plans'!$Q$32="","",'Payment Plans'!$Q$32)</f>
        <v>0</v>
      </c>
      <c r="R232" s="101">
        <v>1</v>
      </c>
      <c r="S232" s="101">
        <v>2</v>
      </c>
    </row>
    <row r="233" spans="1:19" x14ac:dyDescent="0.25">
      <c r="A233" s="87">
        <f t="shared" si="15"/>
        <v>0</v>
      </c>
      <c r="B233" s="87">
        <f t="shared" si="15"/>
        <v>23</v>
      </c>
      <c r="C233" s="87" t="s">
        <v>173</v>
      </c>
      <c r="D233" s="87" t="str">
        <f>'Payment Plans'!$C$34</f>
        <v>Juvenile Dependency</v>
      </c>
      <c r="E233" s="101" t="str">
        <f>'Payment Plans'!$C$35</f>
        <v>Cases Placed on a Payment Plan</v>
      </c>
      <c r="F233" s="105" t="str">
        <f>'Payment Plans'!$Q$10</f>
        <v>YTD Total</v>
      </c>
      <c r="G233" s="101">
        <f>IF('Payment Plans'!$Q$35="","",'Payment Plans'!$Q$35)</f>
        <v>0</v>
      </c>
      <c r="R233" s="101">
        <v>1</v>
      </c>
      <c r="S233" s="101">
        <v>2</v>
      </c>
    </row>
    <row r="234" spans="1:19" x14ac:dyDescent="0.25">
      <c r="A234" s="87">
        <f t="shared" si="15"/>
        <v>0</v>
      </c>
      <c r="B234" s="87">
        <f t="shared" si="15"/>
        <v>23</v>
      </c>
      <c r="C234" s="87" t="s">
        <v>173</v>
      </c>
      <c r="D234" s="87" t="str">
        <f>'Payment Plans'!$C$37</f>
        <v>Civil Traffic - UTCs</v>
      </c>
      <c r="E234" s="101" t="str">
        <f>'Payment Plans'!$C$38</f>
        <v>Cases Placed on a Payment Plan</v>
      </c>
      <c r="F234" s="105" t="str">
        <f>'Payment Plans'!$Q$10</f>
        <v>YTD Total</v>
      </c>
      <c r="G234" s="101">
        <f>IF('Payment Plans'!$Q$38="","",'Payment Plans'!$Q$38)</f>
        <v>0</v>
      </c>
      <c r="R234" s="101">
        <v>1</v>
      </c>
      <c r="S234" s="101">
        <v>2</v>
      </c>
    </row>
    <row r="235" spans="1:19" x14ac:dyDescent="0.25">
      <c r="A235" s="87">
        <f t="shared" si="15"/>
        <v>0</v>
      </c>
      <c r="B235" s="87">
        <f t="shared" si="15"/>
        <v>23</v>
      </c>
      <c r="C235" s="87" t="s">
        <v>173</v>
      </c>
      <c r="D235" s="87" t="str">
        <f>'Payment Plans'!$C$40</f>
        <v>Multiple Case Types</v>
      </c>
      <c r="E235" s="101" t="str">
        <f>'Payment Plans'!$C$41</f>
        <v>Cases Placed on a Payment Plan</v>
      </c>
      <c r="F235" s="105" t="str">
        <f>'Payment Plans'!$Q$10</f>
        <v>YTD Total</v>
      </c>
      <c r="G235" s="101">
        <f>IF('Payment Plans'!$Q$41="","",'Payment Plans'!$Q$41)</f>
        <v>0</v>
      </c>
      <c r="R235" s="101">
        <v>1</v>
      </c>
      <c r="S235" s="101">
        <v>2</v>
      </c>
    </row>
    <row r="236" spans="1:19" x14ac:dyDescent="0.25">
      <c r="A236" s="87">
        <f t="shared" si="15"/>
        <v>0</v>
      </c>
      <c r="B236" s="87">
        <f t="shared" si="15"/>
        <v>23</v>
      </c>
      <c r="C236" s="87" t="s">
        <v>173</v>
      </c>
      <c r="D236" s="87" t="s">
        <v>189</v>
      </c>
      <c r="E236" s="101" t="str">
        <f>'Payment Plans'!$C$43</f>
        <v xml:space="preserve">Total Cases on a Payment Plan = </v>
      </c>
      <c r="F236" s="105" t="str">
        <f>'Payment Plans'!$Q$10</f>
        <v>YTD Total</v>
      </c>
      <c r="G236" s="101">
        <f>IF('Payment Plans'!$Q$43="","",'Payment Plans'!$Q$43)</f>
        <v>0</v>
      </c>
      <c r="R236" s="101">
        <v>1</v>
      </c>
      <c r="S236" s="101">
        <v>2</v>
      </c>
    </row>
    <row r="237" spans="1:19" x14ac:dyDescent="0.25">
      <c r="A237" s="87">
        <f t="shared" si="15"/>
        <v>0</v>
      </c>
      <c r="B237" s="87">
        <f t="shared" si="15"/>
        <v>23</v>
      </c>
      <c r="C237" s="87" t="s">
        <v>173</v>
      </c>
      <c r="D237" s="87" t="s">
        <v>189</v>
      </c>
      <c r="E237" s="101" t="str">
        <f>'Payment Plans'!$C$46</f>
        <v>Number of Payment Plans</v>
      </c>
      <c r="F237" s="105" t="str">
        <f>'Payment Plans'!$Q$10</f>
        <v>YTD Total</v>
      </c>
      <c r="G237" s="101">
        <f>IF('Payment Plans'!$Q$46="","",'Payment Plans'!$Q$46)</f>
        <v>0</v>
      </c>
      <c r="R237" s="101">
        <v>1</v>
      </c>
      <c r="S237" s="101">
        <v>2</v>
      </c>
    </row>
    <row r="238" spans="1:19" x14ac:dyDescent="0.25">
      <c r="A238" s="87">
        <f t="shared" si="15"/>
        <v>0</v>
      </c>
      <c r="B238" s="87">
        <f t="shared" si="15"/>
        <v>23</v>
      </c>
      <c r="C238" s="87" t="s">
        <v>173</v>
      </c>
      <c r="D238" s="87" t="s">
        <v>189</v>
      </c>
      <c r="E238" s="101" t="str">
        <f>'Payment Plans'!$C$47</f>
        <v>Number of Removed Payment Plans - Satisfied</v>
      </c>
      <c r="F238" s="105" t="str">
        <f>'Payment Plans'!$Q$10</f>
        <v>YTD Total</v>
      </c>
      <c r="G238" s="101">
        <f>IF('Payment Plans'!$Q$47="","",'Payment Plans'!$Q$47)</f>
        <v>0</v>
      </c>
      <c r="R238" s="101">
        <v>1</v>
      </c>
      <c r="S238" s="101">
        <v>2</v>
      </c>
    </row>
    <row r="239" spans="1:19" x14ac:dyDescent="0.25">
      <c r="A239" s="87">
        <f t="shared" si="15"/>
        <v>0</v>
      </c>
      <c r="B239" s="87">
        <f t="shared" si="15"/>
        <v>23</v>
      </c>
      <c r="C239" s="87" t="s">
        <v>173</v>
      </c>
      <c r="D239" s="87" t="s">
        <v>189</v>
      </c>
      <c r="E239" s="101" t="str">
        <f>'Payment Plans'!$C$48</f>
        <v>Number of Removed Payment Plans - Defaulted</v>
      </c>
      <c r="F239" s="105" t="str">
        <f>'Payment Plans'!$Q$10</f>
        <v>YTD Total</v>
      </c>
      <c r="G239" s="101">
        <f>IF('Payment Plans'!$Q$48="","",'Payment Plans'!$Q$48)</f>
        <v>0</v>
      </c>
      <c r="R239" s="101">
        <v>1</v>
      </c>
      <c r="S239" s="101">
        <v>2</v>
      </c>
    </row>
    <row r="240" spans="1:19" x14ac:dyDescent="0.25">
      <c r="A240" s="87">
        <f t="shared" si="15"/>
        <v>0</v>
      </c>
      <c r="B240" s="87">
        <v>23</v>
      </c>
      <c r="C240" s="87" t="s">
        <v>173</v>
      </c>
      <c r="D240" s="87" t="s">
        <v>189</v>
      </c>
      <c r="E240" s="101" t="str">
        <f>'Payment Plans'!$C$49</f>
        <v>Number of Removed Payment Plans - Other</v>
      </c>
      <c r="F240" s="105" t="str">
        <f>'Payment Plans'!$Q$10</f>
        <v>YTD Total</v>
      </c>
      <c r="G240" s="101">
        <f>IF('Payment Plans'!$Q$49="","",'Payment Plans'!$Q$49)</f>
        <v>0</v>
      </c>
      <c r="R240" s="101">
        <v>1</v>
      </c>
      <c r="S240" s="101">
        <v>2</v>
      </c>
    </row>
    <row r="241" spans="1:19" x14ac:dyDescent="0.25">
      <c r="A241" s="87">
        <f t="shared" si="15"/>
        <v>0</v>
      </c>
      <c r="B241" s="87">
        <f t="shared" si="3"/>
        <v>23</v>
      </c>
      <c r="C241" s="87" t="s">
        <v>173</v>
      </c>
      <c r="D241" s="87" t="s">
        <v>189</v>
      </c>
      <c r="E241" s="101" t="str">
        <f>'Payment Plans'!$C$50</f>
        <v xml:space="preserve">Total Active Payment Plans = </v>
      </c>
      <c r="F241" s="105" t="str">
        <f>'Payment Plans'!$Q$10</f>
        <v>YTD Total</v>
      </c>
      <c r="G241" s="101" t="str">
        <f>IF('Payment Plans'!$Q$50="","",'Payment Plans'!$Q$50)</f>
        <v/>
      </c>
      <c r="R241" s="101">
        <v>1</v>
      </c>
      <c r="S241" s="101">
        <v>2</v>
      </c>
    </row>
    <row r="242" spans="1:19" x14ac:dyDescent="0.25">
      <c r="A242" s="87">
        <f t="shared" si="4"/>
        <v>0</v>
      </c>
      <c r="B242" s="87">
        <f t="shared" si="3"/>
        <v>23</v>
      </c>
      <c r="C242" s="87" t="s">
        <v>173</v>
      </c>
      <c r="D242" s="87" t="s">
        <v>190</v>
      </c>
      <c r="E242" s="101" t="str">
        <f>'Payment Plans'!$C$45</f>
        <v>Number of Active Payment Plans on 9/30/24</v>
      </c>
      <c r="G242" s="101">
        <f>'Payment Plans'!$D$45</f>
        <v>0</v>
      </c>
      <c r="R242" s="101">
        <v>1</v>
      </c>
      <c r="S242" s="101">
        <v>2</v>
      </c>
    </row>
    <row r="243" spans="1:19" ht="27" x14ac:dyDescent="0.25">
      <c r="A243" s="106" t="s">
        <v>94</v>
      </c>
      <c r="B243" s="106" t="s">
        <v>116</v>
      </c>
      <c r="C243" s="106" t="s">
        <v>144</v>
      </c>
      <c r="D243" s="106" t="s">
        <v>145</v>
      </c>
      <c r="E243" s="106" t="s">
        <v>146</v>
      </c>
      <c r="F243" s="106" t="s">
        <v>128</v>
      </c>
      <c r="G243" s="103"/>
      <c r="R243" s="101"/>
      <c r="S243" s="101"/>
    </row>
    <row r="244" spans="1:19" x14ac:dyDescent="0.25">
      <c r="A244" s="87">
        <f t="shared" ref="A244:B245" si="16">A$21</f>
        <v>0</v>
      </c>
      <c r="B244" s="87">
        <f t="shared" si="16"/>
        <v>23</v>
      </c>
      <c r="C244" s="87" t="s">
        <v>173</v>
      </c>
      <c r="D244" s="87" t="str">
        <f>'Payment Plans'!$C$10</f>
        <v>Circuit Criminal</v>
      </c>
      <c r="E244" s="87" t="str">
        <f>IF('Payment Plans'!$R$11="","",'Payment Plans'!$R$11)</f>
        <v/>
      </c>
      <c r="F244" s="87">
        <v>2</v>
      </c>
      <c r="R244" s="101"/>
      <c r="S244" s="101"/>
    </row>
    <row r="245" spans="1:19" x14ac:dyDescent="0.25">
      <c r="A245" s="87">
        <f t="shared" si="16"/>
        <v>0</v>
      </c>
      <c r="B245" s="87">
        <f t="shared" si="16"/>
        <v>23</v>
      </c>
      <c r="C245" s="87" t="s">
        <v>173</v>
      </c>
      <c r="D245" s="87" t="str">
        <f>'Payment Plans'!$C$13</f>
        <v>County Criminal</v>
      </c>
      <c r="E245" s="87" t="str">
        <f>IF('Payment Plans'!$R$14="","",'Payment Plans'!$R$14)</f>
        <v/>
      </c>
      <c r="F245" s="87">
        <v>2</v>
      </c>
      <c r="R245" s="101"/>
      <c r="S245" s="101"/>
    </row>
    <row r="246" spans="1:19" x14ac:dyDescent="0.25">
      <c r="A246" s="87">
        <f t="shared" ref="A246:B258" si="17">A$21</f>
        <v>0</v>
      </c>
      <c r="B246" s="87">
        <f t="shared" si="17"/>
        <v>23</v>
      </c>
      <c r="C246" s="87" t="s">
        <v>173</v>
      </c>
      <c r="D246" s="87" t="str">
        <f>'Payment Plans'!$C$16</f>
        <v>Juvenile Delinquency</v>
      </c>
      <c r="E246" s="87" t="str">
        <f>IF('Payment Plans'!$R$17="","",'Payment Plans'!$R$17)</f>
        <v/>
      </c>
      <c r="F246" s="87">
        <v>2</v>
      </c>
      <c r="R246" s="101"/>
      <c r="S246" s="101"/>
    </row>
    <row r="247" spans="1:19" x14ac:dyDescent="0.25">
      <c r="A247" s="87">
        <f t="shared" si="17"/>
        <v>0</v>
      </c>
      <c r="B247" s="87">
        <f t="shared" si="17"/>
        <v>23</v>
      </c>
      <c r="C247" s="87" t="s">
        <v>173</v>
      </c>
      <c r="D247" s="87" t="str">
        <f>'Payment Plans'!$C$19</f>
        <v>Criminal Traffic - UTCs</v>
      </c>
      <c r="E247" s="87" t="str">
        <f>IF('Payment Plans'!$R$20="","",'Payment Plans'!$R$20)</f>
        <v/>
      </c>
      <c r="F247" s="87">
        <v>2</v>
      </c>
      <c r="R247" s="101"/>
      <c r="S247" s="101"/>
    </row>
    <row r="248" spans="1:19" x14ac:dyDescent="0.25">
      <c r="A248" s="87">
        <f t="shared" si="17"/>
        <v>0</v>
      </c>
      <c r="B248" s="87">
        <f t="shared" si="17"/>
        <v>23</v>
      </c>
      <c r="C248" s="87" t="s">
        <v>173</v>
      </c>
      <c r="D248" s="87" t="str">
        <f>'Payment Plans'!$C$22</f>
        <v>Circuit Civil</v>
      </c>
      <c r="E248" s="87" t="str">
        <f>IF('Payment Plans'!$R$23="","",'Payment Plans'!$R$23)</f>
        <v/>
      </c>
      <c r="F248" s="87">
        <v>2</v>
      </c>
      <c r="R248" s="101"/>
      <c r="S248" s="101"/>
    </row>
    <row r="249" spans="1:19" x14ac:dyDescent="0.25">
      <c r="A249" s="87">
        <f t="shared" si="17"/>
        <v>0</v>
      </c>
      <c r="B249" s="87">
        <f t="shared" si="17"/>
        <v>23</v>
      </c>
      <c r="C249" s="87" t="s">
        <v>173</v>
      </c>
      <c r="D249" s="87" t="str">
        <f>'Payment Plans'!$C$25</f>
        <v>County Civil</v>
      </c>
      <c r="E249" s="87" t="str">
        <f>IF('Payment Plans'!$R$26="","",'Payment Plans'!$R$26)</f>
        <v/>
      </c>
      <c r="F249" s="87">
        <v>2</v>
      </c>
      <c r="R249" s="101"/>
      <c r="S249" s="101"/>
    </row>
    <row r="250" spans="1:19" x14ac:dyDescent="0.25">
      <c r="A250" s="87">
        <f t="shared" si="17"/>
        <v>0</v>
      </c>
      <c r="B250" s="87">
        <f t="shared" si="17"/>
        <v>23</v>
      </c>
      <c r="C250" s="87" t="s">
        <v>173</v>
      </c>
      <c r="D250" s="87" t="str">
        <f>'Payment Plans'!$C$28</f>
        <v>Probate</v>
      </c>
      <c r="E250" s="87" t="str">
        <f>IF('Payment Plans'!$R$29="","",'Payment Plans'!$R$29)</f>
        <v/>
      </c>
      <c r="F250" s="87">
        <v>2</v>
      </c>
      <c r="R250" s="101"/>
      <c r="S250" s="101"/>
    </row>
    <row r="251" spans="1:19" x14ac:dyDescent="0.25">
      <c r="A251" s="87">
        <f t="shared" si="17"/>
        <v>0</v>
      </c>
      <c r="B251" s="87">
        <f t="shared" si="17"/>
        <v>23</v>
      </c>
      <c r="C251" s="87" t="s">
        <v>173</v>
      </c>
      <c r="D251" s="87" t="str">
        <f>'Payment Plans'!$C$31</f>
        <v>Family</v>
      </c>
      <c r="E251" s="87" t="str">
        <f>IF('Payment Plans'!$R$32="","",'Payment Plans'!$R$32)</f>
        <v/>
      </c>
      <c r="F251" s="87">
        <v>2</v>
      </c>
      <c r="R251" s="101"/>
      <c r="S251" s="101"/>
    </row>
    <row r="252" spans="1:19" x14ac:dyDescent="0.25">
      <c r="A252" s="87">
        <f t="shared" si="17"/>
        <v>0</v>
      </c>
      <c r="B252" s="87">
        <f t="shared" si="17"/>
        <v>23</v>
      </c>
      <c r="C252" s="87" t="s">
        <v>173</v>
      </c>
      <c r="D252" s="87" t="str">
        <f>'Payment Plans'!$C$34</f>
        <v>Juvenile Dependency</v>
      </c>
      <c r="E252" s="87" t="str">
        <f>IF('Payment Plans'!$R$35="","",'Payment Plans'!$R$35)</f>
        <v/>
      </c>
      <c r="F252" s="87">
        <v>2</v>
      </c>
      <c r="R252" s="101"/>
      <c r="S252" s="101"/>
    </row>
    <row r="253" spans="1:19" x14ac:dyDescent="0.25">
      <c r="A253" s="87">
        <f t="shared" si="17"/>
        <v>0</v>
      </c>
      <c r="B253" s="87">
        <f t="shared" si="17"/>
        <v>23</v>
      </c>
      <c r="C253" s="87" t="s">
        <v>173</v>
      </c>
      <c r="D253" s="87" t="str">
        <f>'Payment Plans'!$C$37</f>
        <v>Civil Traffic - UTCs</v>
      </c>
      <c r="E253" s="87" t="str">
        <f>IF('Payment Plans'!$R$38="","",'Payment Plans'!$R$38)</f>
        <v/>
      </c>
      <c r="F253" s="87">
        <v>2</v>
      </c>
      <c r="R253" s="101"/>
      <c r="S253" s="101"/>
    </row>
    <row r="254" spans="1:19" x14ac:dyDescent="0.25">
      <c r="A254" s="87">
        <f t="shared" si="17"/>
        <v>0</v>
      </c>
      <c r="B254" s="87">
        <f t="shared" si="17"/>
        <v>23</v>
      </c>
      <c r="C254" s="87" t="s">
        <v>173</v>
      </c>
      <c r="D254" s="87" t="str">
        <f>'Payment Plans'!$C$40</f>
        <v>Multiple Case Types</v>
      </c>
      <c r="E254" s="87" t="str">
        <f>IF('Payment Plans'!$R$41="","",'Payment Plans'!$R$41)</f>
        <v/>
      </c>
      <c r="F254" s="87">
        <v>2</v>
      </c>
      <c r="R254" s="101"/>
      <c r="S254" s="101"/>
    </row>
    <row r="255" spans="1:19" x14ac:dyDescent="0.25">
      <c r="A255" s="87">
        <f t="shared" si="17"/>
        <v>0</v>
      </c>
      <c r="B255" s="87">
        <f t="shared" si="17"/>
        <v>23</v>
      </c>
      <c r="C255" s="87" t="s">
        <v>173</v>
      </c>
      <c r="D255" s="87" t="str">
        <f>'Payment Plans'!$C$46</f>
        <v>Number of Payment Plans</v>
      </c>
      <c r="E255" s="87" t="str">
        <f>IF('Payment Plans'!$R$46="","",'Payment Plans'!$R$46)</f>
        <v/>
      </c>
      <c r="F255" s="87">
        <v>2</v>
      </c>
    </row>
    <row r="256" spans="1:19" x14ac:dyDescent="0.25">
      <c r="A256" s="87">
        <f t="shared" si="17"/>
        <v>0</v>
      </c>
      <c r="B256" s="87">
        <f t="shared" si="17"/>
        <v>23</v>
      </c>
      <c r="C256" s="87" t="s">
        <v>173</v>
      </c>
      <c r="D256" s="87" t="str">
        <f>'Payment Plans'!$C$47</f>
        <v>Number of Removed Payment Plans - Satisfied</v>
      </c>
      <c r="E256" s="87" t="str">
        <f>IF('Payment Plans'!$R$47="","",'Payment Plans'!$R$47)</f>
        <v/>
      </c>
      <c r="F256" s="87">
        <v>2</v>
      </c>
    </row>
    <row r="257" spans="1:6" x14ac:dyDescent="0.25">
      <c r="A257" s="87">
        <f t="shared" si="17"/>
        <v>0</v>
      </c>
      <c r="B257" s="87">
        <f t="shared" si="17"/>
        <v>23</v>
      </c>
      <c r="C257" s="87" t="s">
        <v>173</v>
      </c>
      <c r="D257" s="87" t="str">
        <f>'Payment Plans'!$C$48</f>
        <v>Number of Removed Payment Plans - Defaulted</v>
      </c>
      <c r="E257" s="87" t="str">
        <f>IF('Payment Plans'!$R$48="","",'Payment Plans'!$R$48)</f>
        <v/>
      </c>
      <c r="F257" s="87">
        <v>2</v>
      </c>
    </row>
    <row r="258" spans="1:6" x14ac:dyDescent="0.25">
      <c r="A258" s="87">
        <f t="shared" si="17"/>
        <v>0</v>
      </c>
      <c r="B258" s="87">
        <f t="shared" si="17"/>
        <v>23</v>
      </c>
      <c r="C258" s="87" t="s">
        <v>173</v>
      </c>
      <c r="D258" s="87" t="str">
        <f>'Payment Plans'!$C$49</f>
        <v>Number of Removed Payment Plans - Other</v>
      </c>
      <c r="E258" s="87" t="str">
        <f>IF('Payment Plans'!$R$49="","",'Payment Plans'!$R$49)</f>
        <v/>
      </c>
      <c r="F258" s="87">
        <v>2</v>
      </c>
    </row>
  </sheetData>
  <sheetProtection algorithmName="SHA-512" hashValue="P3/h/CdTkCBg+Juhql+DVRh1w1hHS+L2WYIrrp8V2HSIpDfDULnR88RqwigVLbaEsR0j2MBGE/ts5RR/9jwKlw==" saltValue="fb0s93dBF+m87lk4LI4eMg==" spinCount="100000" sheet="1" scenarios="1"/>
  <mergeCells count="1">
    <mergeCell ref="N1:O1"/>
  </mergeCells>
  <phoneticPr fontId="3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86"/>
  <sheetViews>
    <sheetView workbookViewId="0">
      <pane xSplit="3" ySplit="2" topLeftCell="D34" activePane="bottomRight" state="frozen"/>
      <selection activeCell="D4" sqref="D4:E4"/>
      <selection pane="topRight" activeCell="D4" sqref="D4:E4"/>
      <selection pane="bottomLeft" activeCell="D4" sqref="D4:E4"/>
      <selection pane="bottomRight" activeCell="D4" sqref="D4:E4"/>
    </sheetView>
  </sheetViews>
  <sheetFormatPr defaultRowHeight="12.75" x14ac:dyDescent="0.2"/>
  <cols>
    <col min="1" max="1" width="13.85546875" bestFit="1" customWidth="1"/>
    <col min="2" max="2" width="16.140625" bestFit="1" customWidth="1"/>
    <col min="3" max="3" width="26.42578125" bestFit="1" customWidth="1"/>
    <col min="4" max="4" width="14.42578125" bestFit="1" customWidth="1"/>
    <col min="5" max="5" width="11" bestFit="1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94</v>
      </c>
      <c r="B2" s="2" t="s">
        <v>95</v>
      </c>
      <c r="C2" s="2" t="s">
        <v>96</v>
      </c>
      <c r="D2" s="2" t="s">
        <v>97</v>
      </c>
      <c r="E2" s="2" t="s">
        <v>98</v>
      </c>
    </row>
    <row r="3" spans="1:5" ht="13.5" x14ac:dyDescent="0.25">
      <c r="A3" s="1">
        <v>1</v>
      </c>
      <c r="B3" s="1">
        <v>1</v>
      </c>
      <c r="C3" s="1" t="s">
        <v>4</v>
      </c>
      <c r="D3" s="1" t="s">
        <v>4</v>
      </c>
      <c r="E3" s="1" t="s">
        <v>4</v>
      </c>
    </row>
    <row r="4" spans="1:5" ht="13.5" x14ac:dyDescent="0.25">
      <c r="A4" s="1">
        <v>2</v>
      </c>
      <c r="B4" s="1">
        <v>1</v>
      </c>
      <c r="C4" s="1" t="s">
        <v>5</v>
      </c>
      <c r="D4" s="1" t="s">
        <v>5</v>
      </c>
      <c r="E4" s="1" t="s">
        <v>5</v>
      </c>
    </row>
    <row r="5" spans="1:5" ht="13.5" x14ac:dyDescent="0.25">
      <c r="A5" s="1">
        <v>3</v>
      </c>
      <c r="B5" s="1">
        <v>1</v>
      </c>
      <c r="C5" s="1" t="s">
        <v>6</v>
      </c>
      <c r="D5" s="1" t="s">
        <v>6</v>
      </c>
      <c r="E5" s="1" t="s">
        <v>6</v>
      </c>
    </row>
    <row r="6" spans="1:5" ht="13.5" x14ac:dyDescent="0.25">
      <c r="A6" s="1">
        <v>4</v>
      </c>
      <c r="B6" s="1">
        <v>1</v>
      </c>
      <c r="C6" s="1" t="s">
        <v>7</v>
      </c>
      <c r="D6" s="1" t="s">
        <v>7</v>
      </c>
      <c r="E6" s="1" t="s">
        <v>7</v>
      </c>
    </row>
    <row r="7" spans="1:5" ht="13.5" x14ac:dyDescent="0.25">
      <c r="A7" s="1">
        <v>5</v>
      </c>
      <c r="B7" s="1">
        <v>1</v>
      </c>
      <c r="C7" s="1" t="s">
        <v>8</v>
      </c>
      <c r="D7" s="1" t="s">
        <v>8</v>
      </c>
      <c r="E7" s="1" t="s">
        <v>8</v>
      </c>
    </row>
    <row r="8" spans="1:5" ht="13.5" x14ac:dyDescent="0.25">
      <c r="A8" s="1">
        <v>6</v>
      </c>
      <c r="B8" s="1">
        <v>1</v>
      </c>
      <c r="C8" s="1" t="s">
        <v>9</v>
      </c>
      <c r="D8" s="1" t="s">
        <v>9</v>
      </c>
      <c r="E8" s="1" t="s">
        <v>9</v>
      </c>
    </row>
    <row r="9" spans="1:5" ht="13.5" x14ac:dyDescent="0.25">
      <c r="A9" s="1">
        <v>7</v>
      </c>
      <c r="B9" s="1">
        <v>1</v>
      </c>
      <c r="C9" s="1" t="s">
        <v>10</v>
      </c>
      <c r="D9" s="1" t="s">
        <v>10</v>
      </c>
      <c r="E9" s="1" t="s">
        <v>10</v>
      </c>
    </row>
    <row r="10" spans="1:5" ht="13.5" x14ac:dyDescent="0.25">
      <c r="A10" s="1">
        <v>8</v>
      </c>
      <c r="B10" s="1">
        <v>1</v>
      </c>
      <c r="C10" s="1" t="s">
        <v>11</v>
      </c>
      <c r="D10" s="1" t="s">
        <v>11</v>
      </c>
      <c r="E10" s="1" t="s">
        <v>11</v>
      </c>
    </row>
    <row r="11" spans="1:5" ht="13.5" x14ac:dyDescent="0.25">
      <c r="A11" s="1">
        <v>9</v>
      </c>
      <c r="B11" s="1">
        <v>1</v>
      </c>
      <c r="C11" s="1" t="s">
        <v>12</v>
      </c>
      <c r="D11" s="1" t="s">
        <v>12</v>
      </c>
      <c r="E11" s="1" t="s">
        <v>12</v>
      </c>
    </row>
    <row r="12" spans="1:5" ht="13.5" x14ac:dyDescent="0.25">
      <c r="A12" s="1">
        <v>10</v>
      </c>
      <c r="B12" s="1">
        <v>1</v>
      </c>
      <c r="C12" s="1" t="s">
        <v>13</v>
      </c>
      <c r="D12" s="1" t="s">
        <v>13</v>
      </c>
      <c r="E12" s="1" t="s">
        <v>13</v>
      </c>
    </row>
    <row r="13" spans="1:5" ht="13.5" x14ac:dyDescent="0.25">
      <c r="A13" s="1">
        <v>11</v>
      </c>
      <c r="B13" s="1">
        <v>1</v>
      </c>
      <c r="C13" s="1" t="s">
        <v>14</v>
      </c>
      <c r="D13" s="1" t="s">
        <v>14</v>
      </c>
      <c r="E13" s="1" t="s">
        <v>14</v>
      </c>
    </row>
    <row r="14" spans="1:5" ht="13.5" x14ac:dyDescent="0.25">
      <c r="A14" s="1">
        <v>12</v>
      </c>
      <c r="B14" s="1">
        <v>1</v>
      </c>
      <c r="C14" s="1" t="s">
        <v>15</v>
      </c>
      <c r="D14" s="1" t="s">
        <v>15</v>
      </c>
      <c r="E14" s="1" t="s">
        <v>15</v>
      </c>
    </row>
    <row r="15" spans="1:5" ht="13.5" x14ac:dyDescent="0.25">
      <c r="A15" s="1">
        <v>14</v>
      </c>
      <c r="B15" s="1">
        <v>1</v>
      </c>
      <c r="C15" s="1" t="s">
        <v>17</v>
      </c>
      <c r="D15" s="1" t="s">
        <v>17</v>
      </c>
      <c r="E15" s="1" t="s">
        <v>162</v>
      </c>
    </row>
    <row r="16" spans="1:5" ht="13.5" x14ac:dyDescent="0.25">
      <c r="A16" s="1">
        <v>15</v>
      </c>
      <c r="B16" s="1">
        <v>1</v>
      </c>
      <c r="C16" s="1" t="s">
        <v>18</v>
      </c>
      <c r="D16" s="1" t="s">
        <v>18</v>
      </c>
      <c r="E16" s="1" t="s">
        <v>18</v>
      </c>
    </row>
    <row r="17" spans="1:5" ht="13.5" x14ac:dyDescent="0.25">
      <c r="A17" s="1">
        <v>16</v>
      </c>
      <c r="B17" s="1">
        <v>1</v>
      </c>
      <c r="C17" s="1" t="s">
        <v>19</v>
      </c>
      <c r="D17" s="1" t="s">
        <v>19</v>
      </c>
      <c r="E17" s="1" t="s">
        <v>19</v>
      </c>
    </row>
    <row r="18" spans="1:5" ht="13.5" x14ac:dyDescent="0.25">
      <c r="A18" s="1">
        <v>17</v>
      </c>
      <c r="B18" s="1">
        <v>1</v>
      </c>
      <c r="C18" s="1" t="s">
        <v>20</v>
      </c>
      <c r="D18" s="1" t="s">
        <v>20</v>
      </c>
      <c r="E18" s="1" t="s">
        <v>20</v>
      </c>
    </row>
    <row r="19" spans="1:5" ht="13.5" x14ac:dyDescent="0.25">
      <c r="A19" s="1">
        <v>18</v>
      </c>
      <c r="B19" s="1">
        <v>1</v>
      </c>
      <c r="C19" s="1" t="s">
        <v>21</v>
      </c>
      <c r="D19" s="1" t="s">
        <v>21</v>
      </c>
      <c r="E19" s="1" t="s">
        <v>21</v>
      </c>
    </row>
    <row r="20" spans="1:5" ht="13.5" x14ac:dyDescent="0.25">
      <c r="A20" s="1">
        <v>19</v>
      </c>
      <c r="B20" s="1">
        <v>1</v>
      </c>
      <c r="C20" s="1" t="s">
        <v>22</v>
      </c>
      <c r="D20" s="1" t="s">
        <v>22</v>
      </c>
      <c r="E20" s="1" t="s">
        <v>22</v>
      </c>
    </row>
    <row r="21" spans="1:5" ht="13.5" x14ac:dyDescent="0.25">
      <c r="A21" s="1">
        <v>20</v>
      </c>
      <c r="B21" s="1">
        <v>1</v>
      </c>
      <c r="C21" s="1" t="s">
        <v>23</v>
      </c>
      <c r="D21" s="1" t="s">
        <v>23</v>
      </c>
      <c r="E21" s="1" t="s">
        <v>23</v>
      </c>
    </row>
    <row r="22" spans="1:5" ht="13.5" x14ac:dyDescent="0.25">
      <c r="A22" s="1">
        <v>21</v>
      </c>
      <c r="B22" s="1">
        <v>1</v>
      </c>
      <c r="C22" s="1" t="s">
        <v>24</v>
      </c>
      <c r="D22" s="1" t="s">
        <v>24</v>
      </c>
      <c r="E22" s="1" t="s">
        <v>24</v>
      </c>
    </row>
    <row r="23" spans="1:5" ht="13.5" x14ac:dyDescent="0.25">
      <c r="A23" s="1">
        <v>22</v>
      </c>
      <c r="B23" s="1">
        <v>1</v>
      </c>
      <c r="C23" s="1" t="s">
        <v>25</v>
      </c>
      <c r="D23" s="1" t="s">
        <v>25</v>
      </c>
      <c r="E23" s="1" t="s">
        <v>25</v>
      </c>
    </row>
    <row r="24" spans="1:5" ht="13.5" x14ac:dyDescent="0.25">
      <c r="A24" s="1">
        <v>23</v>
      </c>
      <c r="B24" s="1">
        <v>1</v>
      </c>
      <c r="C24" s="1" t="s">
        <v>26</v>
      </c>
      <c r="D24" s="1" t="s">
        <v>26</v>
      </c>
      <c r="E24" s="1" t="s">
        <v>26</v>
      </c>
    </row>
    <row r="25" spans="1:5" ht="13.5" x14ac:dyDescent="0.25">
      <c r="A25" s="1">
        <v>24</v>
      </c>
      <c r="B25" s="1">
        <v>1</v>
      </c>
      <c r="C25" s="1" t="s">
        <v>27</v>
      </c>
      <c r="D25" s="1" t="s">
        <v>27</v>
      </c>
      <c r="E25" s="1" t="s">
        <v>27</v>
      </c>
    </row>
    <row r="26" spans="1:5" ht="13.5" x14ac:dyDescent="0.25">
      <c r="A26" s="1">
        <v>25</v>
      </c>
      <c r="B26" s="1">
        <v>1</v>
      </c>
      <c r="C26" s="1" t="s">
        <v>28</v>
      </c>
      <c r="D26" s="1" t="s">
        <v>28</v>
      </c>
      <c r="E26" s="1" t="s">
        <v>28</v>
      </c>
    </row>
    <row r="27" spans="1:5" ht="13.5" x14ac:dyDescent="0.25">
      <c r="A27" s="1">
        <v>26</v>
      </c>
      <c r="B27" s="1">
        <v>1</v>
      </c>
      <c r="C27" s="1" t="s">
        <v>29</v>
      </c>
      <c r="D27" s="1" t="s">
        <v>29</v>
      </c>
      <c r="E27" s="1" t="s">
        <v>29</v>
      </c>
    </row>
    <row r="28" spans="1:5" ht="13.5" x14ac:dyDescent="0.25">
      <c r="A28" s="1">
        <v>27</v>
      </c>
      <c r="B28" s="1">
        <v>1</v>
      </c>
      <c r="C28" s="1" t="s">
        <v>30</v>
      </c>
      <c r="D28" s="1" t="s">
        <v>30</v>
      </c>
      <c r="E28" s="1" t="s">
        <v>30</v>
      </c>
    </row>
    <row r="29" spans="1:5" ht="13.5" x14ac:dyDescent="0.25">
      <c r="A29" s="1">
        <v>28</v>
      </c>
      <c r="B29" s="1">
        <v>1</v>
      </c>
      <c r="C29" s="1" t="s">
        <v>31</v>
      </c>
      <c r="D29" s="1" t="s">
        <v>31</v>
      </c>
      <c r="E29" s="1" t="s">
        <v>31</v>
      </c>
    </row>
    <row r="30" spans="1:5" ht="13.5" x14ac:dyDescent="0.25">
      <c r="A30" s="1">
        <v>29</v>
      </c>
      <c r="B30" s="1">
        <v>1</v>
      </c>
      <c r="C30" s="1" t="s">
        <v>32</v>
      </c>
      <c r="D30" s="1" t="s">
        <v>32</v>
      </c>
      <c r="E30" s="1" t="s">
        <v>32</v>
      </c>
    </row>
    <row r="31" spans="1:5" ht="13.5" x14ac:dyDescent="0.25">
      <c r="A31" s="1">
        <v>30</v>
      </c>
      <c r="B31" s="1">
        <v>1</v>
      </c>
      <c r="C31" s="1" t="s">
        <v>33</v>
      </c>
      <c r="D31" s="1" t="s">
        <v>33</v>
      </c>
      <c r="E31" s="1" t="s">
        <v>33</v>
      </c>
    </row>
    <row r="32" spans="1:5" ht="13.5" x14ac:dyDescent="0.25">
      <c r="A32" s="1">
        <v>31</v>
      </c>
      <c r="B32" s="1">
        <v>1</v>
      </c>
      <c r="C32" s="1" t="s">
        <v>34</v>
      </c>
      <c r="D32" s="1" t="s">
        <v>34</v>
      </c>
      <c r="E32" s="1" t="s">
        <v>34</v>
      </c>
    </row>
    <row r="33" spans="1:5" ht="13.5" x14ac:dyDescent="0.25">
      <c r="A33" s="1">
        <v>32</v>
      </c>
      <c r="B33" s="1">
        <v>1</v>
      </c>
      <c r="C33" s="1" t="s">
        <v>35</v>
      </c>
      <c r="D33" s="1" t="s">
        <v>35</v>
      </c>
      <c r="E33" s="1" t="s">
        <v>35</v>
      </c>
    </row>
    <row r="34" spans="1:5" ht="13.5" x14ac:dyDescent="0.25">
      <c r="A34" s="1">
        <v>33</v>
      </c>
      <c r="B34" s="1">
        <v>1</v>
      </c>
      <c r="C34" s="1" t="s">
        <v>36</v>
      </c>
      <c r="D34" s="1" t="s">
        <v>36</v>
      </c>
      <c r="E34" s="1" t="s">
        <v>36</v>
      </c>
    </row>
    <row r="35" spans="1:5" ht="13.5" x14ac:dyDescent="0.25">
      <c r="A35" s="1">
        <v>34</v>
      </c>
      <c r="B35" s="1">
        <v>1</v>
      </c>
      <c r="C35" s="1" t="s">
        <v>37</v>
      </c>
      <c r="D35" s="1" t="s">
        <v>37</v>
      </c>
      <c r="E35" s="1" t="s">
        <v>37</v>
      </c>
    </row>
    <row r="36" spans="1:5" ht="13.5" x14ac:dyDescent="0.25">
      <c r="A36" s="1">
        <v>35</v>
      </c>
      <c r="B36" s="1">
        <v>1</v>
      </c>
      <c r="C36" s="1" t="s">
        <v>38</v>
      </c>
      <c r="D36" s="1" t="s">
        <v>38</v>
      </c>
      <c r="E36" s="1" t="s">
        <v>38</v>
      </c>
    </row>
    <row r="37" spans="1:5" ht="13.5" x14ac:dyDescent="0.25">
      <c r="A37" s="1">
        <v>36</v>
      </c>
      <c r="B37" s="1">
        <v>1</v>
      </c>
      <c r="C37" s="1" t="s">
        <v>39</v>
      </c>
      <c r="D37" s="1" t="s">
        <v>39</v>
      </c>
      <c r="E37" s="1" t="s">
        <v>39</v>
      </c>
    </row>
    <row r="38" spans="1:5" ht="13.5" x14ac:dyDescent="0.25">
      <c r="A38" s="1">
        <v>37</v>
      </c>
      <c r="B38" s="1">
        <v>1</v>
      </c>
      <c r="C38" s="1" t="s">
        <v>40</v>
      </c>
      <c r="D38" s="1" t="s">
        <v>40</v>
      </c>
      <c r="E38" s="1" t="s">
        <v>40</v>
      </c>
    </row>
    <row r="39" spans="1:5" ht="13.5" x14ac:dyDescent="0.25">
      <c r="A39" s="1">
        <v>38</v>
      </c>
      <c r="B39" s="1">
        <v>1</v>
      </c>
      <c r="C39" s="1" t="s">
        <v>41</v>
      </c>
      <c r="D39" s="1" t="s">
        <v>41</v>
      </c>
      <c r="E39" s="1" t="s">
        <v>41</v>
      </c>
    </row>
    <row r="40" spans="1:5" ht="13.5" x14ac:dyDescent="0.25">
      <c r="A40" s="1">
        <v>39</v>
      </c>
      <c r="B40" s="1">
        <v>1</v>
      </c>
      <c r="C40" s="1" t="s">
        <v>42</v>
      </c>
      <c r="D40" s="1" t="s">
        <v>42</v>
      </c>
      <c r="E40" s="1" t="s">
        <v>42</v>
      </c>
    </row>
    <row r="41" spans="1:5" ht="13.5" x14ac:dyDescent="0.25">
      <c r="A41" s="1">
        <v>40</v>
      </c>
      <c r="B41" s="1">
        <v>1</v>
      </c>
      <c r="C41" s="1" t="s">
        <v>43</v>
      </c>
      <c r="D41" s="1" t="s">
        <v>43</v>
      </c>
      <c r="E41" s="1" t="s">
        <v>43</v>
      </c>
    </row>
    <row r="42" spans="1:5" ht="13.5" x14ac:dyDescent="0.25">
      <c r="A42" s="1">
        <v>41</v>
      </c>
      <c r="B42" s="1">
        <v>1</v>
      </c>
      <c r="C42" s="1" t="s">
        <v>44</v>
      </c>
      <c r="D42" s="1" t="s">
        <v>44</v>
      </c>
      <c r="E42" s="1" t="s">
        <v>44</v>
      </c>
    </row>
    <row r="43" spans="1:5" ht="13.5" x14ac:dyDescent="0.25">
      <c r="A43" s="1">
        <v>42</v>
      </c>
      <c r="B43" s="1">
        <v>1</v>
      </c>
      <c r="C43" s="1" t="s">
        <v>45</v>
      </c>
      <c r="D43" s="1" t="s">
        <v>45</v>
      </c>
      <c r="E43" s="1" t="s">
        <v>45</v>
      </c>
    </row>
    <row r="44" spans="1:5" ht="13.5" x14ac:dyDescent="0.25">
      <c r="A44" s="1">
        <v>43</v>
      </c>
      <c r="B44" s="1">
        <v>1</v>
      </c>
      <c r="C44" s="1" t="s">
        <v>46</v>
      </c>
      <c r="D44" s="1" t="s">
        <v>46</v>
      </c>
      <c r="E44" s="1" t="s">
        <v>46</v>
      </c>
    </row>
    <row r="45" spans="1:5" ht="13.5" x14ac:dyDescent="0.25">
      <c r="A45" s="1">
        <v>13</v>
      </c>
      <c r="B45" s="1">
        <v>1</v>
      </c>
      <c r="C45" s="1" t="s">
        <v>16</v>
      </c>
      <c r="D45" s="1" t="s">
        <v>99</v>
      </c>
      <c r="E45" s="1" t="s">
        <v>99</v>
      </c>
    </row>
    <row r="46" spans="1:5" ht="13.5" x14ac:dyDescent="0.25">
      <c r="A46" s="1">
        <v>44</v>
      </c>
      <c r="B46" s="1">
        <v>1</v>
      </c>
      <c r="C46" s="1" t="s">
        <v>47</v>
      </c>
      <c r="D46" s="1" t="s">
        <v>47</v>
      </c>
      <c r="E46" s="1" t="s">
        <v>47</v>
      </c>
    </row>
    <row r="47" spans="1:5" ht="13.5" x14ac:dyDescent="0.25">
      <c r="A47" s="1">
        <v>45</v>
      </c>
      <c r="B47" s="1">
        <v>1</v>
      </c>
      <c r="C47" s="1" t="s">
        <v>48</v>
      </c>
      <c r="D47" s="1" t="s">
        <v>48</v>
      </c>
      <c r="E47" s="1" t="s">
        <v>48</v>
      </c>
    </row>
    <row r="48" spans="1:5" ht="13.5" x14ac:dyDescent="0.25">
      <c r="A48" s="1">
        <v>46</v>
      </c>
      <c r="B48" s="1">
        <v>1</v>
      </c>
      <c r="C48" s="1" t="s">
        <v>49</v>
      </c>
      <c r="D48" s="1" t="s">
        <v>49</v>
      </c>
      <c r="E48" s="1" t="s">
        <v>49</v>
      </c>
    </row>
    <row r="49" spans="1:5" ht="13.5" x14ac:dyDescent="0.25">
      <c r="A49" s="1">
        <v>47</v>
      </c>
      <c r="B49" s="1">
        <v>1</v>
      </c>
      <c r="C49" s="1" t="s">
        <v>50</v>
      </c>
      <c r="D49" s="1" t="s">
        <v>50</v>
      </c>
      <c r="E49" s="1" t="s">
        <v>50</v>
      </c>
    </row>
    <row r="50" spans="1:5" ht="13.5" x14ac:dyDescent="0.25">
      <c r="A50" s="1">
        <v>48</v>
      </c>
      <c r="B50" s="1">
        <v>1</v>
      </c>
      <c r="C50" s="1" t="s">
        <v>51</v>
      </c>
      <c r="D50" s="1" t="s">
        <v>51</v>
      </c>
      <c r="E50" s="1" t="s">
        <v>51</v>
      </c>
    </row>
    <row r="51" spans="1:5" ht="13.5" x14ac:dyDescent="0.25">
      <c r="A51" s="1">
        <v>49</v>
      </c>
      <c r="B51" s="1">
        <v>1</v>
      </c>
      <c r="C51" s="1" t="s">
        <v>52</v>
      </c>
      <c r="D51" s="1" t="s">
        <v>52</v>
      </c>
      <c r="E51" s="1" t="s">
        <v>52</v>
      </c>
    </row>
    <row r="52" spans="1:5" ht="13.5" x14ac:dyDescent="0.25">
      <c r="A52" s="1">
        <v>50</v>
      </c>
      <c r="B52" s="1">
        <v>1</v>
      </c>
      <c r="C52" s="1" t="s">
        <v>53</v>
      </c>
      <c r="D52" s="1" t="s">
        <v>53</v>
      </c>
      <c r="E52" s="1" t="s">
        <v>53</v>
      </c>
    </row>
    <row r="53" spans="1:5" ht="13.5" x14ac:dyDescent="0.25">
      <c r="A53" s="1">
        <v>51</v>
      </c>
      <c r="B53" s="1">
        <v>1</v>
      </c>
      <c r="C53" s="1" t="s">
        <v>54</v>
      </c>
      <c r="D53" s="1" t="s">
        <v>54</v>
      </c>
      <c r="E53" s="1" t="s">
        <v>54</v>
      </c>
    </row>
    <row r="54" spans="1:5" ht="13.5" x14ac:dyDescent="0.25">
      <c r="A54" s="1">
        <v>52</v>
      </c>
      <c r="B54" s="1">
        <v>1</v>
      </c>
      <c r="C54" s="1" t="s">
        <v>55</v>
      </c>
      <c r="D54" s="1" t="s">
        <v>55</v>
      </c>
      <c r="E54" s="1" t="s">
        <v>55</v>
      </c>
    </row>
    <row r="55" spans="1:5" ht="13.5" x14ac:dyDescent="0.25">
      <c r="A55" s="1">
        <v>53</v>
      </c>
      <c r="B55" s="1">
        <v>1</v>
      </c>
      <c r="C55" s="1" t="s">
        <v>56</v>
      </c>
      <c r="D55" s="1" t="s">
        <v>56</v>
      </c>
      <c r="E55" s="1" t="s">
        <v>56</v>
      </c>
    </row>
    <row r="56" spans="1:5" ht="13.5" x14ac:dyDescent="0.25">
      <c r="A56" s="1">
        <v>54</v>
      </c>
      <c r="B56" s="1">
        <v>1</v>
      </c>
      <c r="C56" s="1" t="s">
        <v>57</v>
      </c>
      <c r="D56" s="1" t="s">
        <v>57</v>
      </c>
      <c r="E56" s="1" t="s">
        <v>57</v>
      </c>
    </row>
    <row r="57" spans="1:5" ht="13.5" x14ac:dyDescent="0.25">
      <c r="A57" s="1">
        <v>58</v>
      </c>
      <c r="B57" s="1">
        <v>1</v>
      </c>
      <c r="C57" s="1" t="s">
        <v>61</v>
      </c>
      <c r="D57" s="1" t="s">
        <v>100</v>
      </c>
      <c r="E57" s="1" t="s">
        <v>101</v>
      </c>
    </row>
    <row r="58" spans="1:5" ht="13.5" x14ac:dyDescent="0.25">
      <c r="A58" s="1">
        <v>59</v>
      </c>
      <c r="B58" s="1">
        <v>1</v>
      </c>
      <c r="C58" s="1" t="s">
        <v>62</v>
      </c>
      <c r="D58" s="1" t="s">
        <v>102</v>
      </c>
      <c r="E58" s="1" t="s">
        <v>103</v>
      </c>
    </row>
    <row r="59" spans="1:5" ht="13.5" x14ac:dyDescent="0.25">
      <c r="A59" s="1">
        <v>55</v>
      </c>
      <c r="B59" s="1">
        <v>1</v>
      </c>
      <c r="C59" s="1" t="s">
        <v>58</v>
      </c>
      <c r="D59" s="1" t="s">
        <v>58</v>
      </c>
      <c r="E59" s="1" t="s">
        <v>58</v>
      </c>
    </row>
    <row r="60" spans="1:5" ht="13.5" x14ac:dyDescent="0.25">
      <c r="A60" s="1">
        <v>56</v>
      </c>
      <c r="B60" s="1">
        <v>1</v>
      </c>
      <c r="C60" s="1" t="s">
        <v>59</v>
      </c>
      <c r="D60" s="1" t="s">
        <v>59</v>
      </c>
      <c r="E60" s="1" t="s">
        <v>59</v>
      </c>
    </row>
    <row r="61" spans="1:5" ht="13.5" x14ac:dyDescent="0.25">
      <c r="A61" s="1">
        <v>57</v>
      </c>
      <c r="B61" s="1">
        <v>1</v>
      </c>
      <c r="C61" s="1" t="s">
        <v>60</v>
      </c>
      <c r="D61" s="1" t="s">
        <v>60</v>
      </c>
      <c r="E61" s="1" t="s">
        <v>60</v>
      </c>
    </row>
    <row r="62" spans="1:5" ht="13.5" x14ac:dyDescent="0.25">
      <c r="A62" s="1">
        <v>60</v>
      </c>
      <c r="B62" s="1">
        <v>1</v>
      </c>
      <c r="C62" s="1" t="s">
        <v>63</v>
      </c>
      <c r="D62" s="1" t="s">
        <v>63</v>
      </c>
      <c r="E62" s="1" t="s">
        <v>63</v>
      </c>
    </row>
    <row r="63" spans="1:5" ht="13.5" x14ac:dyDescent="0.25">
      <c r="A63" s="1">
        <v>61</v>
      </c>
      <c r="B63" s="1">
        <v>1</v>
      </c>
      <c r="C63" s="1" t="s">
        <v>64</v>
      </c>
      <c r="D63" s="1" t="s">
        <v>64</v>
      </c>
      <c r="E63" s="1" t="s">
        <v>64</v>
      </c>
    </row>
    <row r="64" spans="1:5" ht="13.5" x14ac:dyDescent="0.25">
      <c r="A64" s="1">
        <v>62</v>
      </c>
      <c r="B64" s="1">
        <v>1</v>
      </c>
      <c r="C64" s="1" t="s">
        <v>65</v>
      </c>
      <c r="D64" s="1" t="s">
        <v>65</v>
      </c>
      <c r="E64" s="1" t="s">
        <v>65</v>
      </c>
    </row>
    <row r="65" spans="1:5" ht="13.5" x14ac:dyDescent="0.25">
      <c r="A65" s="1">
        <v>63</v>
      </c>
      <c r="B65" s="1">
        <v>1</v>
      </c>
      <c r="C65" s="1" t="s">
        <v>66</v>
      </c>
      <c r="D65" s="1" t="s">
        <v>66</v>
      </c>
      <c r="E65" s="1" t="s">
        <v>66</v>
      </c>
    </row>
    <row r="66" spans="1:5" ht="13.5" x14ac:dyDescent="0.25">
      <c r="A66" s="1">
        <v>64</v>
      </c>
      <c r="B66" s="1">
        <v>1</v>
      </c>
      <c r="C66" s="1" t="s">
        <v>67</v>
      </c>
      <c r="D66" s="1" t="s">
        <v>67</v>
      </c>
      <c r="E66" s="1" t="s">
        <v>67</v>
      </c>
    </row>
    <row r="67" spans="1:5" ht="13.5" x14ac:dyDescent="0.25">
      <c r="A67" s="1">
        <v>65</v>
      </c>
      <c r="B67" s="1">
        <v>1</v>
      </c>
      <c r="C67" s="1" t="s">
        <v>68</v>
      </c>
      <c r="D67" s="1" t="s">
        <v>68</v>
      </c>
      <c r="E67" s="1" t="s">
        <v>68</v>
      </c>
    </row>
    <row r="68" spans="1:5" ht="13.5" x14ac:dyDescent="0.25">
      <c r="A68" s="1">
        <v>66</v>
      </c>
      <c r="B68" s="1">
        <v>1</v>
      </c>
      <c r="C68" s="1" t="s">
        <v>69</v>
      </c>
      <c r="D68" s="1" t="s">
        <v>69</v>
      </c>
      <c r="E68" s="1" t="s">
        <v>69</v>
      </c>
    </row>
    <row r="69" spans="1:5" ht="13.5" x14ac:dyDescent="0.25">
      <c r="A69" s="1">
        <v>67</v>
      </c>
      <c r="B69" s="1">
        <v>1</v>
      </c>
      <c r="C69" s="1" t="s">
        <v>70</v>
      </c>
      <c r="D69" s="1" t="s">
        <v>70</v>
      </c>
      <c r="E69" s="1" t="s">
        <v>70</v>
      </c>
    </row>
    <row r="70" spans="1:5" ht="56.25" customHeight="1" x14ac:dyDescent="0.25">
      <c r="A70" s="1"/>
      <c r="B70" s="1"/>
      <c r="C70" s="1"/>
      <c r="D70" s="1"/>
      <c r="E70" s="1"/>
    </row>
    <row r="71" spans="1:5" ht="13.5" x14ac:dyDescent="0.25">
      <c r="A71" s="3" t="s">
        <v>104</v>
      </c>
      <c r="B71" s="3" t="s">
        <v>105</v>
      </c>
      <c r="C71" s="3" t="s">
        <v>151</v>
      </c>
      <c r="D71" s="3" t="s">
        <v>163</v>
      </c>
    </row>
    <row r="72" spans="1:5" ht="13.5" x14ac:dyDescent="0.25">
      <c r="A72" s="1">
        <v>1</v>
      </c>
      <c r="B72" s="1" t="s">
        <v>74</v>
      </c>
      <c r="C72" s="1" t="s">
        <v>152</v>
      </c>
      <c r="D72" t="s">
        <v>166</v>
      </c>
    </row>
    <row r="73" spans="1:5" ht="13.5" x14ac:dyDescent="0.25">
      <c r="A73" s="1">
        <v>2</v>
      </c>
      <c r="B73" s="1" t="s">
        <v>75</v>
      </c>
      <c r="C73" s="1" t="s">
        <v>153</v>
      </c>
      <c r="D73" t="s">
        <v>167</v>
      </c>
    </row>
    <row r="74" spans="1:5" ht="13.5" x14ac:dyDescent="0.25">
      <c r="A74" s="1">
        <v>3</v>
      </c>
      <c r="B74" s="1" t="s">
        <v>76</v>
      </c>
      <c r="C74" s="1" t="s">
        <v>154</v>
      </c>
      <c r="D74" t="s">
        <v>168</v>
      </c>
    </row>
    <row r="75" spans="1:5" ht="13.5" x14ac:dyDescent="0.25">
      <c r="A75" s="1">
        <v>4</v>
      </c>
      <c r="B75" s="1" t="s">
        <v>77</v>
      </c>
      <c r="C75" s="1" t="s">
        <v>155</v>
      </c>
      <c r="D75" t="s">
        <v>169</v>
      </c>
    </row>
    <row r="76" spans="1:5" ht="13.5" x14ac:dyDescent="0.25">
      <c r="A76" s="1">
        <v>5</v>
      </c>
      <c r="B76" s="1" t="s">
        <v>78</v>
      </c>
      <c r="C76" s="1" t="s">
        <v>156</v>
      </c>
      <c r="D76" s="1"/>
    </row>
    <row r="77" spans="1:5" ht="13.5" x14ac:dyDescent="0.25">
      <c r="A77" s="1">
        <v>6</v>
      </c>
      <c r="B77" s="1" t="s">
        <v>79</v>
      </c>
      <c r="C77" s="1"/>
      <c r="D77" s="1"/>
      <c r="E77" s="1"/>
    </row>
    <row r="78" spans="1:5" ht="13.5" x14ac:dyDescent="0.25">
      <c r="A78" s="1">
        <v>7</v>
      </c>
      <c r="B78" s="1" t="s">
        <v>80</v>
      </c>
      <c r="C78" s="1"/>
      <c r="D78" s="1"/>
      <c r="E78" s="1"/>
    </row>
    <row r="79" spans="1:5" ht="13.5" x14ac:dyDescent="0.25">
      <c r="A79" s="1">
        <v>8</v>
      </c>
      <c r="B79" s="1" t="s">
        <v>81</v>
      </c>
      <c r="C79" s="1"/>
      <c r="D79" s="1"/>
      <c r="E79" s="1"/>
    </row>
    <row r="80" spans="1:5" ht="13.5" x14ac:dyDescent="0.25">
      <c r="A80" s="1">
        <v>9</v>
      </c>
      <c r="B80" s="1" t="s">
        <v>2</v>
      </c>
      <c r="C80" s="1"/>
      <c r="D80" s="1"/>
      <c r="E80" s="1"/>
    </row>
    <row r="81" spans="1:5" ht="13.5" x14ac:dyDescent="0.25">
      <c r="A81" s="1">
        <v>10</v>
      </c>
      <c r="B81" s="1" t="s">
        <v>3</v>
      </c>
      <c r="C81" s="1"/>
      <c r="D81" s="1"/>
      <c r="E81" s="1"/>
    </row>
    <row r="82" spans="1:5" ht="13.5" x14ac:dyDescent="0.25">
      <c r="A82" s="1"/>
      <c r="B82" s="1" t="s">
        <v>72</v>
      </c>
      <c r="C82" s="1"/>
      <c r="D82" s="1"/>
      <c r="E82" s="1"/>
    </row>
    <row r="83" spans="1:5" ht="13.5" x14ac:dyDescent="0.25">
      <c r="A83" s="1"/>
      <c r="B83" s="1" t="s">
        <v>73</v>
      </c>
      <c r="C83" s="1"/>
      <c r="D83" s="1"/>
      <c r="E83" s="1"/>
    </row>
    <row r="84" spans="1:5" ht="13.5" x14ac:dyDescent="0.25">
      <c r="A84" s="1"/>
      <c r="B84" s="1"/>
      <c r="C84" s="1"/>
      <c r="D84" s="1"/>
      <c r="E84" s="1"/>
    </row>
    <row r="85" spans="1:5" ht="13.5" x14ac:dyDescent="0.25">
      <c r="A85" s="1"/>
      <c r="B85" s="1"/>
      <c r="C85" s="1"/>
      <c r="D85" s="1"/>
      <c r="E85" s="1"/>
    </row>
    <row r="86" spans="1:5" ht="13.5" x14ac:dyDescent="0.25">
      <c r="D86" s="1"/>
      <c r="E86" s="1"/>
    </row>
  </sheetData>
  <sheetProtection algorithmName="SHA-512" hashValue="+dqI9RCn/QqGwOeQ7djg4BwC4hpAKHWxwZx99Q+aiq98CHSPvFUFZLT3ev1KM4YkjrqysEgMKdccdFhPtw7sYg==" saltValue="uEvgVtpEpGm6fw5qRVA7WA==" spinCount="100000" sheet="1" objects="1" scenarios="1"/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Payment Plans</vt:lpstr>
      <vt:lpstr>Report Business Rules</vt:lpstr>
      <vt:lpstr>ReportInfo</vt:lpstr>
      <vt:lpstr>LookupData</vt:lpstr>
      <vt:lpstr>'Payment Plans'!Print_Area</vt:lpstr>
      <vt:lpstr>'Payment Plans'!Print_Titles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Leonard Carper</cp:lastModifiedBy>
  <cp:lastPrinted>2023-07-12T14:42:50Z</cp:lastPrinted>
  <dcterms:created xsi:type="dcterms:W3CDTF">1996-10-14T23:33:28Z</dcterms:created>
  <dcterms:modified xsi:type="dcterms:W3CDTF">2024-10-07T13:20:06Z</dcterms:modified>
</cp:coreProperties>
</file>