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R:\!CFY2425\Forms &amp; Instructions\2 Revenue Projection\"/>
    </mc:Choice>
  </mc:AlternateContent>
  <xr:revisionPtr revIDLastSave="0" documentId="13_ncr:1_{3BD82AAF-7FBC-477F-AEB1-0164540179BE}" xr6:coauthVersionLast="47" xr6:coauthVersionMax="47" xr10:uidLastSave="{00000000-0000-0000-0000-000000000000}"/>
  <workbookProtection workbookAlgorithmName="SHA-512" workbookHashValue="vjHU/zoNI5wJ2MxB2/102/yi+3hb3k5pa7mwjAuUf/EUHEmqg0Yw6dSA4s8I1qI4WMCG9lfUg96odtAoI2L1QA==" workbookSaltValue="ArJLLFZNntiR752VM6OJig==" workbookSpinCount="100000" lockStructure="1"/>
  <bookViews>
    <workbookView xWindow="2250" yWindow="2250" windowWidth="21600" windowHeight="11385" tabRatio="602" xr2:uid="{00000000-000D-0000-FFFF-FFFF00000000}"/>
  </bookViews>
  <sheets>
    <sheet name="RevenueProjections" sheetId="44" r:id="rId1"/>
    <sheet name="ReportInfo" sheetId="52" state="hidden" r:id="rId2"/>
    <sheet name="LookupData" sheetId="46" state="hidden" r:id="rId3"/>
  </sheets>
  <definedNames>
    <definedName name="_xlnm.Print_Area" localSheetId="0">RevenueProjections!$A$1:$P$24</definedName>
    <definedName name="_xlnm.Print_Titles" localSheetId="0">RevenueProjections!$1:$4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4" l="1"/>
  <c r="B9" i="52"/>
  <c r="O9" i="44"/>
  <c r="N9" i="44"/>
  <c r="M9" i="44"/>
  <c r="L9" i="44"/>
  <c r="K9" i="44"/>
  <c r="J9" i="44"/>
  <c r="I9" i="44"/>
  <c r="H9" i="44"/>
  <c r="G9" i="44"/>
  <c r="F9" i="44"/>
  <c r="E9" i="44"/>
  <c r="D9" i="44"/>
  <c r="A28" i="44"/>
  <c r="B21" i="52"/>
  <c r="B11" i="52"/>
  <c r="A17" i="44"/>
  <c r="A8" i="44"/>
  <c r="G24" i="52" l="1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D18" i="44"/>
  <c r="E18" i="44"/>
  <c r="F18" i="44"/>
  <c r="G18" i="44"/>
  <c r="H18" i="44"/>
  <c r="I18" i="44"/>
  <c r="J18" i="44"/>
  <c r="K18" i="44"/>
  <c r="L18" i="44"/>
  <c r="M18" i="44"/>
  <c r="N18" i="44"/>
  <c r="O18" i="44"/>
  <c r="B29" i="52"/>
  <c r="B28" i="52"/>
  <c r="B6" i="52" l="1"/>
  <c r="B25" i="52"/>
  <c r="B26" i="52"/>
  <c r="B8" i="52" l="1"/>
  <c r="P10" i="44" l="1"/>
  <c r="P20" i="44" l="1"/>
  <c r="D21" i="44"/>
  <c r="G26" i="52" s="1"/>
  <c r="E21" i="44"/>
  <c r="H26" i="52" s="1"/>
  <c r="F21" i="44"/>
  <c r="I26" i="52" s="1"/>
  <c r="G21" i="44"/>
  <c r="J26" i="52" s="1"/>
  <c r="H21" i="44"/>
  <c r="K26" i="52" s="1"/>
  <c r="I21" i="44"/>
  <c r="L26" i="52" s="1"/>
  <c r="J21" i="44"/>
  <c r="M26" i="52" s="1"/>
  <c r="K21" i="44"/>
  <c r="N26" i="52" s="1"/>
  <c r="L21" i="44"/>
  <c r="O26" i="52" s="1"/>
  <c r="M21" i="44"/>
  <c r="P26" i="52" s="1"/>
  <c r="N21" i="44"/>
  <c r="Q26" i="52" s="1"/>
  <c r="O21" i="44"/>
  <c r="R26" i="52" s="1"/>
  <c r="P21" i="44" l="1"/>
  <c r="B7" i="52"/>
  <c r="E29" i="52"/>
  <c r="E28" i="52"/>
  <c r="P19" i="44" l="1"/>
  <c r="O12" i="44" l="1"/>
  <c r="R23" i="52" s="1"/>
  <c r="N12" i="44"/>
  <c r="Q23" i="52" s="1"/>
  <c r="M12" i="44"/>
  <c r="P23" i="52" s="1"/>
  <c r="L12" i="44"/>
  <c r="O23" i="52" s="1"/>
  <c r="K12" i="44"/>
  <c r="N23" i="52" s="1"/>
  <c r="J12" i="44"/>
  <c r="M23" i="52" s="1"/>
  <c r="I12" i="44"/>
  <c r="L23" i="52" s="1"/>
  <c r="H12" i="44"/>
  <c r="K23" i="52" s="1"/>
  <c r="G12" i="44"/>
  <c r="J23" i="52" s="1"/>
  <c r="F12" i="44"/>
  <c r="I23" i="52" s="1"/>
  <c r="E12" i="44"/>
  <c r="H23" i="52" s="1"/>
  <c r="D12" i="44"/>
  <c r="G23" i="52" s="1"/>
  <c r="P11" i="44"/>
  <c r="P12" i="44" l="1"/>
  <c r="E1" i="52" l="1"/>
  <c r="A21" i="52" l="1"/>
  <c r="A29" i="52" s="1"/>
  <c r="B10" i="52"/>
  <c r="B23" i="52"/>
  <c r="B24" i="52"/>
  <c r="B22" i="52"/>
  <c r="A28" i="52" l="1"/>
  <c r="A25" i="52"/>
  <c r="A26" i="52"/>
  <c r="A22" i="52"/>
  <c r="A24" i="52"/>
  <c r="A23" i="52"/>
</calcChain>
</file>

<file path=xl/sharedStrings.xml><?xml version="1.0" encoding="utf-8"?>
<sst xmlns="http://schemas.openxmlformats.org/spreadsheetml/2006/main" count="303" uniqueCount="160">
  <si>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</si>
  <si>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</si>
  <si>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</si>
  <si>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</si>
  <si>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</si>
  <si>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</si>
  <si>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</si>
  <si>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</si>
  <si>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</si>
  <si>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</si>
  <si>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</si>
  <si>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</si>
  <si>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</si>
  <si>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</si>
  <si>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</si>
  <si>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</si>
  <si>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</si>
  <si>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</si>
  <si>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</si>
  <si>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</si>
  <si>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</si>
  <si>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</si>
  <si>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</si>
  <si>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</si>
  <si>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</si>
  <si>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</si>
  <si>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</si>
  <si>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</si>
  <si>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</si>
  <si>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</si>
  <si>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</si>
  <si>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</si>
  <si>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</si>
  <si>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</si>
  <si>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</si>
  <si>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</si>
  <si>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</si>
  <si>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</si>
  <si>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</si>
  <si>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</si>
  <si>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</si>
  <si>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</si>
  <si>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</si>
  <si>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</si>
  <si>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</si>
  <si>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</si>
  <si>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</si>
  <si>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</si>
  <si>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</si>
  <si>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</si>
  <si>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</si>
  <si>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</si>
  <si>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</si>
  <si>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</si>
  <si>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</si>
  <si>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</si>
  <si>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</si>
  <si>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</si>
  <si>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</si>
  <si>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</si>
  <si>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</si>
  <si>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</si>
  <si>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</si>
  <si>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</si>
  <si>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</si>
  <si>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</si>
  <si>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</si>
  <si>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</si>
  <si>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</si>
  <si>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</si>
  <si>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</si>
  <si>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</si>
  <si>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</si>
  <si>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</si>
  <si>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</si>
  <si>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</si>
  <si>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</si>
  <si>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</si>
  <si>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</si>
  <si>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</si>
  <si>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</si>
  <si>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</si>
  <si>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</si>
  <si>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</si>
  <si>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</si>
  <si>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</si>
  <si>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</si>
  <si>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</si>
  <si>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</si>
  <si>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</si>
  <si>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</si>
  <si>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</si>
  <si>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</si>
  <si>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</si>
  <si>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</si>
  <si>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</si>
  <si>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</si>
  <si>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</si>
  <si>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</si>
  <si>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</si>
  <si>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</si>
  <si>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</si>
  <si>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</si>
  <si>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</si>
  <si>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</si>
  <si>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</si>
  <si>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</si>
  <si>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</si>
  <si>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</si>
  <si>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</si>
  <si>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</si>
  <si>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</si>
  <si>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</si>
  <si>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</si>
  <si>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</si>
  <si>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DataTableNum</t>
  </si>
  <si>
    <t>YTD Total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</si>
  <si>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</si>
  <si>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</si>
  <si>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</si>
  <si>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</si>
  <si>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</si>
  <si>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</si>
  <si>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</si>
  <si>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</si>
  <si>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D_B_ReportNotes</t>
  </si>
  <si>
    <t>G</t>
  </si>
  <si>
    <t>Redirected 10% Fines</t>
  </si>
  <si>
    <t>Driving Under the Influence</t>
  </si>
  <si>
    <t>All Other</t>
  </si>
  <si>
    <t>TotalTrustFundInclTenPcnt</t>
  </si>
  <si>
    <t>08-111DUI</t>
  </si>
  <si>
    <t>08-111AllOtherLine47Rev</t>
  </si>
  <si>
    <t>316.193, F.S.</t>
  </si>
  <si>
    <t>TrustFund</t>
  </si>
  <si>
    <t>s. 316.193, F.S.</t>
  </si>
  <si>
    <t>TOTAL 2008-111 PROJECTION</t>
  </si>
  <si>
    <t>TOTAL FINE AND FORFEITURE TRUST FUND PROJECTION:</t>
  </si>
  <si>
    <t>DeSoto</t>
  </si>
  <si>
    <t>Version:</t>
  </si>
  <si>
    <t>VersionNumber</t>
  </si>
  <si>
    <t>All Other Line 47 Additional Revenues</t>
  </si>
  <si>
    <r>
      <t xml:space="preserve">Fines, Fees, Service Charges, Court Costs, etc.
</t>
    </r>
    <r>
      <rPr>
        <sz val="9"/>
        <color theme="0"/>
        <rFont val="Franklin Gothic Demi"/>
        <family val="2"/>
        <scheme val="major"/>
      </rPr>
      <t>(Not Including Redirected 10% Fines)</t>
    </r>
  </si>
  <si>
    <t>NOTES</t>
  </si>
  <si>
    <t xml:space="preserve">Fine and Forfeiture Trust Fund Projection
Additional Notes: </t>
  </si>
  <si>
    <t xml:space="preserve">Chapter 2008-111 Projection
Additional Notes: </t>
  </si>
  <si>
    <t>08-111</t>
  </si>
  <si>
    <t>08-111Total</t>
  </si>
  <si>
    <t>TFnoTenPcnt</t>
  </si>
  <si>
    <t>S</t>
  </si>
  <si>
    <t>RevProjectionComment</t>
  </si>
  <si>
    <t>Florida CCOC Revenue Projection</t>
  </si>
  <si>
    <t>Projection as of Date:</t>
  </si>
  <si>
    <t>ProjectionDate:</t>
  </si>
  <si>
    <t>RR1.22.1.0</t>
  </si>
  <si>
    <t>First year of County Fiscal Year (CFY):</t>
  </si>
  <si>
    <r>
      <t xml:space="preserve">1. </t>
    </r>
    <r>
      <rPr>
        <b/>
        <sz val="11"/>
        <rFont val="Franklin Gothic Book"/>
        <family val="2"/>
        <scheme val="minor"/>
      </rPr>
      <t xml:space="preserve">If you </t>
    </r>
    <r>
      <rPr>
        <b/>
        <u/>
        <sz val="11"/>
        <color rgb="FFFF0000"/>
        <rFont val="Franklin Gothic Book"/>
        <family val="2"/>
        <scheme val="minor"/>
      </rPr>
      <t>cannot</t>
    </r>
    <r>
      <rPr>
        <b/>
        <sz val="11"/>
        <rFont val="Franklin Gothic Book"/>
        <family val="2"/>
        <scheme val="minor"/>
      </rPr>
      <t xml:space="preserve"> provide a revenue projection for a requested projection line</t>
    </r>
    <r>
      <rPr>
        <sz val="11"/>
        <rFont val="Franklin Gothic Book"/>
        <family val="2"/>
        <scheme val="minor"/>
      </rPr>
      <t xml:space="preserve">, please </t>
    </r>
    <r>
      <rPr>
        <b/>
        <u/>
        <sz val="11"/>
        <color rgb="FFFF0000"/>
        <rFont val="Franklin Gothic Book"/>
        <family val="2"/>
        <scheme val="minor"/>
      </rPr>
      <t>provide an explanation in the "Additional Notes" field</t>
    </r>
    <r>
      <rPr>
        <sz val="11"/>
        <rFont val="Franklin Gothic Book"/>
        <family val="2"/>
        <scheme val="minor"/>
      </rPr>
      <t>. Every effort should be made to provide a projection for all requested lines.</t>
    </r>
  </si>
  <si>
    <t xml:space="preserve">3. Provide your projection methodology in both of the "Additional Notes" fields. It is optional, but very helpful in validating your projections with Revenue Estimating Conference projections. </t>
  </si>
  <si>
    <t>CCOC Form Version 1
Created 5/7/2024</t>
  </si>
  <si>
    <t>Revenue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</si>
</sst>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9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9"/>
      <color theme="0"/>
      <name val="Franklin Gothic Demi"/>
      <family val="2"/>
      <scheme val="major"/>
    </font>
    <font>
      <sz val="9"/>
      <name val="Franklin Gothic Demi"/>
      <family val="2"/>
      <scheme val="major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  <font>
      <b/>
      <sz val="11"/>
      <name val="Franklin Gothic Book"/>
      <family val="2"/>
      <scheme val="minor"/>
    </font>
    <font>
      <u/>
      <sz val="10"/>
      <color theme="10"/>
      <name val="Arial"/>
      <family val="2"/>
    </font>
    <font>
      <b/>
      <u/>
      <sz val="11"/>
      <color rgb="FFFF0000"/>
      <name val="Franklin Gothic Book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</borders>
  <cellStyleXfs count="54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  <xf numFmtId="0" fontId="37" fillId="0" borderId="0" applyNumberFormat="0" applyFill="0" applyBorder="0" applyAlignment="0" applyProtection="0"/>
  </cellStyleXfs>
  <cellXfs count="89">
    <xf numFmtId="0" fontId="0" fillId="0" borderId="0" xfId="0"/>
    <xf numFmtId="0" fontId="21" fillId="0" borderId="0" xfId="0" applyFont="1"/>
    <xf numFmtId="0" fontId="22" fillId="2" borderId="0" xfId="0" applyFont="1" applyFill="1"/>
    <xf numFmtId="0" fontId="24" fillId="0" borderId="0" xfId="0" applyFont="1" applyAlignment="1">
      <alignment vertical="center"/>
    </xf>
    <xf numFmtId="17" fontId="28" fillId="8" borderId="19" xfId="0" applyNumberFormat="1" applyFont="1" applyFill="1" applyBorder="1" applyAlignment="1">
      <alignment horizontal="center" vertical="center"/>
    </xf>
    <xf numFmtId="42" fontId="24" fillId="0" borderId="31" xfId="0" applyNumberFormat="1" applyFont="1" applyBorder="1" applyAlignment="1">
      <alignment horizontal="center" vertical="center"/>
    </xf>
    <xf numFmtId="44" fontId="26" fillId="0" borderId="32" xfId="9" applyFont="1" applyBorder="1" applyAlignment="1" applyProtection="1">
      <alignment vertical="center"/>
    </xf>
    <xf numFmtId="44" fontId="26" fillId="0" borderId="33" xfId="9" applyFont="1" applyBorder="1" applyAlignment="1" applyProtection="1">
      <alignment vertical="center"/>
    </xf>
    <xf numFmtId="44" fontId="26" fillId="0" borderId="24" xfId="9" applyFont="1" applyBorder="1" applyAlignment="1" applyProtection="1">
      <alignment vertical="center"/>
    </xf>
    <xf numFmtId="44" fontId="26" fillId="0" borderId="25" xfId="9" applyFont="1" applyBorder="1" applyAlignment="1" applyProtection="1">
      <alignment vertical="center"/>
    </xf>
    <xf numFmtId="44" fontId="26" fillId="0" borderId="30" xfId="9" applyFont="1" applyBorder="1" applyAlignment="1" applyProtection="1">
      <alignment vertical="center"/>
    </xf>
    <xf numFmtId="44" fontId="26" fillId="0" borderId="34" xfId="9" applyFont="1" applyBorder="1" applyAlignment="1" applyProtection="1">
      <alignment vertical="center"/>
    </xf>
    <xf numFmtId="44" fontId="26" fillId="0" borderId="52" xfId="9" applyFont="1" applyBorder="1" applyAlignment="1" applyProtection="1">
      <alignment vertical="center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6" fillId="0" borderId="0" xfId="0" applyFont="1"/>
    <xf numFmtId="44" fontId="26" fillId="6" borderId="26" xfId="9" applyFont="1" applyFill="1" applyBorder="1" applyAlignment="1" applyProtection="1">
      <alignment vertical="center"/>
      <protection locked="0"/>
    </xf>
    <xf numFmtId="44" fontId="26" fillId="6" borderId="18" xfId="9" applyFont="1" applyFill="1" applyBorder="1" applyAlignment="1" applyProtection="1">
      <alignment vertical="center"/>
      <protection locked="0"/>
    </xf>
    <xf numFmtId="44" fontId="26" fillId="6" borderId="28" xfId="9" applyFont="1" applyFill="1" applyBorder="1" applyAlignment="1" applyProtection="1">
      <alignment vertical="center"/>
      <protection locked="0"/>
    </xf>
    <xf numFmtId="44" fontId="26" fillId="6" borderId="27" xfId="9" applyFont="1" applyFill="1" applyBorder="1" applyAlignment="1" applyProtection="1">
      <alignment vertical="center"/>
      <protection locked="0"/>
    </xf>
    <xf numFmtId="44" fontId="26" fillId="6" borderId="22" xfId="9" applyFont="1" applyFill="1" applyBorder="1" applyAlignment="1" applyProtection="1">
      <alignment vertical="center"/>
      <protection locked="0"/>
    </xf>
    <xf numFmtId="44" fontId="26" fillId="6" borderId="29" xfId="9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1" fillId="0" borderId="43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22" fillId="2" borderId="0" xfId="52" applyFont="1" applyFill="1" applyAlignment="1">
      <alignment wrapText="1"/>
    </xf>
    <xf numFmtId="0" fontId="21" fillId="0" borderId="0" xfId="52" applyFont="1"/>
    <xf numFmtId="0" fontId="22" fillId="2" borderId="1" xfId="52" applyFont="1" applyFill="1" applyBorder="1"/>
    <xf numFmtId="0" fontId="22" fillId="2" borderId="2" xfId="52" applyFont="1" applyFill="1" applyBorder="1"/>
    <xf numFmtId="0" fontId="22" fillId="2" borderId="7" xfId="52" applyFont="1" applyFill="1" applyBorder="1"/>
    <xf numFmtId="0" fontId="21" fillId="0" borderId="3" xfId="52" applyFont="1" applyBorder="1"/>
    <xf numFmtId="0" fontId="21" fillId="0" borderId="4" xfId="52" applyFont="1" applyBorder="1"/>
    <xf numFmtId="0" fontId="22" fillId="2" borderId="0" xfId="52" applyFont="1" applyFill="1"/>
    <xf numFmtId="14" fontId="21" fillId="3" borderId="0" xfId="52" applyNumberFormat="1" applyFont="1" applyFill="1"/>
    <xf numFmtId="0" fontId="21" fillId="3" borderId="0" xfId="52" applyFont="1" applyFill="1"/>
    <xf numFmtId="14" fontId="21" fillId="0" borderId="0" xfId="52" applyNumberFormat="1" applyFont="1"/>
    <xf numFmtId="0" fontId="21" fillId="0" borderId="5" xfId="52" applyFont="1" applyBorder="1"/>
    <xf numFmtId="0" fontId="21" fillId="0" borderId="6" xfId="52" applyFont="1" applyBorder="1"/>
    <xf numFmtId="0" fontId="21" fillId="0" borderId="8" xfId="52" applyFont="1" applyBorder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44" fontId="21" fillId="0" borderId="0" xfId="52" applyNumberFormat="1" applyFont="1"/>
    <xf numFmtId="0" fontId="22" fillId="2" borderId="0" xfId="25" applyFont="1" applyFill="1" applyAlignment="1">
      <alignment wrapText="1"/>
    </xf>
    <xf numFmtId="0" fontId="21" fillId="0" borderId="0" xfId="52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14" fontId="23" fillId="5" borderId="12" xfId="41" applyNumberFormat="1" applyFont="1">
      <alignment horizontal="center" vertical="center"/>
      <protection locked="0"/>
    </xf>
    <xf numFmtId="0" fontId="23" fillId="5" borderId="12" xfId="41" applyFont="1">
      <alignment horizontal="center" vertical="center"/>
      <protection locked="0"/>
    </xf>
    <xf numFmtId="0" fontId="23" fillId="5" borderId="41" xfId="41" applyFont="1" applyBorder="1" applyAlignment="1">
      <alignment horizontal="left" vertical="center"/>
      <protection locked="0"/>
    </xf>
    <xf numFmtId="0" fontId="23" fillId="6" borderId="41" xfId="42" applyFont="1" applyBorder="1" applyAlignment="1">
      <alignment horizontal="left" vertical="center"/>
      <protection locked="0"/>
    </xf>
    <xf numFmtId="0" fontId="28" fillId="8" borderId="45" xfId="0" applyFont="1" applyFill="1" applyBorder="1" applyAlignment="1">
      <alignment horizontal="right" vertical="center" wrapText="1"/>
    </xf>
    <xf numFmtId="0" fontId="28" fillId="8" borderId="46" xfId="0" applyFont="1" applyFill="1" applyBorder="1" applyAlignment="1">
      <alignment horizontal="right" vertical="center" wrapText="1"/>
    </xf>
    <xf numFmtId="0" fontId="28" fillId="8" borderId="47" xfId="0" applyFont="1" applyFill="1" applyBorder="1" applyAlignment="1">
      <alignment horizontal="right" vertical="center" wrapText="1"/>
    </xf>
    <xf numFmtId="0" fontId="28" fillId="8" borderId="48" xfId="0" applyFont="1" applyFill="1" applyBorder="1" applyAlignment="1">
      <alignment horizontal="right" vertical="center"/>
    </xf>
    <xf numFmtId="0" fontId="28" fillId="8" borderId="49" xfId="0" applyFont="1" applyFill="1" applyBorder="1" applyAlignment="1">
      <alignment horizontal="right" vertical="center"/>
    </xf>
    <xf numFmtId="0" fontId="28" fillId="8" borderId="50" xfId="0" applyFont="1" applyFill="1" applyBorder="1" applyAlignment="1">
      <alignment horizontal="right" vertical="center"/>
    </xf>
    <xf numFmtId="0" fontId="37" fillId="5" borderId="41" xfId="53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33" fillId="0" borderId="44" xfId="0" applyFont="1" applyBorder="1" applyAlignment="1">
      <alignment horizontal="right" vertical="center"/>
    </xf>
    <xf numFmtId="0" fontId="26" fillId="5" borderId="35" xfId="0" applyFont="1" applyFill="1" applyBorder="1" applyAlignment="1" applyProtection="1">
      <alignment horizontal="left" vertical="top" wrapText="1"/>
      <protection locked="0"/>
    </xf>
    <xf numFmtId="0" fontId="26" fillId="5" borderId="36" xfId="0" applyFont="1" applyFill="1" applyBorder="1" applyAlignment="1" applyProtection="1">
      <alignment horizontal="left" vertical="top" wrapText="1"/>
      <protection locked="0"/>
    </xf>
    <xf numFmtId="0" fontId="26" fillId="5" borderId="37" xfId="0" applyFont="1" applyFill="1" applyBorder="1" applyAlignment="1" applyProtection="1">
      <alignment horizontal="left" vertical="top" wrapText="1"/>
      <protection locked="0"/>
    </xf>
    <xf numFmtId="0" fontId="26" fillId="5" borderId="38" xfId="0" applyFont="1" applyFill="1" applyBorder="1" applyAlignment="1" applyProtection="1">
      <alignment horizontal="left" vertical="top" wrapText="1"/>
      <protection locked="0"/>
    </xf>
    <xf numFmtId="0" fontId="26" fillId="5" borderId="39" xfId="0" applyFont="1" applyFill="1" applyBorder="1" applyAlignment="1" applyProtection="1">
      <alignment horizontal="left" vertical="top" wrapText="1"/>
      <protection locked="0"/>
    </xf>
    <xf numFmtId="0" fontId="26" fillId="5" borderId="40" xfId="0" applyFont="1" applyFill="1" applyBorder="1" applyAlignment="1" applyProtection="1">
      <alignment horizontal="left" vertical="top" wrapText="1"/>
      <protection locked="0"/>
    </xf>
    <xf numFmtId="0" fontId="24" fillId="0" borderId="53" xfId="0" applyFont="1" applyBorder="1" applyAlignment="1">
      <alignment horizontal="right" vertical="center"/>
    </xf>
    <xf numFmtId="0" fontId="24" fillId="0" borderId="54" xfId="0" applyFont="1" applyBorder="1" applyAlignment="1">
      <alignment horizontal="right" vertical="center"/>
    </xf>
    <xf numFmtId="0" fontId="24" fillId="0" borderId="55" xfId="0" applyFont="1" applyBorder="1" applyAlignment="1">
      <alignment horizontal="right" vertical="center"/>
    </xf>
    <xf numFmtId="0" fontId="28" fillId="8" borderId="20" xfId="0" applyFont="1" applyFill="1" applyBorder="1" applyAlignment="1">
      <alignment horizontal="right" vertical="center" wrapText="1"/>
    </xf>
    <xf numFmtId="0" fontId="28" fillId="8" borderId="21" xfId="0" applyFont="1" applyFill="1" applyBorder="1" applyAlignment="1">
      <alignment horizontal="right" vertical="center" wrapText="1"/>
    </xf>
    <xf numFmtId="0" fontId="28" fillId="8" borderId="56" xfId="0" applyFont="1" applyFill="1" applyBorder="1" applyAlignment="1">
      <alignment horizontal="right" vertical="center" wrapText="1"/>
    </xf>
    <xf numFmtId="0" fontId="28" fillId="8" borderId="27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top"/>
    </xf>
    <xf numFmtId="0" fontId="25" fillId="2" borderId="0" xfId="0" applyFont="1" applyFill="1" applyAlignment="1">
      <alignment horizontal="center" vertical="center" wrapText="1"/>
    </xf>
    <xf numFmtId="0" fontId="33" fillId="0" borderId="44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51" xfId="0" applyFont="1" applyBorder="1" applyAlignment="1">
      <alignment horizontal="right" vertical="center" wrapText="1"/>
    </xf>
    <xf numFmtId="0" fontId="23" fillId="6" borderId="41" xfId="42" applyFont="1" applyBorder="1">
      <alignment horizontal="center" vertical="center"/>
      <protection locked="0"/>
    </xf>
    <xf numFmtId="0" fontId="22" fillId="2" borderId="0" xfId="52" applyFont="1" applyFill="1" applyAlignment="1">
      <alignment horizontal="right" wrapText="1"/>
    </xf>
  </cellXfs>
  <cellStyles count="54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Hyperlink" xfId="53" builtinId="8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21291</xdr:colOff>
      <xdr:row>0</xdr:row>
      <xdr:rowOff>116542</xdr:rowOff>
    </xdr:from>
    <xdr:to>
      <xdr:col>15</xdr:col>
      <xdr:colOff>1150316</xdr:colOff>
      <xdr:row>3</xdr:row>
      <xdr:rowOff>183173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4741" y="116542"/>
          <a:ext cx="2262500" cy="75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P29"/>
  <sheetViews>
    <sheetView tabSelected="1" zoomScale="90" zoomScaleNormal="9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5" style="13" customWidth="1"/>
    <col min="2" max="2" width="31.7109375" style="13" customWidth="1"/>
    <col min="3" max="3" width="17.42578125" style="3" bestFit="1" customWidth="1"/>
    <col min="4" max="15" width="17" style="13" customWidth="1"/>
    <col min="16" max="16" width="18.140625" style="13" customWidth="1"/>
    <col min="17" max="16384" width="9.140625" style="13"/>
  </cols>
  <sheetData>
    <row r="1" spans="1:16" ht="19.5" x14ac:dyDescent="0.2">
      <c r="A1" s="81" t="s">
        <v>151</v>
      </c>
      <c r="B1" s="81"/>
      <c r="C1" s="81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6" ht="19.5" x14ac:dyDescent="0.2">
      <c r="A2" s="81" t="str">
        <f>"Cash Flow for County Fiscal Year "&amp;ReportInfo!S1&amp;"-"&amp;(ReportInfo!S1-1999)</f>
        <v>Cash Flow for County Fiscal Year 2024-25</v>
      </c>
      <c r="B2" s="81"/>
      <c r="C2" s="81"/>
    </row>
    <row r="3" spans="1:16" ht="15.75" customHeight="1" x14ac:dyDescent="0.25">
      <c r="M3" s="15"/>
    </row>
    <row r="4" spans="1:16" s="23" customFormat="1" ht="21" customHeight="1" x14ac:dyDescent="0.3">
      <c r="A4" s="22"/>
      <c r="C4" s="31" t="s">
        <v>0</v>
      </c>
      <c r="D4" s="55"/>
      <c r="E4" s="55"/>
      <c r="G4" s="31" t="s">
        <v>152</v>
      </c>
      <c r="H4" s="53"/>
      <c r="I4" s="54"/>
      <c r="J4" s="25"/>
      <c r="K4" s="25"/>
      <c r="M4" s="25"/>
    </row>
    <row r="5" spans="1:16" s="23" customFormat="1" ht="21" customHeight="1" x14ac:dyDescent="0.2">
      <c r="A5" s="22"/>
      <c r="C5" s="31" t="s">
        <v>68</v>
      </c>
      <c r="D5" s="56"/>
      <c r="E5" s="56"/>
      <c r="G5" s="31" t="s">
        <v>139</v>
      </c>
      <c r="H5" s="87"/>
      <c r="I5" s="87"/>
      <c r="O5" s="82" t="s">
        <v>158</v>
      </c>
      <c r="P5" s="82"/>
    </row>
    <row r="6" spans="1:16" s="23" customFormat="1" ht="21" customHeight="1" x14ac:dyDescent="0.3">
      <c r="A6" s="22"/>
      <c r="C6" s="31" t="s">
        <v>69</v>
      </c>
      <c r="D6" s="63"/>
      <c r="E6" s="55"/>
      <c r="I6" s="25"/>
      <c r="J6" s="25"/>
      <c r="K6" s="25"/>
      <c r="M6" s="26"/>
      <c r="O6" s="82"/>
      <c r="P6" s="82"/>
    </row>
    <row r="7" spans="1:16" s="23" customFormat="1" ht="16.5" x14ac:dyDescent="0.2">
      <c r="A7" s="22"/>
      <c r="C7" s="24"/>
    </row>
    <row r="8" spans="1:16" s="23" customFormat="1" ht="17.25" thickBot="1" x14ac:dyDescent="0.25">
      <c r="A8" s="80" t="str">
        <f>"CFY "&amp;ReportInfo!$S$1&amp;"-"&amp;(ReportInfo!$S$1-1999)&amp;" Fine and Forfeiture Trust Fund Projection"</f>
        <v>CFY 2024-25 Fine and Forfeiture Trust Fund Projection</v>
      </c>
      <c r="B8" s="80"/>
      <c r="C8" s="80"/>
      <c r="D8" s="80"/>
    </row>
    <row r="9" spans="1:16" ht="16.5" thickBot="1" x14ac:dyDescent="0.25">
      <c r="D9" s="4">
        <f>DATE(ReportInfo!$S$1,9,1)</f>
        <v>45536</v>
      </c>
      <c r="E9" s="4">
        <f>DATE(ReportInfo!$S$1,10,1)</f>
        <v>45566</v>
      </c>
      <c r="F9" s="4">
        <f>DATE(ReportInfo!$S$1,11,1)</f>
        <v>45597</v>
      </c>
      <c r="G9" s="4">
        <f>DATE(ReportInfo!$S$1,12,1)</f>
        <v>45627</v>
      </c>
      <c r="H9" s="4">
        <f>DATE((ReportInfo!$S$1)+1,1,1)</f>
        <v>45658</v>
      </c>
      <c r="I9" s="4">
        <f>DATE((ReportInfo!$S$1)+1,2,1)</f>
        <v>45689</v>
      </c>
      <c r="J9" s="4">
        <f>DATE((ReportInfo!$S$1)+1,3,1)</f>
        <v>45717</v>
      </c>
      <c r="K9" s="4">
        <f>DATE((ReportInfo!$S$1)+1,4,1)</f>
        <v>45748</v>
      </c>
      <c r="L9" s="4">
        <f>DATE((ReportInfo!$S$1)+1,5,1)</f>
        <v>45778</v>
      </c>
      <c r="M9" s="4">
        <f>DATE((ReportInfo!$S$1)+1,6,1)</f>
        <v>45809</v>
      </c>
      <c r="N9" s="4">
        <f>DATE((ReportInfo!$S$1)+1,7,1)</f>
        <v>45839</v>
      </c>
      <c r="O9" s="4">
        <f>DATE((ReportInfo!$S$1)+1,8,1)</f>
        <v>45870</v>
      </c>
      <c r="P9" s="5" t="s">
        <v>116</v>
      </c>
    </row>
    <row r="10" spans="1:16" ht="33" customHeight="1" x14ac:dyDescent="0.2">
      <c r="A10" s="57" t="s">
        <v>142</v>
      </c>
      <c r="B10" s="58"/>
      <c r="C10" s="59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6">
        <f>SUM(D10:O10)</f>
        <v>0</v>
      </c>
    </row>
    <row r="11" spans="1:16" ht="33" customHeight="1" thickBot="1" x14ac:dyDescent="0.25">
      <c r="A11" s="60" t="s">
        <v>127</v>
      </c>
      <c r="B11" s="61"/>
      <c r="C11" s="62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7">
        <f t="shared" ref="P11:P12" si="0">SUM(D11:O11)</f>
        <v>0</v>
      </c>
    </row>
    <row r="12" spans="1:16" ht="30" customHeight="1" thickTop="1" thickBot="1" x14ac:dyDescent="0.25">
      <c r="A12" s="84" t="s">
        <v>137</v>
      </c>
      <c r="B12" s="85"/>
      <c r="C12" s="86"/>
      <c r="D12" s="12">
        <f t="shared" ref="D12:O12" si="1">SUM(D10:D11)</f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10">
        <f t="shared" si="1"/>
        <v>0</v>
      </c>
      <c r="P12" s="11">
        <f t="shared" si="0"/>
        <v>0</v>
      </c>
    </row>
    <row r="13" spans="1:16" ht="16.5" thickBot="1" x14ac:dyDescent="0.3">
      <c r="A13" s="15"/>
    </row>
    <row r="14" spans="1:16" s="15" customFormat="1" ht="28.15" customHeight="1" x14ac:dyDescent="0.25">
      <c r="A14" s="64" t="s">
        <v>144</v>
      </c>
      <c r="B14" s="64"/>
      <c r="C14" s="83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</row>
    <row r="15" spans="1:16" s="15" customFormat="1" ht="28.15" customHeight="1" thickBot="1" x14ac:dyDescent="0.3">
      <c r="A15" s="64"/>
      <c r="B15" s="64"/>
      <c r="C15" s="83"/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16" s="25" customFormat="1" ht="16.5" x14ac:dyDescent="0.3"/>
    <row r="17" spans="1:16" s="25" customFormat="1" ht="17.25" thickBot="1" x14ac:dyDescent="0.35">
      <c r="A17" s="80" t="str">
        <f>"CFY "&amp;ReportInfo!$S$1&amp;"-"&amp;(ReportInfo!$S$1-1999)&amp;" Chapter 2008-111 Projection"</f>
        <v>CFY 2024-25 Chapter 2008-111 Projection</v>
      </c>
      <c r="B17" s="80"/>
      <c r="C17" s="80"/>
      <c r="D17" s="80"/>
    </row>
    <row r="18" spans="1:16" ht="16.5" thickBot="1" x14ac:dyDescent="0.25">
      <c r="A18" s="3"/>
      <c r="B18" s="3"/>
      <c r="C18" s="13"/>
      <c r="D18" s="4">
        <f t="shared" ref="D18:O18" si="2">D9</f>
        <v>45536</v>
      </c>
      <c r="E18" s="4">
        <f t="shared" si="2"/>
        <v>45566</v>
      </c>
      <c r="F18" s="4">
        <f t="shared" si="2"/>
        <v>45597</v>
      </c>
      <c r="G18" s="4">
        <f t="shared" si="2"/>
        <v>45627</v>
      </c>
      <c r="H18" s="4">
        <f t="shared" si="2"/>
        <v>45658</v>
      </c>
      <c r="I18" s="4">
        <f t="shared" si="2"/>
        <v>45689</v>
      </c>
      <c r="J18" s="4">
        <f t="shared" si="2"/>
        <v>45717</v>
      </c>
      <c r="K18" s="4">
        <f t="shared" si="2"/>
        <v>45748</v>
      </c>
      <c r="L18" s="4">
        <f t="shared" si="2"/>
        <v>45778</v>
      </c>
      <c r="M18" s="4">
        <f t="shared" si="2"/>
        <v>45809</v>
      </c>
      <c r="N18" s="4">
        <f t="shared" si="2"/>
        <v>45839</v>
      </c>
      <c r="O18" s="4">
        <f t="shared" si="2"/>
        <v>45870</v>
      </c>
      <c r="P18" s="5" t="s">
        <v>116</v>
      </c>
    </row>
    <row r="19" spans="1:16" ht="33" customHeight="1" x14ac:dyDescent="0.2">
      <c r="A19" s="76" t="s">
        <v>128</v>
      </c>
      <c r="B19" s="77"/>
      <c r="C19" s="28" t="s">
        <v>135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  <c r="P19" s="6">
        <f t="shared" ref="P19" si="3">SUM(D19:O19)</f>
        <v>0</v>
      </c>
    </row>
    <row r="20" spans="1:16" ht="33" customHeight="1" thickBot="1" x14ac:dyDescent="0.25">
      <c r="A20" s="78" t="s">
        <v>141</v>
      </c>
      <c r="B20" s="79"/>
      <c r="C20" s="27" t="s">
        <v>129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7">
        <f t="shared" ref="P20:P21" si="4">SUM(D20:O20)</f>
        <v>0</v>
      </c>
    </row>
    <row r="21" spans="1:16" ht="30" customHeight="1" thickTop="1" thickBot="1" x14ac:dyDescent="0.25">
      <c r="A21" s="73" t="s">
        <v>136</v>
      </c>
      <c r="B21" s="74"/>
      <c r="C21" s="75"/>
      <c r="D21" s="8">
        <f t="shared" ref="D21:O21" si="5">SUM(D19:D20)</f>
        <v>0</v>
      </c>
      <c r="E21" s="9">
        <f t="shared" si="5"/>
        <v>0</v>
      </c>
      <c r="F21" s="9">
        <f t="shared" si="5"/>
        <v>0</v>
      </c>
      <c r="G21" s="9">
        <f t="shared" si="5"/>
        <v>0</v>
      </c>
      <c r="H21" s="9">
        <f t="shared" si="5"/>
        <v>0</v>
      </c>
      <c r="I21" s="9">
        <f t="shared" si="5"/>
        <v>0</v>
      </c>
      <c r="J21" s="9">
        <f t="shared" si="5"/>
        <v>0</v>
      </c>
      <c r="K21" s="9">
        <f t="shared" si="5"/>
        <v>0</v>
      </c>
      <c r="L21" s="9">
        <f t="shared" si="5"/>
        <v>0</v>
      </c>
      <c r="M21" s="9">
        <f t="shared" si="5"/>
        <v>0</v>
      </c>
      <c r="N21" s="9">
        <f t="shared" si="5"/>
        <v>0</v>
      </c>
      <c r="O21" s="10">
        <f t="shared" si="5"/>
        <v>0</v>
      </c>
      <c r="P21" s="11">
        <f t="shared" si="4"/>
        <v>0</v>
      </c>
    </row>
    <row r="22" spans="1:16" ht="16.5" thickBot="1" x14ac:dyDescent="0.25"/>
    <row r="23" spans="1:16" ht="27.6" customHeight="1" x14ac:dyDescent="0.2">
      <c r="A23" s="64" t="s">
        <v>145</v>
      </c>
      <c r="B23" s="65"/>
      <c r="C23" s="66"/>
      <c r="D23" s="67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</row>
    <row r="24" spans="1:16" ht="27.6" customHeight="1" thickBot="1" x14ac:dyDescent="0.25">
      <c r="A24" s="65"/>
      <c r="B24" s="65"/>
      <c r="C24" s="66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6" x14ac:dyDescent="0.2">
      <c r="C25" s="13"/>
    </row>
    <row r="26" spans="1:16" s="29" customFormat="1" x14ac:dyDescent="0.2">
      <c r="A26" s="52" t="s">
        <v>143</v>
      </c>
      <c r="B26" s="52"/>
      <c r="C26" s="30"/>
    </row>
    <row r="27" spans="1:16" s="29" customFormat="1" x14ac:dyDescent="0.2">
      <c r="A27" s="51" t="s">
        <v>156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s="29" customFormat="1" x14ac:dyDescent="0.2">
      <c r="A28" s="51" t="str">
        <f>"2. ''Projection as of Date'' must be a single date between 6/1/"&amp;ReportInfo!$S$1&amp;" and 9/30/"&amp;(ReportInfo!$S$1+1)&amp;". Example: 6/1/"&amp;ReportInfo!$S$1</f>
        <v>2. ''Projection as of Date'' must be a single date between 6/1/2024 and 9/30/2025. Example: 6/1/2024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6" s="29" customFormat="1" x14ac:dyDescent="0.2">
      <c r="A29" s="51" t="s">
        <v>157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</sheetData>
  <sheetProtection algorithmName="SHA-512" hashValue="LHl+XSWTmV8Jw/zELVOSE0CmTW9d4Z8ounrCCSWre5BF4i9OZZjM374Kx6DXpJK2INaOWGrYaHfu9W+8uKFUUg==" saltValue="rVsRInKDvVkwmP4y5RYDTw==" spinCount="100000" sheet="1" selectLockedCells="1"/>
  <mergeCells count="24">
    <mergeCell ref="A1:C1"/>
    <mergeCell ref="O5:P6"/>
    <mergeCell ref="D14:P15"/>
    <mergeCell ref="A14:C15"/>
    <mergeCell ref="A12:C12"/>
    <mergeCell ref="H5:I5"/>
    <mergeCell ref="A8:D8"/>
    <mergeCell ref="A2:C2"/>
    <mergeCell ref="A29:O29"/>
    <mergeCell ref="A28:O28"/>
    <mergeCell ref="A27:O27"/>
    <mergeCell ref="A26:B26"/>
    <mergeCell ref="H4:I4"/>
    <mergeCell ref="D4:E4"/>
    <mergeCell ref="D5:E5"/>
    <mergeCell ref="A10:C10"/>
    <mergeCell ref="A11:C11"/>
    <mergeCell ref="D6:E6"/>
    <mergeCell ref="A23:C24"/>
    <mergeCell ref="D23:P24"/>
    <mergeCell ref="A21:C21"/>
    <mergeCell ref="A19:B19"/>
    <mergeCell ref="A20:B20"/>
    <mergeCell ref="A17:D17"/>
  </mergeCells>
  <conditionalFormatting sqref="D10:O11 D19:O20">
    <cfRule type="expression" dxfId="0" priority="1">
      <formula>MOD(ROW(),2)=0</formula>
    </cfRule>
  </conditionalFormatting>
  <dataValidations count="4">
    <dataValidation type="date" allowBlank="1" showInputMessage="1" showErrorMessage="1" promptTitle="Date Range" prompt="The Revenue Projection date must be a single date between June 1 and September 30 as described in Note 2." sqref="H4:I4" xr:uid="{00000000-0002-0000-0000-000000000000}">
      <formula1>45352</formula1>
      <formula2>45626</formula2>
    </dataValidation>
    <dataValidation type="whole" operator="greaterThanOrEqual" allowBlank="1" showInputMessage="1" showErrorMessage="1" sqref="D10:O11 D20:O20" xr:uid="{00000000-0002-0000-0000-000001000000}">
      <formula1>0</formula1>
    </dataValidation>
    <dataValidation type="whole" operator="greaterThanOrEqual" allowBlank="1" showInputMessage="1" showErrorMessage="1" errorTitle="Enter an amount" error="MUST have an entry of ZERO or greater." promptTitle="DO NOT LEAVE THIS ROW BLANK" prompt="Please enter zero in every cell if projections for Driving Under the Influence (s. 316.193, F.S.) are not being provided and gived an explanation in combined cells D25:P26, Chapter 2008-111 Projection Additional Notes." sqref="E19:O19" xr:uid="{15D2C5ED-5F21-4B73-9064-8171C77605D6}">
      <formula1>0</formula1>
    </dataValidation>
    <dataValidation type="whole" operator="greaterThanOrEqual" allowBlank="1" showInputMessage="1" showErrorMessage="1" errorTitle="Enter an amount" error="MUST have an entry of ZERO or greater." promptTitle="DO NOT LEAVE THIS ROW BLANK" prompt="Please enter zero in every cell if projections for Driving Under the Influence (s. 316.193, F.S.) are not being provided then give an explanation in combined cells D25:P26, Chapter 2008-111 Projection Additional Notes." sqref="D19" xr:uid="{B4430B1E-C57B-4DDC-9CA5-358FEFFD9D2A}">
      <formula1>0</formula1>
    </dataValidation>
  </dataValidations>
  <printOptions horizontalCentered="1"/>
  <pageMargins left="0.25" right="0.25" top="1" bottom="1" header="0.25" footer="0.25"/>
  <pageSetup scale="48" fitToHeight="0" orientation="landscape" r:id="rId1"/>
  <headerFooter>
    <oddFooter>&amp;L&amp;"Franklin Gothic Demi,Regular"&amp;8&amp;K03+000&amp;F</oddFooter>
  </headerFooter>
  <ignoredErrors>
    <ignoredError sqref="D21 E21:O21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B8F71F9E-6C82-4C16-AFC5-DB529A48A2D2}">
          <x14:formula1>
            <xm:f>LookupData!$A$72:$A$76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6"/>
  <sheetViews>
    <sheetView workbookViewId="0">
      <selection activeCell="G29" sqref="G29"/>
    </sheetView>
  </sheetViews>
  <sheetFormatPr defaultColWidth="9.140625" defaultRowHeight="13.5" x14ac:dyDescent="0.25"/>
  <cols>
    <col min="1" max="1" width="20.85546875" style="33" customWidth="1"/>
    <col min="2" max="2" width="11.7109375" style="33" bestFit="1" customWidth="1"/>
    <col min="3" max="3" width="13" style="33" customWidth="1"/>
    <col min="4" max="4" width="25" style="33" customWidth="1"/>
    <col min="5" max="5" width="16.28515625" style="33" customWidth="1"/>
    <col min="6" max="7" width="9.140625" style="33"/>
    <col min="8" max="8" width="12.7109375" style="33" customWidth="1"/>
    <col min="9" max="16384" width="9.140625" style="33"/>
  </cols>
  <sheetData>
    <row r="1" spans="1:19" x14ac:dyDescent="0.25">
      <c r="A1" s="32" t="s">
        <v>81</v>
      </c>
      <c r="B1" s="33" t="s">
        <v>159</v>
      </c>
      <c r="D1" s="32" t="s">
        <v>82</v>
      </c>
      <c r="E1" s="33" t="str">
        <f>IF(RevenueProjections!D4="","None",RevenueProjections!D4)</f>
        <v>None</v>
      </c>
      <c r="G1" s="34" t="s">
        <v>115</v>
      </c>
      <c r="H1" s="35" t="s">
        <v>109</v>
      </c>
      <c r="I1" s="35" t="s">
        <v>110</v>
      </c>
      <c r="J1" s="35" t="s">
        <v>111</v>
      </c>
      <c r="K1" s="35" t="s">
        <v>112</v>
      </c>
      <c r="L1" s="36" t="s">
        <v>113</v>
      </c>
      <c r="O1" s="88" t="s">
        <v>155</v>
      </c>
      <c r="P1" s="88"/>
      <c r="Q1" s="88"/>
      <c r="R1" s="88"/>
      <c r="S1" s="50">
        <v>2024</v>
      </c>
    </row>
    <row r="2" spans="1:19" x14ac:dyDescent="0.25">
      <c r="A2" s="32" t="s">
        <v>80</v>
      </c>
      <c r="B2" s="33" t="s">
        <v>154</v>
      </c>
      <c r="G2" s="37">
        <v>1</v>
      </c>
      <c r="H2" s="1" t="s">
        <v>117</v>
      </c>
      <c r="I2" s="1" t="s">
        <v>114</v>
      </c>
      <c r="J2" s="1" t="s">
        <v>149</v>
      </c>
      <c r="K2" s="1">
        <v>21</v>
      </c>
      <c r="L2" s="38">
        <v>26</v>
      </c>
    </row>
    <row r="3" spans="1:19" x14ac:dyDescent="0.25">
      <c r="G3" s="37">
        <v>2</v>
      </c>
      <c r="H3" s="33" t="s">
        <v>125</v>
      </c>
      <c r="I3" s="33" t="s">
        <v>114</v>
      </c>
      <c r="J3" s="33" t="s">
        <v>126</v>
      </c>
      <c r="K3" s="33">
        <v>28</v>
      </c>
      <c r="L3" s="38">
        <v>29</v>
      </c>
    </row>
    <row r="4" spans="1:19" x14ac:dyDescent="0.25">
      <c r="G4" s="37">
        <v>3</v>
      </c>
      <c r="L4" s="38"/>
    </row>
    <row r="5" spans="1:19" x14ac:dyDescent="0.25">
      <c r="A5" s="39" t="s">
        <v>83</v>
      </c>
      <c r="B5" s="40"/>
      <c r="G5" s="37">
        <v>4</v>
      </c>
      <c r="L5" s="38"/>
    </row>
    <row r="6" spans="1:19" x14ac:dyDescent="0.25">
      <c r="A6" s="39" t="s">
        <v>84</v>
      </c>
      <c r="B6" s="41">
        <f>RevenueProjections!D6</f>
        <v>0</v>
      </c>
      <c r="G6" s="37">
        <v>5</v>
      </c>
      <c r="L6" s="38"/>
    </row>
    <row r="7" spans="1:19" x14ac:dyDescent="0.25">
      <c r="A7" s="39" t="s">
        <v>153</v>
      </c>
      <c r="B7" s="42">
        <f>RevenueProjections!H4</f>
        <v>0</v>
      </c>
      <c r="G7" s="37">
        <v>6</v>
      </c>
      <c r="L7" s="38"/>
    </row>
    <row r="8" spans="1:19" x14ac:dyDescent="0.25">
      <c r="A8" s="39" t="s">
        <v>87</v>
      </c>
      <c r="B8" s="33">
        <f>RevenueProjections!H5</f>
        <v>0</v>
      </c>
      <c r="G8" s="37">
        <v>7</v>
      </c>
      <c r="L8" s="38"/>
    </row>
    <row r="9" spans="1:19" x14ac:dyDescent="0.25">
      <c r="A9" s="39" t="s">
        <v>85</v>
      </c>
      <c r="B9" s="42" t="str">
        <f>IF((RevenueProjections!H4=""),"",TEXT(RevenueProjections!H4,"mmm"))</f>
        <v/>
      </c>
      <c r="G9" s="37">
        <v>8</v>
      </c>
      <c r="L9" s="38"/>
    </row>
    <row r="10" spans="1:19" x14ac:dyDescent="0.25">
      <c r="A10" s="39" t="s">
        <v>86</v>
      </c>
      <c r="B10" s="33" t="str">
        <f>E1&amp;" CFY"&amp;(ReportInfo!$S$1-2000)&amp;(ReportInfo!$S$1-1999)&amp;" "&amp;$B$1&amp;" "&amp;$B$9&amp;" Ver"&amp;$B$8&amp;" "&amp;$B$5</f>
        <v xml:space="preserve">None CFY2425 Revenue Projections  Ver0 </v>
      </c>
      <c r="G10" s="37">
        <v>9</v>
      </c>
      <c r="L10" s="38"/>
    </row>
    <row r="11" spans="1:19" x14ac:dyDescent="0.25">
      <c r="A11" s="39" t="s">
        <v>88</v>
      </c>
      <c r="B11" s="33" t="str">
        <f>"!CFY"&amp;($S$1-2000)&amp;($S$1-1999)&amp;"/Incoming Reports/"&amp;$B$1</f>
        <v>!CFY2425/Incoming Reports/Revenue Projections</v>
      </c>
      <c r="G11" s="37">
        <v>10</v>
      </c>
      <c r="L11" s="38"/>
    </row>
    <row r="12" spans="1:19" ht="14.25" thickBot="1" x14ac:dyDescent="0.3">
      <c r="G12" s="43">
        <v>11</v>
      </c>
      <c r="H12" s="44"/>
      <c r="I12" s="44"/>
      <c r="J12" s="44"/>
      <c r="K12" s="44"/>
      <c r="L12" s="45"/>
    </row>
    <row r="13" spans="1:19" x14ac:dyDescent="0.25">
      <c r="A13" s="39" t="s">
        <v>108</v>
      </c>
      <c r="B13" s="33">
        <v>2</v>
      </c>
    </row>
    <row r="20" spans="1:19" x14ac:dyDescent="0.25">
      <c r="A20" s="46" t="s">
        <v>70</v>
      </c>
      <c r="B20" s="46" t="s">
        <v>89</v>
      </c>
      <c r="C20" s="46" t="s">
        <v>90</v>
      </c>
      <c r="D20" s="46" t="s">
        <v>91</v>
      </c>
      <c r="E20" s="46" t="s">
        <v>92</v>
      </c>
      <c r="F20" s="46" t="s">
        <v>93</v>
      </c>
      <c r="G20" s="46" t="s">
        <v>94</v>
      </c>
      <c r="H20" s="46" t="s">
        <v>95</v>
      </c>
      <c r="I20" s="46" t="s">
        <v>96</v>
      </c>
      <c r="J20" s="46" t="s">
        <v>97</v>
      </c>
      <c r="K20" s="46" t="s">
        <v>98</v>
      </c>
      <c r="L20" s="46" t="s">
        <v>99</v>
      </c>
      <c r="M20" s="46" t="s">
        <v>100</v>
      </c>
      <c r="N20" s="46" t="s">
        <v>101</v>
      </c>
      <c r="O20" s="46" t="s">
        <v>102</v>
      </c>
      <c r="P20" s="46" t="s">
        <v>103</v>
      </c>
      <c r="Q20" s="46" t="s">
        <v>104</v>
      </c>
      <c r="R20" s="46" t="s">
        <v>105</v>
      </c>
      <c r="S20" s="46" t="s">
        <v>106</v>
      </c>
    </row>
    <row r="21" spans="1:19" x14ac:dyDescent="0.25">
      <c r="A21" s="1">
        <f>IFERROR(INDEX(LookupData!A3:A69,MATCH(E1,LookupData!E3:E69,0)),0)</f>
        <v>0</v>
      </c>
      <c r="B21" s="1">
        <f>$S$1-1999</f>
        <v>25</v>
      </c>
      <c r="C21" s="1" t="s">
        <v>107</v>
      </c>
      <c r="D21" s="33" t="s">
        <v>119</v>
      </c>
      <c r="E21" s="33" t="s">
        <v>148</v>
      </c>
      <c r="F21" s="47"/>
      <c r="G21" s="47">
        <f>RevenueProjections!D10</f>
        <v>0</v>
      </c>
      <c r="H21" s="47">
        <f>RevenueProjections!E10</f>
        <v>0</v>
      </c>
      <c r="I21" s="47">
        <f>RevenueProjections!F10</f>
        <v>0</v>
      </c>
      <c r="J21" s="47">
        <f>RevenueProjections!G10</f>
        <v>0</v>
      </c>
      <c r="K21" s="47">
        <f>RevenueProjections!H10</f>
        <v>0</v>
      </c>
      <c r="L21" s="47">
        <f>RevenueProjections!I10</f>
        <v>0</v>
      </c>
      <c r="M21" s="47">
        <f>RevenueProjections!J10</f>
        <v>0</v>
      </c>
      <c r="N21" s="47">
        <f>RevenueProjections!K10</f>
        <v>0</v>
      </c>
      <c r="O21" s="47">
        <f>RevenueProjections!L10</f>
        <v>0</v>
      </c>
      <c r="P21" s="47">
        <f>RevenueProjections!M10</f>
        <v>0</v>
      </c>
      <c r="Q21" s="47">
        <f>RevenueProjections!N10</f>
        <v>0</v>
      </c>
      <c r="R21" s="47">
        <f>RevenueProjections!O10</f>
        <v>0</v>
      </c>
      <c r="S21" s="1">
        <v>15</v>
      </c>
    </row>
    <row r="22" spans="1:19" x14ac:dyDescent="0.25">
      <c r="A22" s="1">
        <f>A$21</f>
        <v>0</v>
      </c>
      <c r="B22" s="1">
        <f>B$21</f>
        <v>25</v>
      </c>
      <c r="C22" s="1" t="s">
        <v>107</v>
      </c>
      <c r="D22" s="33" t="s">
        <v>118</v>
      </c>
      <c r="E22" s="33" t="s">
        <v>118</v>
      </c>
      <c r="F22" s="47"/>
      <c r="G22" s="47">
        <f>RevenueProjections!D11</f>
        <v>0</v>
      </c>
      <c r="H22" s="47">
        <f>RevenueProjections!E11</f>
        <v>0</v>
      </c>
      <c r="I22" s="47">
        <f>RevenueProjections!F11</f>
        <v>0</v>
      </c>
      <c r="J22" s="47">
        <f>RevenueProjections!G11</f>
        <v>0</v>
      </c>
      <c r="K22" s="47">
        <f>RevenueProjections!H11</f>
        <v>0</v>
      </c>
      <c r="L22" s="47">
        <f>RevenueProjections!I11</f>
        <v>0</v>
      </c>
      <c r="M22" s="47">
        <f>RevenueProjections!J11</f>
        <v>0</v>
      </c>
      <c r="N22" s="47">
        <f>RevenueProjections!K11</f>
        <v>0</v>
      </c>
      <c r="O22" s="47">
        <f>RevenueProjections!L11</f>
        <v>0</v>
      </c>
      <c r="P22" s="47">
        <f>RevenueProjections!M11</f>
        <v>0</v>
      </c>
      <c r="Q22" s="47">
        <f>RevenueProjections!N11</f>
        <v>0</v>
      </c>
      <c r="R22" s="47">
        <f>RevenueProjections!O11</f>
        <v>0</v>
      </c>
      <c r="S22" s="1">
        <v>15</v>
      </c>
    </row>
    <row r="23" spans="1:19" x14ac:dyDescent="0.25">
      <c r="A23" s="1">
        <f t="shared" ref="A23:B29" si="0">A$21</f>
        <v>0</v>
      </c>
      <c r="B23" s="1">
        <f t="shared" si="0"/>
        <v>25</v>
      </c>
      <c r="C23" s="33" t="s">
        <v>107</v>
      </c>
      <c r="D23" s="33" t="s">
        <v>130</v>
      </c>
      <c r="E23" s="33" t="s">
        <v>120</v>
      </c>
      <c r="G23" s="47">
        <f>RevenueProjections!D12</f>
        <v>0</v>
      </c>
      <c r="H23" s="47">
        <f>RevenueProjections!E12</f>
        <v>0</v>
      </c>
      <c r="I23" s="47">
        <f>RevenueProjections!F12</f>
        <v>0</v>
      </c>
      <c r="J23" s="47">
        <f>RevenueProjections!G12</f>
        <v>0</v>
      </c>
      <c r="K23" s="47">
        <f>RevenueProjections!H12</f>
        <v>0</v>
      </c>
      <c r="L23" s="47">
        <f>RevenueProjections!I12</f>
        <v>0</v>
      </c>
      <c r="M23" s="47">
        <f>RevenueProjections!J12</f>
        <v>0</v>
      </c>
      <c r="N23" s="47">
        <f>RevenueProjections!K12</f>
        <v>0</v>
      </c>
      <c r="O23" s="47">
        <f>RevenueProjections!L12</f>
        <v>0</v>
      </c>
      <c r="P23" s="47">
        <f>RevenueProjections!M12</f>
        <v>0</v>
      </c>
      <c r="Q23" s="47">
        <f>RevenueProjections!N12</f>
        <v>0</v>
      </c>
      <c r="R23" s="47">
        <f>RevenueProjections!O12</f>
        <v>0</v>
      </c>
      <c r="S23" s="1">
        <v>15</v>
      </c>
    </row>
    <row r="24" spans="1:19" x14ac:dyDescent="0.25">
      <c r="A24" s="1">
        <f t="shared" si="0"/>
        <v>0</v>
      </c>
      <c r="B24" s="1">
        <f t="shared" si="0"/>
        <v>25</v>
      </c>
      <c r="C24" s="1" t="s">
        <v>107</v>
      </c>
      <c r="D24" s="1" t="s">
        <v>131</v>
      </c>
      <c r="E24" s="33" t="s">
        <v>133</v>
      </c>
      <c r="G24" s="47">
        <f>RevenueProjections!D19</f>
        <v>0</v>
      </c>
      <c r="H24" s="47">
        <f>RevenueProjections!E19</f>
        <v>0</v>
      </c>
      <c r="I24" s="47">
        <f>RevenueProjections!F19</f>
        <v>0</v>
      </c>
      <c r="J24" s="47">
        <f>RevenueProjections!G19</f>
        <v>0</v>
      </c>
      <c r="K24" s="47">
        <f>RevenueProjections!H19</f>
        <v>0</v>
      </c>
      <c r="L24" s="47">
        <f>RevenueProjections!I19</f>
        <v>0</v>
      </c>
      <c r="M24" s="47">
        <f>RevenueProjections!J19</f>
        <v>0</v>
      </c>
      <c r="N24" s="47">
        <f>RevenueProjections!K19</f>
        <v>0</v>
      </c>
      <c r="O24" s="47">
        <f>RevenueProjections!L19</f>
        <v>0</v>
      </c>
      <c r="P24" s="47">
        <f>RevenueProjections!M19</f>
        <v>0</v>
      </c>
      <c r="Q24" s="47">
        <f>RevenueProjections!N19</f>
        <v>0</v>
      </c>
      <c r="R24" s="47">
        <f>RevenueProjections!O19</f>
        <v>0</v>
      </c>
      <c r="S24" s="1">
        <v>15</v>
      </c>
    </row>
    <row r="25" spans="1:19" x14ac:dyDescent="0.25">
      <c r="A25" s="1">
        <f t="shared" si="0"/>
        <v>0</v>
      </c>
      <c r="B25" s="1">
        <f t="shared" si="0"/>
        <v>25</v>
      </c>
      <c r="C25" s="1" t="s">
        <v>107</v>
      </c>
      <c r="D25" s="1" t="s">
        <v>132</v>
      </c>
      <c r="E25" s="33" t="s">
        <v>129</v>
      </c>
      <c r="G25" s="48">
        <f>RevenueProjections!D20</f>
        <v>0</v>
      </c>
      <c r="H25" s="48">
        <f>RevenueProjections!E20</f>
        <v>0</v>
      </c>
      <c r="I25" s="48">
        <f>RevenueProjections!F20</f>
        <v>0</v>
      </c>
      <c r="J25" s="48">
        <f>RevenueProjections!G20</f>
        <v>0</v>
      </c>
      <c r="K25" s="48">
        <f>RevenueProjections!H20</f>
        <v>0</v>
      </c>
      <c r="L25" s="48">
        <f>RevenueProjections!I20</f>
        <v>0</v>
      </c>
      <c r="M25" s="48">
        <f>RevenueProjections!J20</f>
        <v>0</v>
      </c>
      <c r="N25" s="48">
        <f>RevenueProjections!K20</f>
        <v>0</v>
      </c>
      <c r="O25" s="48">
        <f>RevenueProjections!L20</f>
        <v>0</v>
      </c>
      <c r="P25" s="48">
        <f>RevenueProjections!M20</f>
        <v>0</v>
      </c>
      <c r="Q25" s="48">
        <f>RevenueProjections!N20</f>
        <v>0</v>
      </c>
      <c r="R25" s="48">
        <f>RevenueProjections!O20</f>
        <v>0</v>
      </c>
      <c r="S25" s="1">
        <v>15</v>
      </c>
    </row>
    <row r="26" spans="1:19" x14ac:dyDescent="0.25">
      <c r="A26" s="1">
        <f t="shared" si="0"/>
        <v>0</v>
      </c>
      <c r="B26" s="1">
        <f t="shared" si="0"/>
        <v>25</v>
      </c>
      <c r="C26" s="1" t="s">
        <v>107</v>
      </c>
      <c r="D26" s="1" t="s">
        <v>147</v>
      </c>
      <c r="E26" s="1" t="s">
        <v>120</v>
      </c>
      <c r="G26" s="48">
        <f>RevenueProjections!D21</f>
        <v>0</v>
      </c>
      <c r="H26" s="48">
        <f>RevenueProjections!E21</f>
        <v>0</v>
      </c>
      <c r="I26" s="48">
        <f>RevenueProjections!F21</f>
        <v>0</v>
      </c>
      <c r="J26" s="48">
        <f>RevenueProjections!G21</f>
        <v>0</v>
      </c>
      <c r="K26" s="48">
        <f>RevenueProjections!H21</f>
        <v>0</v>
      </c>
      <c r="L26" s="48">
        <f>RevenueProjections!I21</f>
        <v>0</v>
      </c>
      <c r="M26" s="48">
        <f>RevenueProjections!J21</f>
        <v>0</v>
      </c>
      <c r="N26" s="48">
        <f>RevenueProjections!K21</f>
        <v>0</v>
      </c>
      <c r="O26" s="48">
        <f>RevenueProjections!L21</f>
        <v>0</v>
      </c>
      <c r="P26" s="48">
        <f>RevenueProjections!M21</f>
        <v>0</v>
      </c>
      <c r="Q26" s="48">
        <f>RevenueProjections!N21</f>
        <v>0</v>
      </c>
      <c r="R26" s="48">
        <f>RevenueProjections!O21</f>
        <v>0</v>
      </c>
      <c r="S26" s="1">
        <v>15</v>
      </c>
    </row>
    <row r="27" spans="1:19" ht="27" x14ac:dyDescent="0.25">
      <c r="A27" s="49" t="s">
        <v>70</v>
      </c>
      <c r="B27" s="49" t="s">
        <v>89</v>
      </c>
      <c r="C27" s="49" t="s">
        <v>121</v>
      </c>
      <c r="D27" s="49" t="s">
        <v>122</v>
      </c>
      <c r="E27" s="49" t="s">
        <v>123</v>
      </c>
      <c r="F27" s="49" t="s">
        <v>124</v>
      </c>
      <c r="G27" s="49" t="s">
        <v>106</v>
      </c>
    </row>
    <row r="28" spans="1:19" x14ac:dyDescent="0.25">
      <c r="A28" s="33">
        <f t="shared" si="0"/>
        <v>0</v>
      </c>
      <c r="B28" s="33">
        <f t="shared" si="0"/>
        <v>25</v>
      </c>
      <c r="C28" s="33" t="s">
        <v>150</v>
      </c>
      <c r="D28" s="33" t="s">
        <v>134</v>
      </c>
      <c r="E28" s="1">
        <f>RevenueProjections!D14</f>
        <v>0</v>
      </c>
      <c r="G28" s="33">
        <v>15</v>
      </c>
    </row>
    <row r="29" spans="1:19" x14ac:dyDescent="0.25">
      <c r="A29" s="33">
        <f t="shared" si="0"/>
        <v>0</v>
      </c>
      <c r="B29" s="33">
        <f t="shared" si="0"/>
        <v>25</v>
      </c>
      <c r="C29" s="33" t="s">
        <v>150</v>
      </c>
      <c r="D29" s="33" t="s">
        <v>146</v>
      </c>
      <c r="E29" s="33">
        <f>RevenueProjections!D23</f>
        <v>0</v>
      </c>
      <c r="G29" s="33">
        <v>15</v>
      </c>
    </row>
    <row r="32" spans="1:19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</sheetData>
  <sheetProtection algorithmName="SHA-512" hashValue="N3rv6qAtw9CBZU3M+q1abZr9/9NN0Nsm/DmQS1c+ku596UwZNo7Cx+kKr4A1Sktr+L0enMw9XrEjpjPmWGC32g==" saltValue="/Me7LnxoOXKKLT3va/suhg==" spinCount="100000" sheet="1"/>
  <mergeCells count="1">
    <mergeCell ref="O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3" activePane="bottomRight" state="frozen"/>
      <selection activeCell="B32" sqref="B32"/>
      <selection pane="topRight" activeCell="B32" sqref="B32"/>
      <selection pane="bottomLeft" activeCell="B32" sqref="B32"/>
      <selection pane="bottomRight" sqref="A1:XFD1048576"/>
    </sheetView>
  </sheetViews>
  <sheetFormatPr defaultRowHeight="12.75" x14ac:dyDescent="0.2"/>
  <cols>
    <col min="1" max="1" width="13.5703125" bestFit="1" customWidth="1"/>
    <col min="2" max="2" width="16.42578125" bestFit="1" customWidth="1"/>
    <col min="3" max="5" width="11.1406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5" x14ac:dyDescent="0.25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5" x14ac:dyDescent="0.25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5" x14ac:dyDescent="0.25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5" x14ac:dyDescent="0.25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5" x14ac:dyDescent="0.25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5" x14ac:dyDescent="0.25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5" x14ac:dyDescent="0.25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5" x14ac:dyDescent="0.25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5" x14ac:dyDescent="0.25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5" x14ac:dyDescent="0.25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5" x14ac:dyDescent="0.25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5" x14ac:dyDescent="0.25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5" x14ac:dyDescent="0.25">
      <c r="A15" s="1">
        <v>13</v>
      </c>
      <c r="B15" s="1">
        <v>1</v>
      </c>
      <c r="C15" s="1" t="s">
        <v>14</v>
      </c>
      <c r="D15" s="1" t="s">
        <v>14</v>
      </c>
      <c r="E15" s="1" t="s">
        <v>138</v>
      </c>
    </row>
    <row r="16" spans="1:5" ht="13.5" x14ac:dyDescent="0.25">
      <c r="A16" s="1">
        <v>14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5" x14ac:dyDescent="0.25">
      <c r="A17" s="1">
        <v>15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5" x14ac:dyDescent="0.25">
      <c r="A18" s="1">
        <v>16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5" x14ac:dyDescent="0.25">
      <c r="A19" s="1">
        <v>17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5" x14ac:dyDescent="0.25">
      <c r="A20" s="1">
        <v>18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5" x14ac:dyDescent="0.25">
      <c r="A21" s="1">
        <v>19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5" x14ac:dyDescent="0.25">
      <c r="A22" s="1">
        <v>20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5" x14ac:dyDescent="0.25">
      <c r="A23" s="1">
        <v>21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5" x14ac:dyDescent="0.25">
      <c r="A24" s="1">
        <v>22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5" x14ac:dyDescent="0.25">
      <c r="A25" s="1">
        <v>23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5" x14ac:dyDescent="0.25">
      <c r="A26" s="1">
        <v>24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5" x14ac:dyDescent="0.25">
      <c r="A27" s="1">
        <v>25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5" x14ac:dyDescent="0.25">
      <c r="A28" s="1">
        <v>26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5" x14ac:dyDescent="0.25">
      <c r="A29" s="1">
        <v>27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5" x14ac:dyDescent="0.25">
      <c r="A30" s="1">
        <v>28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5" x14ac:dyDescent="0.25">
      <c r="A31" s="1">
        <v>29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5" x14ac:dyDescent="0.25">
      <c r="A32" s="1">
        <v>30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5" x14ac:dyDescent="0.25">
      <c r="A33" s="1">
        <v>31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5" x14ac:dyDescent="0.25">
      <c r="A34" s="1">
        <v>32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5" x14ac:dyDescent="0.25">
      <c r="A35" s="1">
        <v>33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5" x14ac:dyDescent="0.25">
      <c r="A36" s="1">
        <v>34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5" x14ac:dyDescent="0.25">
      <c r="A37" s="1">
        <v>35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5" x14ac:dyDescent="0.25">
      <c r="A38" s="1">
        <v>36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5" x14ac:dyDescent="0.25">
      <c r="A39" s="1">
        <v>37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5" x14ac:dyDescent="0.25">
      <c r="A40" s="1">
        <v>38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5" x14ac:dyDescent="0.25">
      <c r="A41" s="1">
        <v>39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5" x14ac:dyDescent="0.25">
      <c r="A42" s="1">
        <v>40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5" x14ac:dyDescent="0.25">
      <c r="A43" s="1">
        <v>41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5" x14ac:dyDescent="0.25">
      <c r="A44" s="1">
        <v>42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5" x14ac:dyDescent="0.25">
      <c r="A45" s="1">
        <v>43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5" x14ac:dyDescent="0.25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5" x14ac:dyDescent="0.25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5" x14ac:dyDescent="0.25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5" x14ac:dyDescent="0.25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5" x14ac:dyDescent="0.25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5" x14ac:dyDescent="0.25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5" x14ac:dyDescent="0.25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5" x14ac:dyDescent="0.25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5" x14ac:dyDescent="0.25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5" x14ac:dyDescent="0.25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5" x14ac:dyDescent="0.25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5" x14ac:dyDescent="0.25">
      <c r="A57" s="1">
        <v>55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5" x14ac:dyDescent="0.25">
      <c r="A58" s="1">
        <v>56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5" x14ac:dyDescent="0.25">
      <c r="A59" s="1">
        <v>57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5" x14ac:dyDescent="0.25">
      <c r="A60" s="1">
        <v>58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5" x14ac:dyDescent="0.25">
      <c r="A61" s="1">
        <v>59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5" x14ac:dyDescent="0.25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5" x14ac:dyDescent="0.25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5" x14ac:dyDescent="0.25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5" x14ac:dyDescent="0.25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5" x14ac:dyDescent="0.25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5" x14ac:dyDescent="0.25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5" x14ac:dyDescent="0.25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5" x14ac:dyDescent="0.25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5" x14ac:dyDescent="0.25">
      <c r="A71" s="2" t="s">
        <v>140</v>
      </c>
      <c r="E71" s="1"/>
    </row>
    <row r="72" spans="1:5" ht="13.5" x14ac:dyDescent="0.25">
      <c r="A72" s="1">
        <v>1</v>
      </c>
      <c r="E72" s="1"/>
    </row>
    <row r="73" spans="1:5" ht="13.5" x14ac:dyDescent="0.25">
      <c r="A73" s="1">
        <v>2</v>
      </c>
      <c r="E73" s="1"/>
    </row>
    <row r="74" spans="1:5" ht="13.5" x14ac:dyDescent="0.25">
      <c r="A74" s="1">
        <v>3</v>
      </c>
      <c r="E74" s="1"/>
    </row>
    <row r="75" spans="1:5" ht="13.5" x14ac:dyDescent="0.25">
      <c r="A75" s="1">
        <v>4</v>
      </c>
      <c r="E75" s="1"/>
    </row>
    <row r="76" spans="1:5" ht="13.5" x14ac:dyDescent="0.25">
      <c r="A76" s="1">
        <v>5</v>
      </c>
      <c r="E76" s="1"/>
    </row>
    <row r="77" spans="1:5" ht="13.5" x14ac:dyDescent="0.25">
      <c r="A77" s="1"/>
      <c r="D77" s="1"/>
      <c r="E77" s="1"/>
    </row>
    <row r="78" spans="1:5" ht="13.5" x14ac:dyDescent="0.25">
      <c r="A78" s="1"/>
      <c r="D78" s="1"/>
      <c r="E78" s="1"/>
    </row>
    <row r="79" spans="1:5" ht="13.5" x14ac:dyDescent="0.25">
      <c r="A79" s="1"/>
      <c r="D79" s="1"/>
      <c r="E79" s="1"/>
    </row>
    <row r="80" spans="1:5" ht="13.5" x14ac:dyDescent="0.25">
      <c r="A80" s="1"/>
      <c r="D80" s="1"/>
      <c r="E80" s="1"/>
    </row>
    <row r="81" spans="1:5" ht="13.5" x14ac:dyDescent="0.25">
      <c r="A81" s="1"/>
      <c r="D81" s="1"/>
      <c r="E81" s="1"/>
    </row>
    <row r="82" spans="1:5" ht="13.5" x14ac:dyDescent="0.25">
      <c r="D82" s="1"/>
      <c r="E82" s="1"/>
    </row>
    <row r="83" spans="1:5" ht="13.5" x14ac:dyDescent="0.25">
      <c r="D83" s="1"/>
      <c r="E83" s="1"/>
    </row>
    <row r="84" spans="1:5" ht="13.5" x14ac:dyDescent="0.25">
      <c r="D84" s="1"/>
      <c r="E84" s="1"/>
    </row>
    <row r="85" spans="1:5" ht="13.5" x14ac:dyDescent="0.25">
      <c r="D85" s="1"/>
      <c r="E85" s="1"/>
    </row>
    <row r="86" spans="1:5" ht="13.5" x14ac:dyDescent="0.25">
      <c r="D86" s="1"/>
      <c r="E86" s="1"/>
    </row>
  </sheetData>
  <sheetProtection algorithmName="SHA-512" hashValue="GUni8YNpYiMbLYkwrYkAuTUa7N2Jd/OMHsM2U/HME5oNQfbt3bzcuEICEiLDCRPXHk4X04Al+ZdMfdyTdV3XOA==" saltValue="HWHXMXd5n3MjVnftYWkuBA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RevenueProjections</vt:lpstr>
      <vt:lpstr>ReportInfo</vt:lpstr>
      <vt:lpstr>LookupData</vt:lpstr>
      <vt:lpstr>RevenueProjections!Print_Area</vt:lpstr>
      <vt:lpstr>RevenueProjections!Print_Titles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Griffin Kolchakian</cp:lastModifiedBy>
  <cp:lastPrinted>2021-03-31T23:26:13Z</cp:lastPrinted>
  <dcterms:created xsi:type="dcterms:W3CDTF">1996-10-14T23:33:28Z</dcterms:created>
  <dcterms:modified xsi:type="dcterms:W3CDTF">2024-05-09T02:49:18Z</dcterms:modified>
</cp:coreProperties>
</file>