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2021\Forms &amp; Instructions\3 Jury Management Forms\04_Apr-May-Jun_SFY2122_CFY2021-Q3 (Form No 4)\"/>
    </mc:Choice>
  </mc:AlternateContent>
  <xr:revisionPtr revIDLastSave="0" documentId="13_ncr:1_{7E18013D-B65D-4BBB-A220-9013777B6003}" xr6:coauthVersionLast="45" xr6:coauthVersionMax="45" xr10:uidLastSave="{00000000-0000-0000-0000-000000000000}"/>
  <workbookProtection workbookAlgorithmName="SHA-512" workbookHashValue="YSNJZ6BKy92VcALCoc3fKjnXCbOerROeNjN4/mz71yXcY0cVnWvvDjPJlrD8VogQUvN2mmjzn/v2Q5ykKQg4ZQ==" workbookSaltValue="7US/Lnab6cidMIYXHBMzVQ==" workbookSpinCount="100000" lockStructure="1"/>
  <bookViews>
    <workbookView xWindow="28680" yWindow="-120" windowWidth="29040" windowHeight="15840" tabRatio="859" activeTab="1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state="hidden" r:id="rId4"/>
    <sheet name="JuryMgmtBudgetAuthorityLookUp" sheetId="20" state="hidden" r:id="rId5"/>
    <sheet name="JAC Lookup" sheetId="12" state="hidden" r:id="rId6"/>
    <sheet name="PriorActualsData" sheetId="14" state="hidden" r:id="rId7"/>
    <sheet name="PriorEstimateData" sheetId="13" state="hidden" r:id="rId8"/>
    <sheet name="BasicLookupData" sheetId="6" state="hidden" r:id="rId9"/>
    <sheet name="ReportInfo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HD">'[6]Lookup_OverUnderExpended_8-6-19'!$A$4:$DH$71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5">'JAC Lookup'!$A$1:$F$69</definedName>
    <definedName name="_xlnm.Print_Titles" localSheetId="5">'JAC Lookup'!$1:$1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'[7]1718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4" l="1"/>
  <c r="J69" i="14"/>
  <c r="K69" i="14"/>
  <c r="L69" i="14"/>
  <c r="M69" i="14"/>
  <c r="C32" i="8" l="1"/>
  <c r="C10" i="8"/>
  <c r="N70" i="20" l="1"/>
  <c r="M70" i="20"/>
  <c r="L70" i="20"/>
  <c r="K70" i="20"/>
  <c r="P70" i="20" s="1"/>
  <c r="I70" i="20"/>
  <c r="C70" i="20"/>
  <c r="Q69" i="20"/>
  <c r="P69" i="20"/>
  <c r="I69" i="20"/>
  <c r="Q68" i="20"/>
  <c r="P68" i="20"/>
  <c r="I68" i="20"/>
  <c r="Q67" i="20"/>
  <c r="P67" i="20"/>
  <c r="I67" i="20"/>
  <c r="Q66" i="20"/>
  <c r="P66" i="20"/>
  <c r="I66" i="20"/>
  <c r="Q65" i="20"/>
  <c r="P65" i="20"/>
  <c r="I65" i="20"/>
  <c r="Q64" i="20"/>
  <c r="P64" i="20"/>
  <c r="I64" i="20"/>
  <c r="Q63" i="20"/>
  <c r="P63" i="20"/>
  <c r="I63" i="20"/>
  <c r="Q62" i="20"/>
  <c r="P62" i="20"/>
  <c r="I62" i="20"/>
  <c r="Q61" i="20"/>
  <c r="P61" i="20"/>
  <c r="I61" i="20"/>
  <c r="Q60" i="20"/>
  <c r="P60" i="20"/>
  <c r="I60" i="20"/>
  <c r="Q59" i="20"/>
  <c r="P59" i="20"/>
  <c r="I59" i="20"/>
  <c r="Q58" i="20"/>
  <c r="P58" i="20"/>
  <c r="I58" i="20"/>
  <c r="Q57" i="20"/>
  <c r="P57" i="20"/>
  <c r="I57" i="20"/>
  <c r="Q56" i="20"/>
  <c r="P56" i="20"/>
  <c r="I56" i="20"/>
  <c r="Q55" i="20"/>
  <c r="P55" i="20"/>
  <c r="I55" i="20"/>
  <c r="Q54" i="20"/>
  <c r="P54" i="20"/>
  <c r="I54" i="20"/>
  <c r="Q53" i="20"/>
  <c r="P53" i="20"/>
  <c r="I53" i="20"/>
  <c r="Q52" i="20"/>
  <c r="P52" i="20"/>
  <c r="I52" i="20"/>
  <c r="Q51" i="20"/>
  <c r="P51" i="20"/>
  <c r="I51" i="20"/>
  <c r="Q50" i="20"/>
  <c r="P50" i="20"/>
  <c r="I50" i="20"/>
  <c r="Q49" i="20"/>
  <c r="P49" i="20"/>
  <c r="I49" i="20"/>
  <c r="Q48" i="20"/>
  <c r="P48" i="20"/>
  <c r="I48" i="20"/>
  <c r="Q47" i="20"/>
  <c r="P47" i="20"/>
  <c r="I47" i="20"/>
  <c r="Q46" i="20"/>
  <c r="P46" i="20"/>
  <c r="I46" i="20"/>
  <c r="Q45" i="20"/>
  <c r="P45" i="20"/>
  <c r="I45" i="20"/>
  <c r="Q44" i="20"/>
  <c r="P44" i="20"/>
  <c r="I44" i="20"/>
  <c r="Q43" i="20"/>
  <c r="P43" i="20"/>
  <c r="I43" i="20"/>
  <c r="Q42" i="20"/>
  <c r="P42" i="20"/>
  <c r="I42" i="20"/>
  <c r="Q41" i="20"/>
  <c r="P41" i="20"/>
  <c r="I41" i="20"/>
  <c r="Q40" i="20"/>
  <c r="P40" i="20"/>
  <c r="I40" i="20"/>
  <c r="Q39" i="20"/>
  <c r="P39" i="20"/>
  <c r="I39" i="20"/>
  <c r="Q38" i="20"/>
  <c r="P38" i="20"/>
  <c r="I38" i="20"/>
  <c r="Q37" i="20"/>
  <c r="P37" i="20"/>
  <c r="I37" i="20"/>
  <c r="Q36" i="20"/>
  <c r="P36" i="20"/>
  <c r="I36" i="20"/>
  <c r="Q35" i="20"/>
  <c r="P35" i="20"/>
  <c r="I35" i="20"/>
  <c r="Q34" i="20"/>
  <c r="P34" i="20"/>
  <c r="I34" i="20"/>
  <c r="Q33" i="20"/>
  <c r="P33" i="20"/>
  <c r="I33" i="20"/>
  <c r="Q32" i="20"/>
  <c r="P32" i="20"/>
  <c r="I32" i="20"/>
  <c r="Q31" i="20"/>
  <c r="P31" i="20"/>
  <c r="I31" i="20"/>
  <c r="Q30" i="20"/>
  <c r="P30" i="20"/>
  <c r="I30" i="20"/>
  <c r="Q29" i="20"/>
  <c r="P29" i="20"/>
  <c r="I29" i="20"/>
  <c r="Q28" i="20"/>
  <c r="P28" i="20"/>
  <c r="I28" i="20"/>
  <c r="Q27" i="20"/>
  <c r="P27" i="20"/>
  <c r="I27" i="20"/>
  <c r="Q26" i="20"/>
  <c r="P26" i="20"/>
  <c r="I26" i="20"/>
  <c r="Q25" i="20"/>
  <c r="P25" i="20"/>
  <c r="I25" i="20"/>
  <c r="Q24" i="20"/>
  <c r="P24" i="20"/>
  <c r="I24" i="20"/>
  <c r="Q23" i="20"/>
  <c r="P23" i="20"/>
  <c r="I23" i="20"/>
  <c r="Q22" i="20"/>
  <c r="P22" i="20"/>
  <c r="I22" i="20"/>
  <c r="Q21" i="20"/>
  <c r="P21" i="20"/>
  <c r="I21" i="20"/>
  <c r="Q20" i="20"/>
  <c r="P20" i="20"/>
  <c r="I20" i="20"/>
  <c r="Q19" i="20"/>
  <c r="P19" i="20"/>
  <c r="I19" i="20"/>
  <c r="Q18" i="20"/>
  <c r="P18" i="20"/>
  <c r="I18" i="20"/>
  <c r="Q17" i="20"/>
  <c r="P17" i="20"/>
  <c r="I17" i="20"/>
  <c r="Q16" i="20"/>
  <c r="P16" i="20"/>
  <c r="I16" i="20"/>
  <c r="Q15" i="20"/>
  <c r="P15" i="20"/>
  <c r="I15" i="20"/>
  <c r="Q14" i="20"/>
  <c r="P14" i="20"/>
  <c r="I14" i="20"/>
  <c r="Q13" i="20"/>
  <c r="P13" i="20"/>
  <c r="I13" i="20"/>
  <c r="Q12" i="20"/>
  <c r="P12" i="20"/>
  <c r="I12" i="20"/>
  <c r="Q11" i="20"/>
  <c r="P11" i="20"/>
  <c r="I11" i="20"/>
  <c r="Q10" i="20"/>
  <c r="P10" i="20"/>
  <c r="I10" i="20"/>
  <c r="Q9" i="20"/>
  <c r="P9" i="20"/>
  <c r="I9" i="20"/>
  <c r="Q8" i="20"/>
  <c r="P8" i="20"/>
  <c r="I8" i="20"/>
  <c r="Q7" i="20"/>
  <c r="P7" i="20"/>
  <c r="I7" i="20"/>
  <c r="Q6" i="20"/>
  <c r="P6" i="20"/>
  <c r="I6" i="20"/>
  <c r="Q5" i="20"/>
  <c r="P5" i="20"/>
  <c r="I5" i="20"/>
  <c r="Q4" i="20"/>
  <c r="P4" i="20"/>
  <c r="I4" i="20"/>
  <c r="Q3" i="20"/>
  <c r="P3" i="20"/>
  <c r="I3" i="20"/>
  <c r="P71" i="20" l="1"/>
  <c r="Q71" i="20"/>
  <c r="I71" i="20"/>
  <c r="I72" i="20" s="1"/>
  <c r="Q70" i="20"/>
  <c r="Q72" i="20" s="1"/>
  <c r="P72" i="20"/>
  <c r="H69" i="14" l="1"/>
  <c r="J5" i="6" l="1"/>
  <c r="O68" i="14" l="1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70" i="14"/>
  <c r="C2" i="14"/>
  <c r="C7" i="14" s="1"/>
  <c r="C6" i="14"/>
  <c r="C13" i="14"/>
  <c r="C38" i="14"/>
  <c r="C45" i="14"/>
  <c r="C46" i="14"/>
  <c r="B12" i="8"/>
  <c r="B17" i="8"/>
  <c r="C21" i="8"/>
  <c r="C20" i="8"/>
  <c r="A3" i="3"/>
  <c r="Q2" i="6"/>
  <c r="J2" i="6"/>
  <c r="J4" i="6"/>
  <c r="J3" i="6"/>
  <c r="C3" i="14" l="1"/>
  <c r="C30" i="14"/>
  <c r="C62" i="14"/>
  <c r="C29" i="14"/>
  <c r="C37" i="14"/>
  <c r="C61" i="14"/>
  <c r="C22" i="14"/>
  <c r="C54" i="14"/>
  <c r="C14" i="14"/>
  <c r="C26" i="8"/>
  <c r="O69" i="14"/>
  <c r="C25" i="8"/>
  <c r="C14" i="8"/>
  <c r="C13" i="8"/>
  <c r="C15" i="8"/>
  <c r="C5" i="14"/>
  <c r="C53" i="14"/>
  <c r="C21" i="14"/>
  <c r="C42" i="14"/>
  <c r="C10" i="14"/>
  <c r="C65" i="14"/>
  <c r="C57" i="14"/>
  <c r="C49" i="14"/>
  <c r="C41" i="14"/>
  <c r="C33" i="14"/>
  <c r="C25" i="14"/>
  <c r="C17" i="14"/>
  <c r="C9" i="14"/>
  <c r="C60" i="14"/>
  <c r="C44" i="14"/>
  <c r="C28" i="14"/>
  <c r="C4" i="14"/>
  <c r="C67" i="14"/>
  <c r="C51" i="14"/>
  <c r="C35" i="14"/>
  <c r="C27" i="14"/>
  <c r="C11" i="14"/>
  <c r="C58" i="14"/>
  <c r="C34" i="14"/>
  <c r="C18" i="14"/>
  <c r="C64" i="14"/>
  <c r="C56" i="14"/>
  <c r="C48" i="14"/>
  <c r="C40" i="14"/>
  <c r="C32" i="14"/>
  <c r="C24" i="14"/>
  <c r="C16" i="14"/>
  <c r="C8" i="14"/>
  <c r="C68" i="14"/>
  <c r="C52" i="14"/>
  <c r="C36" i="14"/>
  <c r="C20" i="14"/>
  <c r="C12" i="14"/>
  <c r="C59" i="14"/>
  <c r="C43" i="14"/>
  <c r="C19" i="14"/>
  <c r="C66" i="14"/>
  <c r="C50" i="14"/>
  <c r="C26" i="14"/>
  <c r="C63" i="14"/>
  <c r="C55" i="14"/>
  <c r="C47" i="14"/>
  <c r="C39" i="14"/>
  <c r="C31" i="14"/>
  <c r="C23" i="14"/>
  <c r="C15" i="14"/>
  <c r="C18" i="8"/>
  <c r="C19" i="8"/>
  <c r="C22" i="8"/>
  <c r="AR18" i="15"/>
  <c r="N67" i="14" l="1"/>
  <c r="N3" i="14" l="1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5" i="14"/>
  <c r="N66" i="14"/>
  <c r="N68" i="14"/>
  <c r="AV72" i="15"/>
  <c r="N64" i="14" l="1"/>
  <c r="N2" i="14"/>
  <c r="N69" i="14" l="1"/>
  <c r="AS7" i="15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AO70" i="15"/>
  <c r="AO69" i="15"/>
  <c r="AO68" i="15"/>
  <c r="AO67" i="15"/>
  <c r="AO66" i="15"/>
  <c r="AO65" i="15"/>
  <c r="AO64" i="15"/>
  <c r="AO63" i="15"/>
  <c r="AO62" i="15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AO46" i="15"/>
  <c r="AO45" i="15"/>
  <c r="AO44" i="15"/>
  <c r="AO43" i="15"/>
  <c r="BA43" i="15" s="1"/>
  <c r="AO42" i="15"/>
  <c r="AO41" i="15"/>
  <c r="AO40" i="15"/>
  <c r="AO39" i="15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BA19" i="15" s="1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BA9" i="15" s="1"/>
  <c r="U10" i="15"/>
  <c r="U12" i="15"/>
  <c r="BA12" i="15" s="1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BA31" i="15" s="1"/>
  <c r="U32" i="15"/>
  <c r="U33" i="15"/>
  <c r="BA33" i="15" s="1"/>
  <c r="U34" i="15"/>
  <c r="BA34" i="15" s="1"/>
  <c r="U35" i="15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BA44" i="15" s="1"/>
  <c r="U45" i="15"/>
  <c r="U46" i="15"/>
  <c r="U47" i="15"/>
  <c r="U48" i="15"/>
  <c r="U49" i="15"/>
  <c r="BA49" i="15" s="1"/>
  <c r="U50" i="15"/>
  <c r="BA50" i="15" s="1"/>
  <c r="U51" i="15"/>
  <c r="U52" i="15"/>
  <c r="BA52" i="15" s="1"/>
  <c r="U53" i="15"/>
  <c r="U54" i="15"/>
  <c r="U55" i="15"/>
  <c r="BA55" i="15" s="1"/>
  <c r="U56" i="15"/>
  <c r="U57" i="15"/>
  <c r="BA57" i="15" s="1"/>
  <c r="U58" i="15"/>
  <c r="BA58" i="15" s="1"/>
  <c r="U59" i="15"/>
  <c r="U60" i="15"/>
  <c r="U61" i="15"/>
  <c r="U62" i="15"/>
  <c r="U63" i="15"/>
  <c r="BA63" i="15" s="1"/>
  <c r="U64" i="15"/>
  <c r="U65" i="15"/>
  <c r="BA65" i="15" s="1"/>
  <c r="U66" i="15"/>
  <c r="U67" i="15"/>
  <c r="U68" i="15"/>
  <c r="U69" i="15"/>
  <c r="U70" i="15"/>
  <c r="U71" i="15"/>
  <c r="BA71" i="15" s="1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20" i="15"/>
  <c r="BA23" i="15"/>
  <c r="BA51" i="15"/>
  <c r="BA59" i="15"/>
  <c r="BA60" i="15"/>
  <c r="BA6" i="15" l="1"/>
  <c r="BA46" i="15"/>
  <c r="BA62" i="15"/>
  <c r="BA35" i="15"/>
  <c r="BA39" i="15"/>
  <c r="BA47" i="15"/>
  <c r="BA27" i="15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s="1"/>
  <c r="E75" i="15" s="1"/>
  <c r="P37" i="19" l="1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O24" i="19" s="1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G46" i="7" s="1"/>
  <c r="G45" i="7" l="1"/>
  <c r="G44" i="7"/>
  <c r="I71" i="13" l="1"/>
  <c r="H71" i="13"/>
  <c r="G71" i="13"/>
  <c r="F71" i="13"/>
  <c r="E71" i="13"/>
  <c r="D71" i="13"/>
  <c r="C71" i="13"/>
  <c r="B71" i="13"/>
  <c r="C69" i="12" l="1"/>
  <c r="D69" i="12"/>
  <c r="E69" i="12"/>
  <c r="B69" i="12"/>
  <c r="C6" i="8"/>
  <c r="A3" i="8"/>
  <c r="A2" i="3"/>
  <c r="A2" i="8" s="1"/>
  <c r="J2" i="13" l="1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J71" i="13" l="1"/>
  <c r="F20" i="3" l="1"/>
  <c r="C4" i="8" l="1"/>
  <c r="E13" i="8" s="1"/>
  <c r="F6" i="8" l="1"/>
  <c r="F5" i="8"/>
  <c r="E18" i="8"/>
  <c r="G41" i="7"/>
  <c r="E14" i="8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2" i="8" l="1"/>
  <c r="E23" i="8" s="1"/>
  <c r="G43" i="7"/>
  <c r="E15" i="8"/>
  <c r="Q3" i="6"/>
  <c r="Q4" i="6"/>
  <c r="Q5" i="6"/>
  <c r="Q6" i="6"/>
  <c r="Q7" i="6"/>
  <c r="Q8" i="6"/>
  <c r="Q9" i="6"/>
  <c r="Q10" i="6"/>
  <c r="Q11" i="6"/>
  <c r="Q12" i="6"/>
  <c r="Q13" i="6"/>
  <c r="B9" i="7"/>
  <c r="B8" i="7"/>
  <c r="E26" i="8" l="1"/>
  <c r="E16" i="8"/>
  <c r="G42" i="7"/>
  <c r="E25" i="8"/>
  <c r="E1" i="7"/>
  <c r="A21" i="7" s="1"/>
  <c r="B7" i="7"/>
  <c r="F28" i="3"/>
  <c r="F27" i="8" l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52" i="3" l="1"/>
  <c r="G38" i="7" s="1"/>
  <c r="F55" i="3"/>
  <c r="F28" i="8"/>
  <c r="F35" i="3"/>
  <c r="F42" i="3"/>
  <c r="F46" i="3" l="1"/>
  <c r="F48" i="3" s="1"/>
  <c r="I70" i="14" l="1"/>
  <c r="H46" i="3" s="1"/>
  <c r="F57" i="3"/>
  <c r="F10" i="8"/>
  <c r="G37" i="7"/>
  <c r="F32" i="8" l="1"/>
  <c r="F29" i="8"/>
  <c r="F35" i="8" l="1"/>
  <c r="G40" i="7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15A3A7C0-FD74-43DF-B690-90C3470D81F8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  <comment ref="AV40" authorId="0" shapeId="0" xr:uid="{B7515F2E-4245-4172-A2CA-DD3434B28739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by Ken Kent on 03/01/2019</t>
        </r>
      </text>
    </comment>
  </commentList>
</comments>
</file>

<file path=xl/sharedStrings.xml><?xml version="1.0" encoding="utf-8"?>
<sst xmlns="http://schemas.openxmlformats.org/spreadsheetml/2006/main" count="1470" uniqueCount="369">
  <si>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</si>
  <si>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</si>
  <si>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</si>
  <si>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</si>
  <si>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</si>
  <si>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</si>
  <si>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</si>
  <si>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</si>
  <si>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</si>
  <si>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</si>
  <si>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</si>
  <si>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</si>
  <si>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</si>
  <si>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</si>
  <si>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</si>
  <si>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</si>
  <si>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</si>
  <si>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</si>
  <si>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</si>
  <si>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</si>
  <si>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</si>
  <si>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</si>
  <si>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</si>
  <si>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</si>
  <si>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</si>
  <si>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</si>
  <si>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</si>
  <si>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</si>
  <si>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</si>
  <si>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</si>
  <si>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</si>
  <si>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</si>
  <si>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</si>
  <si>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</si>
  <si>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</si>
  <si>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</si>
  <si>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</si>
  <si>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</si>
  <si>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</si>
  <si>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</si>
  <si>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</si>
  <si>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</si>
  <si>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</si>
  <si>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</si>
  <si>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</si>
  <si>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</si>
  <si>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</si>
  <si>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</si>
  <si>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</si>
  <si>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</si>
  <si>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</si>
  <si>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</si>
  <si>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</si>
  <si>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</si>
  <si>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</si>
  <si>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</si>
  <si>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</si>
  <si>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</si>
  <si>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</si>
  <si>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</si>
  <si>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</si>
  <si>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</si>
  <si>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</si>
  <si>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</si>
  <si>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</si>
  <si>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</si>
  <si>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</si>
  <si>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</si>
  <si>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</si>
  <si>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</si>
  <si>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</si>
  <si>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</si>
  <si>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</si>
  <si>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</si>
  <si>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</si>
  <si>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</si>
  <si>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</si>
  <si>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</si>
  <si>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</si>
  <si>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</si>
  <si>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</si>
  <si>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</si>
  <si>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</si>
  <si>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</si>
  <si>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</si>
  <si>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</si>
  <si>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</si>
  <si>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</si>
  <si>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</si>
  <si>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</si>
  <si>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</si>
  <si>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</si>
  <si>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</si>
  <si>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</si>
  <si>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</si>
  <si>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</si>
  <si>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</si>
  <si>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</si>
  <si>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</si>
  <si>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</si>
  <si>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</si>
  <si>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</si>
  <si>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</si>
  <si>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</si>
  <si>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</si>
  <si>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</si>
  <si>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</si>
  <si>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</si>
  <si>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</si>
  <si>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</si>
  <si>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</si>
  <si>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</si>
  <si>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</si>
  <si>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</si>
  <si>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</si>
  <si>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</si>
  <si>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</si>
  <si>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</si>
  <si>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</si>
  <si>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</si>
  <si>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</si>
  <si>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</si>
  <si>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</si>
  <si>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</si>
  <si>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</si>
  <si>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</si>
  <si>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</si>
  <si>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</si>
  <si>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</si>
  <si>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</si>
  <si>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</si>
  <si>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</si>
  <si>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</si>
  <si>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</si>
  <si>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</si>
  <si>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</si>
  <si>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</si>
  <si>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</si>
  <si>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</si>
  <si>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</si>
  <si>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</si>
  <si>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</si>
  <si>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</si>
  <si>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</si>
  <si>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</si>
  <si>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</si>
  <si>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</si>
  <si>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</si>
  <si>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</si>
  <si>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</si>
  <si>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</si>
  <si>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</si>
  <si>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</si>
  <si>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</si>
  <si>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</si>
  <si>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</si>
  <si>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</si>
  <si>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</si>
  <si>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</si>
  <si>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</si>
  <si>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</si>
  <si>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</si>
  <si>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</si>
  <si>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</si>
  <si>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</si>
  <si>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</si>
  <si>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</si>
  <si>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</si>
  <si>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</si>
  <si>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</si>
  <si>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</si>
  <si>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</si>
  <si>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</si>
  <si>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</si>
  <si>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</si>
  <si>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</si>
  <si>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</si>
  <si>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</si>
  <si>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</si>
  <si>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</si>
  <si>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</si>
  <si>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</si>
  <si>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</si>
  <si>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</si>
  <si>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</si>
  <si>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</si>
  <si>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</si>
  <si>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</si>
  <si>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</si>
  <si>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</si>
  <si>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</si>
  <si>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</si>
  <si>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</si>
  <si>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</si>
  <si>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</si>
  <si>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</si>
  <si>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</si>
  <si>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</si>
  <si>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</si>
  <si>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County</t>
  </si>
  <si>
    <t>Total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</si>
  <si>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</si>
  <si>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</si>
  <si>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</si>
  <si>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</si>
  <si>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</si>
  <si>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</si>
  <si>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</si>
  <si>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</si>
  <si>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</si>
  <si>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</si>
  <si>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</si>
  <si>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</si>
  <si>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</si>
  <si>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</si>
  <si>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</si>
  <si>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</si>
  <si>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</si>
  <si>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</si>
  <si>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</si>
  <si>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</si>
  <si>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</si>
  <si>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</si>
  <si>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</si>
  <si>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</si>
  <si>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</si>
  <si>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</si>
  <si>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</si>
  <si>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</si>
  <si>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</si>
  <si>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</si>
  <si>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</si>
  <si>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</si>
  <si>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</si>
  <si>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</si>
  <si>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</si>
  <si>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</si>
  <si>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</si>
  <si>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</si>
  <si>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</si>
  <si>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</si>
  <si>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</si>
  <si>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</si>
  <si>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</si>
  <si>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</si>
  <si>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</si>
  <si>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</si>
  <si>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</si>
  <si>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</si>
  <si>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</si>
  <si>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</si>
  <si>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</si>
  <si>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</si>
  <si>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</si>
  <si>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</si>
  <si>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</si>
  <si>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</si>
  <si>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</si>
  <si>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</si>
  <si>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</si>
  <si>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</si>
  <si>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</si>
  <si>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</si>
  <si>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</si>
  <si>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</si>
  <si>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</si>
  <si>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</si>
  <si>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</si>
  <si>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</si>
  <si>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</si>
  <si>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</si>
  <si>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</si>
  <si>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</si>
  <si>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</si>
  <si>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</si>
  <si>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</si>
  <si>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</si>
  <si>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</si>
  <si>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</si>
  <si>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</si>
  <si>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</si>
  <si>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</si>
  <si>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</si>
  <si>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</si>
  <si>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</si>
  <si>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</si>
  <si>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</si>
  <si>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</si>
  <si>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</si>
  <si>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</si>
  <si>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</si>
  <si>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</si>
  <si>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</si>
  <si>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</si>
  <si>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</si>
  <si>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</si>
  <si>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</si>
  <si>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</si>
  <si>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</si>
  <si>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</si>
  <si>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</si>
  <si>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</si>
  <si>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</si>
  <si>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</si>
  <si>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</si>
  <si>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</si>
  <si>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</si>
  <si>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</si>
  <si>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</si>
  <si>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</si>
  <si>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</si>
  <si>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</si>
  <si>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</si>
  <si>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</si>
  <si>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</si>
  <si>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</si>
  <si>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</si>
  <si>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</si>
  <si>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</si>
  <si>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</si>
  <si>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</si>
  <si>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</si>
  <si>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</si>
  <si>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</si>
  <si>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</si>
  <si>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</si>
  <si>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</si>
  <si>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</si>
  <si>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</si>
  <si>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</si>
  <si>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</si>
  <si>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</si>
  <si>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</si>
  <si>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</si>
  <si>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CLERK/STAFF ADJUSTMENT SECTION: To Be Used Only if Clerk/Staff Disagrees with Figures Calculated by CCOC from Cell References: F27.</t>
  </si>
  <si>
    <t>Adjusted Request Amount calculated by Clerk/Staff:</t>
  </si>
  <si>
    <t>SFY2021-Qtr2</t>
  </si>
  <si>
    <t>SFY2021-Qtr3</t>
  </si>
  <si>
    <t>SFY2021-Qtr4</t>
  </si>
  <si>
    <t>SFY2122-Qtr1</t>
  </si>
  <si>
    <t>Quarter JAC Disbursement v Actual Expenditures:</t>
  </si>
  <si>
    <t>Quarter Actual Expenditures Estimate:</t>
  </si>
  <si>
    <t>Estimated May and June Actual Expenditures</t>
  </si>
  <si>
    <t>Estimated August and September Actual Expenditures</t>
  </si>
  <si>
    <t>Estimated November and December Actual Expenditures</t>
  </si>
  <si>
    <t>Estimated February and March Actual Expenditures</t>
  </si>
  <si>
    <t>2nd Prior Qtr Heading</t>
  </si>
  <si>
    <t>Second CCOC Adjusted and JAC ENDORSED Estimates</t>
  </si>
  <si>
    <t xml:space="preserve">Total JAC Disbursement YTD: </t>
  </si>
  <si>
    <t xml:space="preserve">Jury Mgmt Budget Authority: </t>
  </si>
  <si>
    <t>SFY-Qtr2 Oct-Dec</t>
  </si>
  <si>
    <t>SFY-Qtr3 Jan-Feb</t>
  </si>
  <si>
    <t>SFY-Qtr4 Apr-Jun</t>
  </si>
  <si>
    <t>Next SFY-Qtr1 Jul-Sep</t>
  </si>
  <si>
    <t>SFY-Qtr1 Jul-Sep</t>
  </si>
  <si>
    <t>CFY1920 Juror
Budget Authority</t>
  </si>
  <si>
    <t>Second CCOC Adjusted and JAC ENDORSED Estimates
(Rounded and Adjusted)C</t>
  </si>
  <si>
    <t>TOTAL JAC  DISBURSEMENT During CFY</t>
  </si>
  <si>
    <t>Actuals (Expenditures) 
Total Costs</t>
  </si>
  <si>
    <r>
      <rPr>
        <b/>
        <sz val="11"/>
        <color theme="1"/>
        <rFont val="Franklin Gothic Book"/>
        <family val="2"/>
        <scheme val="minor"/>
      </rPr>
      <t>STATE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</si>
  <si>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r>
      <rPr>
        <b/>
        <sz val="11"/>
        <color theme="1"/>
        <rFont val="Franklin Gothic Book"/>
        <family val="2"/>
        <scheme val="minor"/>
      </rPr>
      <t>County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</si>
  <si>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t>Grand Total:</t>
  </si>
  <si>
    <t>Formula Check:</t>
  </si>
  <si>
    <t>Difference to be Explained:</t>
  </si>
  <si>
    <t>Source Document:</t>
  </si>
  <si>
    <t>R:\!CFY1920\1920BudgetInfo\BudgetLetters\1920BudgetLetterData</t>
  </si>
  <si>
    <t>Outlook Email in "Jury Mgmt Report Gen" folder from Greg Cowan, DTG: Fri 9/13/2019 2:49 PM</t>
  </si>
  <si>
    <t>R:\!CFY1920\Jury Mgmt Costs Analysis\SFY1920 JuryMgmtActualExpendituresANDEstimates_DataAggregationMACRO</t>
  </si>
  <si>
    <t>CCOC Form Version 18
Created 02/10/2021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</si>
</sst>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  <numFmt numFmtId="168" formatCode="&quot;$&quot;#,##0.00"/>
  </numFmts>
  <fonts count="57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9"/>
      <color theme="1"/>
      <name val="Franklin Gothic Book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19" fillId="0" borderId="18" xfId="0" applyFont="1" applyFill="1" applyBorder="1" applyAlignment="1" applyProtection="1">
      <alignment vertical="center" wrapText="1"/>
    </xf>
    <xf numFmtId="0" fontId="20" fillId="0" borderId="19" xfId="0" applyFont="1" applyFill="1" applyBorder="1" applyAlignment="1" applyProtection="1">
      <alignment vertical="center"/>
    </xf>
    <xf numFmtId="0" fontId="0" fillId="0" borderId="19" xfId="0" applyFont="1" applyFill="1" applyBorder="1" applyProtection="1"/>
    <xf numFmtId="0" fontId="0" fillId="0" borderId="23" xfId="0" applyFon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0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0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35" fillId="0" borderId="0" xfId="6" applyFont="1" applyAlignment="1" applyProtection="1">
      <alignment horizont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39" fillId="0" borderId="0" xfId="0" applyFont="1"/>
    <xf numFmtId="0" fontId="40" fillId="0" borderId="1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9" fillId="0" borderId="0" xfId="0" applyFont="1" applyBorder="1"/>
    <xf numFmtId="0" fontId="39" fillId="0" borderId="4" xfId="0" applyFont="1" applyBorder="1"/>
    <xf numFmtId="0" fontId="39" fillId="0" borderId="10" xfId="0" applyFont="1" applyFill="1" applyBorder="1"/>
    <xf numFmtId="0" fontId="39" fillId="0" borderId="0" xfId="0" applyFont="1" applyFill="1" applyBorder="1"/>
    <xf numFmtId="0" fontId="39" fillId="0" borderId="4" xfId="0" applyFont="1" applyFill="1" applyBorder="1"/>
    <xf numFmtId="0" fontId="39" fillId="0" borderId="0" xfId="0" applyFont="1" applyFill="1"/>
    <xf numFmtId="0" fontId="40" fillId="0" borderId="10" xfId="0" applyFont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10" xfId="0" applyFont="1" applyBorder="1"/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/>
    <xf numFmtId="44" fontId="40" fillId="0" borderId="0" xfId="2" applyFont="1" applyFill="1" applyBorder="1"/>
    <xf numFmtId="44" fontId="40" fillId="24" borderId="0" xfId="2" applyFont="1" applyFill="1" applyBorder="1"/>
    <xf numFmtId="44" fontId="42" fillId="0" borderId="0" xfId="2" applyFont="1" applyBorder="1" applyAlignment="1">
      <alignment horizontal="right"/>
    </xf>
    <xf numFmtId="44" fontId="40" fillId="0" borderId="0" xfId="2" applyFont="1" applyBorder="1"/>
    <xf numFmtId="43" fontId="39" fillId="0" borderId="0" xfId="0" applyNumberFormat="1" applyFont="1" applyBorder="1"/>
    <xf numFmtId="0" fontId="41" fillId="24" borderId="10" xfId="0" applyFont="1" applyFill="1" applyBorder="1" applyAlignment="1"/>
    <xf numFmtId="0" fontId="41" fillId="24" borderId="0" xfId="0" applyFont="1" applyFill="1" applyBorder="1" applyAlignment="1"/>
    <xf numFmtId="0" fontId="39" fillId="14" borderId="0" xfId="0" applyFont="1" applyFill="1" applyBorder="1"/>
    <xf numFmtId="0" fontId="40" fillId="26" borderId="10" xfId="0" applyFont="1" applyFill="1" applyBorder="1"/>
    <xf numFmtId="0" fontId="40" fillId="26" borderId="0" xfId="0" applyFont="1" applyFill="1" applyBorder="1"/>
    <xf numFmtId="44" fontId="40" fillId="26" borderId="0" xfId="0" applyNumberFormat="1" applyFont="1" applyFill="1" applyBorder="1"/>
    <xf numFmtId="0" fontId="40" fillId="25" borderId="19" xfId="0" applyFont="1" applyFill="1" applyBorder="1"/>
    <xf numFmtId="0" fontId="40" fillId="19" borderId="19" xfId="0" applyFont="1" applyFill="1" applyBorder="1"/>
    <xf numFmtId="0" fontId="40" fillId="14" borderId="19" xfId="0" applyFont="1" applyFill="1" applyBorder="1"/>
    <xf numFmtId="0" fontId="39" fillId="0" borderId="11" xfId="0" applyFont="1" applyBorder="1"/>
    <xf numFmtId="0" fontId="39" fillId="0" borderId="12" xfId="0" applyFont="1" applyBorder="1"/>
    <xf numFmtId="0" fontId="39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40" fillId="27" borderId="10" xfId="0" applyFont="1" applyFill="1" applyBorder="1"/>
    <xf numFmtId="0" fontId="40" fillId="27" borderId="0" xfId="0" applyFont="1" applyFill="1" applyBorder="1" applyAlignment="1"/>
    <xf numFmtId="167" fontId="40" fillId="27" borderId="0" xfId="0" applyNumberFormat="1" applyFont="1" applyFill="1" applyBorder="1" applyAlignment="1"/>
    <xf numFmtId="44" fontId="30" fillId="8" borderId="40" xfId="2" applyFont="1" applyFill="1" applyBorder="1" applyProtection="1"/>
    <xf numFmtId="0" fontId="39" fillId="21" borderId="0" xfId="0" applyFont="1" applyFill="1" applyBorder="1"/>
    <xf numFmtId="0" fontId="40" fillId="24" borderId="19" xfId="0" applyFont="1" applyFill="1" applyBorder="1"/>
    <xf numFmtId="0" fontId="39" fillId="23" borderId="38" xfId="0" applyFont="1" applyFill="1" applyBorder="1"/>
    <xf numFmtId="0" fontId="40" fillId="23" borderId="36" xfId="0" applyFont="1" applyFill="1" applyBorder="1"/>
    <xf numFmtId="0" fontId="39" fillId="23" borderId="39" xfId="0" applyFont="1" applyFill="1" applyBorder="1"/>
    <xf numFmtId="44" fontId="40" fillId="25" borderId="19" xfId="2" applyFont="1" applyFill="1" applyBorder="1"/>
    <xf numFmtId="44" fontId="17" fillId="21" borderId="0" xfId="2" applyFont="1" applyFill="1" applyBorder="1" applyProtection="1"/>
    <xf numFmtId="44" fontId="40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30" fillId="0" borderId="0" xfId="0" applyFont="1" applyAlignment="1" applyProtection="1">
      <alignment horizontal="right"/>
    </xf>
    <xf numFmtId="0" fontId="34" fillId="0" borderId="0" xfId="0" applyFont="1" applyFill="1" applyBorder="1" applyAlignment="1" applyProtection="1">
      <alignment horizontal="right" vertical="top"/>
    </xf>
    <xf numFmtId="0" fontId="46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0" fontId="14" fillId="0" borderId="0" xfId="0" applyFont="1" applyBorder="1" applyAlignment="1" applyProtection="1">
      <alignment horizontal="right" vertical="center"/>
    </xf>
    <xf numFmtId="0" fontId="14" fillId="24" borderId="10" xfId="0" applyFont="1" applyFill="1" applyBorder="1" applyAlignment="1" applyProtection="1">
      <alignment horizontal="right" vertical="center"/>
    </xf>
    <xf numFmtId="0" fontId="0" fillId="24" borderId="0" xfId="0" applyFill="1" applyBorder="1" applyProtection="1"/>
    <xf numFmtId="0" fontId="14" fillId="24" borderId="0" xfId="0" applyFont="1" applyFill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6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7" fillId="24" borderId="17" xfId="0" applyFont="1" applyFill="1" applyBorder="1" applyAlignment="1" applyProtection="1">
      <alignment horizontal="left" vertical="center"/>
    </xf>
    <xf numFmtId="0" fontId="47" fillId="24" borderId="18" xfId="0" applyFont="1" applyFill="1" applyBorder="1" applyAlignment="1" applyProtection="1">
      <alignment horizontal="left" vertical="center"/>
    </xf>
    <xf numFmtId="0" fontId="47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44" fontId="8" fillId="13" borderId="0" xfId="2" applyFill="1"/>
    <xf numFmtId="0" fontId="14" fillId="0" borderId="0" xfId="0" applyFont="1" applyAlignment="1" applyProtection="1">
      <alignment horizontal="right" vertical="center"/>
    </xf>
    <xf numFmtId="0" fontId="30" fillId="0" borderId="0" xfId="0" applyFont="1" applyBorder="1" applyAlignment="1" applyProtection="1">
      <alignment horizontal="right" vertical="center"/>
    </xf>
    <xf numFmtId="0" fontId="11" fillId="0" borderId="0" xfId="5" applyFont="1" applyProtection="1">
      <protection locked="0"/>
    </xf>
    <xf numFmtId="44" fontId="20" fillId="0" borderId="0" xfId="2" applyFont="1" applyFill="1"/>
    <xf numFmtId="7" fontId="20" fillId="0" borderId="0" xfId="0" applyNumberFormat="1" applyFont="1" applyFill="1"/>
    <xf numFmtId="0" fontId="54" fillId="0" borderId="0" xfId="0" applyFont="1" applyAlignment="1" applyProtection="1">
      <alignment horizontal="right" vertical="center"/>
    </xf>
    <xf numFmtId="0" fontId="55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12" fillId="5" borderId="0" xfId="5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5" borderId="42" xfId="5" applyFont="1" applyFill="1" applyBorder="1" applyAlignment="1">
      <alignment horizontal="center" vertical="center" wrapText="1"/>
    </xf>
    <xf numFmtId="0" fontId="12" fillId="5" borderId="43" xfId="5" applyFont="1" applyFill="1" applyBorder="1" applyAlignment="1">
      <alignment horizontal="center" vertical="center" wrapText="1"/>
    </xf>
    <xf numFmtId="0" fontId="12" fillId="5" borderId="44" xfId="5" applyFont="1" applyFill="1" applyBorder="1" applyAlignment="1">
      <alignment horizontal="center" vertical="center" wrapText="1"/>
    </xf>
    <xf numFmtId="0" fontId="12" fillId="5" borderId="45" xfId="5" applyFont="1" applyFill="1" applyBorder="1" applyAlignment="1">
      <alignment horizontal="center" vertical="center" wrapText="1"/>
    </xf>
    <xf numFmtId="0" fontId="0" fillId="29" borderId="46" xfId="0" applyFill="1" applyBorder="1" applyAlignment="1">
      <alignment horizontal="center" wrapText="1"/>
    </xf>
    <xf numFmtId="0" fontId="0" fillId="25" borderId="43" xfId="0" applyFill="1" applyBorder="1" applyAlignment="1">
      <alignment horizontal="center" wrapText="1"/>
    </xf>
    <xf numFmtId="0" fontId="0" fillId="25" borderId="44" xfId="0" applyFill="1" applyBorder="1" applyAlignment="1">
      <alignment horizontal="center" wrapText="1"/>
    </xf>
    <xf numFmtId="0" fontId="0" fillId="29" borderId="45" xfId="0" applyFill="1" applyBorder="1" applyAlignment="1">
      <alignment horizontal="center" wrapText="1"/>
    </xf>
    <xf numFmtId="0" fontId="0" fillId="25" borderId="45" xfId="0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indent="1"/>
    </xf>
    <xf numFmtId="168" fontId="0" fillId="0" borderId="0" xfId="0" applyNumberFormat="1"/>
    <xf numFmtId="168" fontId="0" fillId="0" borderId="47" xfId="0" applyNumberFormat="1" applyBorder="1" applyProtection="1">
      <protection locked="0"/>
    </xf>
    <xf numFmtId="168" fontId="0" fillId="0" borderId="48" xfId="0" applyNumberFormat="1" applyBorder="1" applyProtection="1">
      <protection locked="0"/>
    </xf>
    <xf numFmtId="168" fontId="0" fillId="0" borderId="49" xfId="0" applyNumberFormat="1" applyBorder="1" applyProtection="1">
      <protection locked="0"/>
    </xf>
    <xf numFmtId="168" fontId="0" fillId="0" borderId="50" xfId="0" applyNumberFormat="1" applyBorder="1" applyProtection="1">
      <protection locked="0"/>
    </xf>
    <xf numFmtId="168" fontId="0" fillId="0" borderId="51" xfId="0" applyNumberFormat="1" applyBorder="1" applyProtection="1">
      <protection locked="0"/>
    </xf>
    <xf numFmtId="168" fontId="0" fillId="0" borderId="52" xfId="0" applyNumberFormat="1" applyBorder="1" applyProtection="1">
      <protection locked="0"/>
    </xf>
    <xf numFmtId="168" fontId="0" fillId="30" borderId="53" xfId="0" applyNumberFormat="1" applyFill="1" applyBorder="1" applyProtection="1">
      <protection locked="0"/>
    </xf>
    <xf numFmtId="168" fontId="0" fillId="30" borderId="54" xfId="0" applyNumberFormat="1" applyFill="1" applyBorder="1" applyProtection="1">
      <protection locked="0"/>
    </xf>
    <xf numFmtId="168" fontId="0" fillId="30" borderId="55" xfId="0" applyNumberFormat="1" applyFill="1" applyBorder="1" applyProtection="1">
      <protection locked="0"/>
    </xf>
    <xf numFmtId="168" fontId="0" fillId="30" borderId="56" xfId="0" applyNumberFormat="1" applyFill="1" applyBorder="1" applyProtection="1">
      <protection locked="0"/>
    </xf>
    <xf numFmtId="168" fontId="0" fillId="30" borderId="57" xfId="0" applyNumberFormat="1" applyFill="1" applyBorder="1" applyProtection="1">
      <protection locked="0"/>
    </xf>
    <xf numFmtId="168" fontId="0" fillId="0" borderId="53" xfId="0" applyNumberFormat="1" applyBorder="1" applyProtection="1">
      <protection locked="0"/>
    </xf>
    <xf numFmtId="168" fontId="0" fillId="0" borderId="54" xfId="0" applyNumberFormat="1" applyBorder="1" applyProtection="1">
      <protection locked="0"/>
    </xf>
    <xf numFmtId="168" fontId="0" fillId="0" borderId="55" xfId="0" applyNumberFormat="1" applyBorder="1" applyProtection="1">
      <protection locked="0"/>
    </xf>
    <xf numFmtId="168" fontId="0" fillId="0" borderId="56" xfId="0" applyNumberFormat="1" applyBorder="1" applyProtection="1">
      <protection locked="0"/>
    </xf>
    <xf numFmtId="168" fontId="0" fillId="0" borderId="57" xfId="0" applyNumberFormat="1" applyBorder="1" applyProtection="1">
      <protection locked="0"/>
    </xf>
    <xf numFmtId="0" fontId="20" fillId="0" borderId="0" xfId="0" applyFont="1" applyAlignment="1">
      <alignment horizontal="right" vertical="center"/>
    </xf>
    <xf numFmtId="44" fontId="20" fillId="0" borderId="58" xfId="0" applyNumberFormat="1" applyFont="1" applyBorder="1"/>
    <xf numFmtId="44" fontId="20" fillId="0" borderId="59" xfId="0" applyNumberFormat="1" applyFont="1" applyBorder="1"/>
    <xf numFmtId="44" fontId="20" fillId="0" borderId="60" xfId="0" applyNumberFormat="1" applyFont="1" applyBorder="1"/>
    <xf numFmtId="44" fontId="20" fillId="0" borderId="61" xfId="0" applyNumberFormat="1" applyFont="1" applyBorder="1"/>
    <xf numFmtId="44" fontId="20" fillId="0" borderId="62" xfId="0" applyNumberFormat="1" applyFont="1" applyBorder="1"/>
    <xf numFmtId="0" fontId="0" fillId="0" borderId="0" xfId="0" applyAlignment="1">
      <alignment horizontal="right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wrapText="1"/>
    </xf>
    <xf numFmtId="0" fontId="56" fillId="0" borderId="0" xfId="0" applyFont="1" applyAlignment="1">
      <alignment horizontal="left" vertical="top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/>
    </xf>
    <xf numFmtId="0" fontId="30" fillId="0" borderId="37" xfId="0" applyFont="1" applyBorder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40" fillId="27" borderId="7" xfId="0" applyFont="1" applyFill="1" applyBorder="1" applyAlignment="1">
      <alignment horizontal="center"/>
    </xf>
    <xf numFmtId="0" fontId="40" fillId="27" borderId="8" xfId="0" applyFont="1" applyFill="1" applyBorder="1" applyAlignment="1">
      <alignment horizontal="center"/>
    </xf>
    <xf numFmtId="0" fontId="40" fillId="27" borderId="9" xfId="0" applyFont="1" applyFill="1" applyBorder="1" applyAlignment="1">
      <alignment horizontal="center"/>
    </xf>
    <xf numFmtId="0" fontId="41" fillId="27" borderId="10" xfId="0" applyFont="1" applyFill="1" applyBorder="1" applyAlignment="1">
      <alignment horizontal="center"/>
    </xf>
    <xf numFmtId="0" fontId="41" fillId="27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0" fillId="25" borderId="14" xfId="0" applyFont="1" applyFill="1" applyBorder="1" applyAlignment="1">
      <alignment horizontal="left"/>
    </xf>
    <xf numFmtId="0" fontId="40" fillId="25" borderId="15" xfId="0" applyFont="1" applyFill="1" applyBorder="1" applyAlignment="1">
      <alignment horizontal="left"/>
    </xf>
    <xf numFmtId="0" fontId="40" fillId="19" borderId="14" xfId="0" applyFont="1" applyFill="1" applyBorder="1" applyAlignment="1">
      <alignment horizontal="left"/>
    </xf>
    <xf numFmtId="0" fontId="40" fillId="19" borderId="15" xfId="0" applyFont="1" applyFill="1" applyBorder="1" applyAlignment="1">
      <alignment horizontal="left"/>
    </xf>
    <xf numFmtId="0" fontId="40" fillId="14" borderId="14" xfId="0" applyFont="1" applyFill="1" applyBorder="1" applyAlignment="1">
      <alignment horizontal="left"/>
    </xf>
    <xf numFmtId="0" fontId="40" fillId="14" borderId="15" xfId="0" applyFont="1" applyFill="1" applyBorder="1" applyAlignment="1">
      <alignment horizontal="left"/>
    </xf>
    <xf numFmtId="0" fontId="40" fillId="24" borderId="14" xfId="0" applyFont="1" applyFill="1" applyBorder="1" applyAlignment="1">
      <alignment horizontal="left"/>
    </xf>
    <xf numFmtId="0" fontId="40" fillId="24" borderId="15" xfId="0" applyFont="1" applyFill="1" applyBorder="1" applyAlignment="1">
      <alignment horizontal="left"/>
    </xf>
    <xf numFmtId="0" fontId="43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7" fillId="15" borderId="0" xfId="8" applyFont="1" applyBorder="1" applyAlignment="1">
      <alignment horizontal="center"/>
    </xf>
    <xf numFmtId="0" fontId="38" fillId="17" borderId="0" xfId="10" applyFont="1" applyAlignment="1">
      <alignment horizontal="center"/>
    </xf>
    <xf numFmtId="0" fontId="37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56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920/Forms%20&amp;%20Instructions/3%20Jury/Estimate/05_Jul-Sep_SFY2021_CFY1920-Q4%20(Form%20No%201)/CountyName%20CFY1920%20Jury%20Estimate%20Apr-May-Jun%20Qtr3%20V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EstimatingTool"/>
      <sheetName val="JuryMgmtBudgetAuthorityLookUp"/>
      <sheetName val="JAC Lookup"/>
      <sheetName val="PriorActualsData"/>
      <sheetName val="ET -with CF"/>
      <sheetName val="Lookup_OverUnderExpended_8-6-19"/>
      <sheetName val="Clerk Jury Over-Under Exp Recon"/>
      <sheetName val="BasicLookupData"/>
      <sheetName val="Repor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Alachua</v>
          </cell>
          <cell r="B4">
            <v>8</v>
          </cell>
          <cell r="C4">
            <v>29900</v>
          </cell>
          <cell r="D4">
            <v>29525.18</v>
          </cell>
          <cell r="E4">
            <v>29525.18</v>
          </cell>
          <cell r="F4">
            <v>40025</v>
          </cell>
          <cell r="G4">
            <v>-10499.82</v>
          </cell>
          <cell r="H4">
            <v>25600</v>
          </cell>
          <cell r="I4">
            <v>24270.83</v>
          </cell>
          <cell r="J4">
            <v>24270.825983999999</v>
          </cell>
          <cell r="K4">
            <v>43541.159999999996</v>
          </cell>
          <cell r="L4">
            <v>-19270.330000000002</v>
          </cell>
          <cell r="M4">
            <v>25600</v>
          </cell>
          <cell r="N4">
            <v>25600</v>
          </cell>
          <cell r="O4">
            <v>25600</v>
          </cell>
          <cell r="P4">
            <v>44730.89</v>
          </cell>
          <cell r="Q4">
            <v>-19130.89</v>
          </cell>
          <cell r="R4">
            <v>41100</v>
          </cell>
          <cell r="S4">
            <v>98641.139840000003</v>
          </cell>
          <cell r="T4">
            <v>98641.139840000003</v>
          </cell>
          <cell r="U4">
            <v>47650.020000000004</v>
          </cell>
          <cell r="V4">
            <v>50991.12</v>
          </cell>
          <cell r="W4">
            <v>39600</v>
          </cell>
          <cell r="X4">
            <v>38847.599999999999</v>
          </cell>
          <cell r="Y4">
            <v>38847.599999999999</v>
          </cell>
          <cell r="Z4">
            <v>41037.009999999995</v>
          </cell>
          <cell r="AA4">
            <v>-2189.41</v>
          </cell>
          <cell r="AB4">
            <v>131900</v>
          </cell>
          <cell r="AC4">
            <v>187359.56984000001</v>
          </cell>
          <cell r="AD4">
            <v>187359.56582400002</v>
          </cell>
          <cell r="AE4">
            <v>176959.08000000002</v>
          </cell>
          <cell r="AF4">
            <v>10400.49</v>
          </cell>
          <cell r="AG4">
            <v>38000</v>
          </cell>
          <cell r="AH4">
            <v>35909.919999999998</v>
          </cell>
          <cell r="AI4">
            <v>35909.919999999998</v>
          </cell>
          <cell r="AJ4">
            <v>52486.18</v>
          </cell>
          <cell r="AK4">
            <v>-16576.259999999998</v>
          </cell>
          <cell r="AL4">
            <v>41000</v>
          </cell>
          <cell r="AM4">
            <v>47563.09</v>
          </cell>
          <cell r="AN4">
            <v>47563.09</v>
          </cell>
          <cell r="AO4">
            <v>52552.009999999995</v>
          </cell>
          <cell r="AP4">
            <v>-4988.92</v>
          </cell>
          <cell r="AQ4">
            <v>54200</v>
          </cell>
          <cell r="AR4">
            <v>75864.509999999995</v>
          </cell>
          <cell r="AS4">
            <v>75094.142618298691</v>
          </cell>
          <cell r="AT4">
            <v>50673.770000000004</v>
          </cell>
          <cell r="AU4">
            <v>24420.37</v>
          </cell>
          <cell r="AV4">
            <v>54820</v>
          </cell>
          <cell r="AW4">
            <v>53640.21</v>
          </cell>
          <cell r="AX4">
            <v>51639.93</v>
          </cell>
          <cell r="AY4">
            <v>50311.35</v>
          </cell>
          <cell r="AZ4">
            <v>1328.58</v>
          </cell>
          <cell r="BA4">
            <v>188020</v>
          </cell>
          <cell r="BB4">
            <v>212977.72999999998</v>
          </cell>
          <cell r="BC4">
            <v>210207.08261829868</v>
          </cell>
          <cell r="BD4">
            <v>206023.31000000003</v>
          </cell>
          <cell r="BE4">
            <v>4183.7700000000004</v>
          </cell>
          <cell r="BF4">
            <v>52000</v>
          </cell>
          <cell r="BG4">
            <v>25384.18</v>
          </cell>
          <cell r="BH4">
            <v>23440.378666719436</v>
          </cell>
          <cell r="BI4">
            <v>49140.28</v>
          </cell>
          <cell r="BJ4">
            <v>-25699.9</v>
          </cell>
          <cell r="BK4">
            <v>56940</v>
          </cell>
          <cell r="BL4">
            <v>85198.15</v>
          </cell>
          <cell r="BM4">
            <v>80096.320925832115</v>
          </cell>
          <cell r="BN4">
            <v>50678.62</v>
          </cell>
          <cell r="BO4">
            <v>29417.7</v>
          </cell>
          <cell r="BP4">
            <v>55500</v>
          </cell>
          <cell r="BQ4">
            <v>51124.34</v>
          </cell>
          <cell r="BR4">
            <v>49388.52</v>
          </cell>
          <cell r="BS4">
            <v>48782.080000000002</v>
          </cell>
          <cell r="BT4">
            <v>606.44000000000005</v>
          </cell>
          <cell r="BU4">
            <v>58800</v>
          </cell>
          <cell r="BV4">
            <v>37931.61</v>
          </cell>
          <cell r="BW4">
            <v>32687.99</v>
          </cell>
          <cell r="BX4">
            <v>50959.34</v>
          </cell>
          <cell r="BY4">
            <v>-18271.349999999999</v>
          </cell>
          <cell r="BZ4">
            <v>223240</v>
          </cell>
          <cell r="CA4">
            <v>199638.27999999997</v>
          </cell>
          <cell r="CB4">
            <v>185613.20959255155</v>
          </cell>
          <cell r="CC4">
            <v>199560.31999999998</v>
          </cell>
          <cell r="CD4">
            <v>-13947.11</v>
          </cell>
          <cell r="CE4">
            <v>51000</v>
          </cell>
          <cell r="CF4">
            <v>62840.18</v>
          </cell>
          <cell r="CG4">
            <v>54771.44</v>
          </cell>
          <cell r="CH4">
            <v>48065.66</v>
          </cell>
          <cell r="CI4">
            <v>6705.78</v>
          </cell>
          <cell r="CN4">
            <v>0</v>
          </cell>
          <cell r="CS4">
            <v>0</v>
          </cell>
          <cell r="CX4">
            <v>0</v>
          </cell>
          <cell r="CY4">
            <v>51000</v>
          </cell>
          <cell r="CZ4">
            <v>62840.18</v>
          </cell>
          <cell r="DA4">
            <v>54771.44</v>
          </cell>
          <cell r="DB4">
            <v>48065.66</v>
          </cell>
          <cell r="DC4">
            <v>6705.78</v>
          </cell>
          <cell r="DD4">
            <v>624060</v>
          </cell>
          <cell r="DE4">
            <v>692340.93984000001</v>
          </cell>
          <cell r="DF4">
            <v>667476.47803485021</v>
          </cell>
          <cell r="DG4">
            <v>670633.37</v>
          </cell>
          <cell r="DH4">
            <v>-3156.89</v>
          </cell>
        </row>
        <row r="5">
          <cell r="A5" t="str">
            <v>Baker</v>
          </cell>
          <cell r="B5">
            <v>3</v>
          </cell>
          <cell r="C5">
            <v>4541</v>
          </cell>
          <cell r="D5">
            <v>4484.07</v>
          </cell>
          <cell r="E5">
            <v>4484.07</v>
          </cell>
          <cell r="F5">
            <v>3399.79</v>
          </cell>
          <cell r="G5">
            <v>1084.28</v>
          </cell>
          <cell r="H5">
            <v>4541</v>
          </cell>
          <cell r="I5">
            <v>4305.2299999999996</v>
          </cell>
          <cell r="J5">
            <v>4305.2273747400004</v>
          </cell>
          <cell r="K5">
            <v>4737.9699999999993</v>
          </cell>
          <cell r="L5">
            <v>-432.74</v>
          </cell>
          <cell r="M5">
            <v>4355</v>
          </cell>
          <cell r="N5">
            <v>3270.7200000000003</v>
          </cell>
          <cell r="O5">
            <v>3270.7200000000003</v>
          </cell>
          <cell r="P5">
            <v>7557.68</v>
          </cell>
          <cell r="Q5">
            <v>-4286.96</v>
          </cell>
          <cell r="R5">
            <v>4355</v>
          </cell>
          <cell r="S5">
            <v>8757.5003199999992</v>
          </cell>
          <cell r="T5">
            <v>8757.5003199999992</v>
          </cell>
          <cell r="U5">
            <v>5414.920000000001</v>
          </cell>
          <cell r="V5">
            <v>3342.58</v>
          </cell>
          <cell r="W5">
            <v>4355</v>
          </cell>
          <cell r="X5">
            <v>4272.25</v>
          </cell>
          <cell r="Y5">
            <v>4272.25</v>
          </cell>
          <cell r="Z5">
            <v>7239.93</v>
          </cell>
          <cell r="AA5">
            <v>-2967.68</v>
          </cell>
          <cell r="AB5">
            <v>17606</v>
          </cell>
          <cell r="AC5">
            <v>20605.70032</v>
          </cell>
          <cell r="AD5">
            <v>20605.69769474</v>
          </cell>
          <cell r="AE5">
            <v>24950.5</v>
          </cell>
          <cell r="AF5">
            <v>-4344.8</v>
          </cell>
          <cell r="AG5">
            <v>4395</v>
          </cell>
          <cell r="AH5">
            <v>4687.84</v>
          </cell>
          <cell r="AI5">
            <v>4687.84</v>
          </cell>
          <cell r="AJ5">
            <v>6704.76</v>
          </cell>
          <cell r="AK5">
            <v>-2016.92</v>
          </cell>
          <cell r="AL5">
            <v>4395</v>
          </cell>
          <cell r="AM5">
            <v>9226.08</v>
          </cell>
          <cell r="AN5">
            <v>9226.08</v>
          </cell>
          <cell r="AO5">
            <v>9710.66</v>
          </cell>
          <cell r="AP5">
            <v>-484.58</v>
          </cell>
          <cell r="AQ5">
            <v>4395</v>
          </cell>
          <cell r="AR5">
            <v>10157.02</v>
          </cell>
          <cell r="AS5">
            <v>10053.880377753871</v>
          </cell>
          <cell r="AT5">
            <v>10425.119999999999</v>
          </cell>
          <cell r="AU5">
            <v>-371.24</v>
          </cell>
          <cell r="AV5">
            <v>4395</v>
          </cell>
          <cell r="AW5">
            <v>9197.119999999999</v>
          </cell>
          <cell r="AX5">
            <v>8854.15</v>
          </cell>
          <cell r="AY5">
            <v>10382.91</v>
          </cell>
          <cell r="AZ5">
            <v>-1528.76</v>
          </cell>
          <cell r="BA5">
            <v>17580</v>
          </cell>
          <cell r="BB5">
            <v>33268.06</v>
          </cell>
          <cell r="BC5">
            <v>32821.95037775387</v>
          </cell>
          <cell r="BD5">
            <v>37223.449999999997</v>
          </cell>
          <cell r="BE5">
            <v>-4401.5</v>
          </cell>
          <cell r="BF5">
            <v>4395</v>
          </cell>
          <cell r="BG5">
            <v>3864.87</v>
          </cell>
          <cell r="BH5">
            <v>3568.9163998066492</v>
          </cell>
          <cell r="BI5">
            <v>6598.0400000000009</v>
          </cell>
          <cell r="BJ5">
            <v>-3029.12</v>
          </cell>
          <cell r="BK5">
            <v>8234</v>
          </cell>
          <cell r="BL5">
            <v>18598.150000000001</v>
          </cell>
          <cell r="BM5">
            <v>17484.457010237486</v>
          </cell>
          <cell r="BN5">
            <v>9613.49</v>
          </cell>
          <cell r="BO5">
            <v>7870.97</v>
          </cell>
          <cell r="BP5">
            <v>7300</v>
          </cell>
          <cell r="BQ5">
            <v>0</v>
          </cell>
          <cell r="BR5">
            <v>0</v>
          </cell>
          <cell r="BS5">
            <v>10102.23</v>
          </cell>
          <cell r="BT5">
            <v>-10102.23</v>
          </cell>
          <cell r="BU5">
            <v>8253</v>
          </cell>
          <cell r="BV5">
            <v>9922.880000000001</v>
          </cell>
          <cell r="BW5">
            <v>8551.15</v>
          </cell>
          <cell r="BX5">
            <v>9632.77</v>
          </cell>
          <cell r="BY5">
            <v>-1081.6199999999999</v>
          </cell>
          <cell r="BZ5">
            <v>28182</v>
          </cell>
          <cell r="CA5">
            <v>32385.9</v>
          </cell>
          <cell r="CB5">
            <v>29604.523410044138</v>
          </cell>
          <cell r="CC5">
            <v>35946.53</v>
          </cell>
          <cell r="CD5">
            <v>-6342.01</v>
          </cell>
          <cell r="CE5">
            <v>8253</v>
          </cell>
          <cell r="CF5">
            <v>17758.809999999998</v>
          </cell>
          <cell r="CG5">
            <v>15478.56</v>
          </cell>
          <cell r="CH5">
            <v>8008.97</v>
          </cell>
          <cell r="CI5">
            <v>7469.59</v>
          </cell>
          <cell r="CN5">
            <v>0</v>
          </cell>
          <cell r="CS5">
            <v>0</v>
          </cell>
          <cell r="CX5">
            <v>0</v>
          </cell>
          <cell r="CY5">
            <v>8253</v>
          </cell>
          <cell r="CZ5">
            <v>17758.809999999998</v>
          </cell>
          <cell r="DA5">
            <v>15478.56</v>
          </cell>
          <cell r="DB5">
            <v>8008.97</v>
          </cell>
          <cell r="DC5">
            <v>7469.59</v>
          </cell>
          <cell r="DD5">
            <v>76162</v>
          </cell>
          <cell r="DE5">
            <v>108502.54032</v>
          </cell>
          <cell r="DF5">
            <v>102994.80148253799</v>
          </cell>
          <cell r="DG5">
            <v>109529.23999999999</v>
          </cell>
          <cell r="DH5">
            <v>-6534.44</v>
          </cell>
        </row>
        <row r="6">
          <cell r="A6" t="str">
            <v>Bay</v>
          </cell>
          <cell r="B6">
            <v>7</v>
          </cell>
          <cell r="C6">
            <v>24076.59</v>
          </cell>
          <cell r="D6">
            <v>23774.77</v>
          </cell>
          <cell r="E6">
            <v>23774.77</v>
          </cell>
          <cell r="F6">
            <v>23774.77</v>
          </cell>
          <cell r="G6">
            <v>0</v>
          </cell>
          <cell r="H6">
            <v>28458.03</v>
          </cell>
          <cell r="I6">
            <v>26980.46</v>
          </cell>
          <cell r="J6">
            <v>26980.4646084942</v>
          </cell>
          <cell r="K6">
            <v>24040.46</v>
          </cell>
          <cell r="L6">
            <v>2940</v>
          </cell>
          <cell r="M6">
            <v>22170</v>
          </cell>
          <cell r="N6">
            <v>22170</v>
          </cell>
          <cell r="O6">
            <v>22170</v>
          </cell>
          <cell r="P6">
            <v>29844.81</v>
          </cell>
          <cell r="Q6">
            <v>-7674.81</v>
          </cell>
          <cell r="R6">
            <v>31910</v>
          </cell>
          <cell r="S6">
            <v>43384.951759999996</v>
          </cell>
          <cell r="T6">
            <v>43384.951759999996</v>
          </cell>
          <cell r="U6">
            <v>29712.55</v>
          </cell>
          <cell r="V6">
            <v>13672.4</v>
          </cell>
          <cell r="W6">
            <v>27906</v>
          </cell>
          <cell r="X6">
            <v>27375.79</v>
          </cell>
          <cell r="Y6">
            <v>27375.79</v>
          </cell>
          <cell r="Z6">
            <v>58198.94</v>
          </cell>
          <cell r="AA6">
            <v>-30823.15</v>
          </cell>
          <cell r="AB6">
            <v>110444.03</v>
          </cell>
          <cell r="AC6">
            <v>119911.20176</v>
          </cell>
          <cell r="AD6">
            <v>119911.2063684942</v>
          </cell>
          <cell r="AE6">
            <v>141796.76</v>
          </cell>
          <cell r="AF6">
            <v>-21885.55</v>
          </cell>
          <cell r="AG6">
            <v>29161</v>
          </cell>
          <cell r="AH6">
            <v>20223.41</v>
          </cell>
          <cell r="AI6">
            <v>20223.41</v>
          </cell>
          <cell r="AJ6">
            <v>46027.399999999994</v>
          </cell>
          <cell r="AK6">
            <v>-25803.99</v>
          </cell>
          <cell r="AL6">
            <v>46385</v>
          </cell>
          <cell r="AM6">
            <v>94262.73</v>
          </cell>
          <cell r="AN6">
            <v>94262.73000000001</v>
          </cell>
          <cell r="AO6">
            <v>47717.33</v>
          </cell>
          <cell r="AP6">
            <v>46545.4</v>
          </cell>
          <cell r="AQ6">
            <v>48450</v>
          </cell>
          <cell r="AR6">
            <v>49594.15</v>
          </cell>
          <cell r="AS6">
            <v>49090.545409616418</v>
          </cell>
          <cell r="AT6">
            <v>54187.15</v>
          </cell>
          <cell r="AU6">
            <v>-5096.6000000000004</v>
          </cell>
          <cell r="AV6">
            <v>53743</v>
          </cell>
          <cell r="AW6">
            <v>59539.6</v>
          </cell>
          <cell r="AX6">
            <v>57319.33</v>
          </cell>
          <cell r="AY6">
            <v>54942.36</v>
          </cell>
          <cell r="AZ6">
            <v>2376.9699999999998</v>
          </cell>
          <cell r="BA6">
            <v>177739</v>
          </cell>
          <cell r="BB6">
            <v>223619.89</v>
          </cell>
          <cell r="BC6">
            <v>220896.01540961646</v>
          </cell>
          <cell r="BD6">
            <v>202874.23999999999</v>
          </cell>
          <cell r="BE6">
            <v>18021.78</v>
          </cell>
          <cell r="BF6">
            <v>48934</v>
          </cell>
          <cell r="BG6">
            <v>45645.99</v>
          </cell>
          <cell r="BH6">
            <v>42150.634380046497</v>
          </cell>
          <cell r="BI6">
            <v>21253.89</v>
          </cell>
          <cell r="BJ6">
            <v>20896.740000000002</v>
          </cell>
          <cell r="BK6">
            <v>31800</v>
          </cell>
          <cell r="BL6">
            <v>3046.7900000000009</v>
          </cell>
          <cell r="BM6">
            <v>2864.3423552461659</v>
          </cell>
          <cell r="BN6">
            <v>42984.22</v>
          </cell>
          <cell r="BO6">
            <v>-40119.879999999997</v>
          </cell>
          <cell r="BP6">
            <v>38436</v>
          </cell>
          <cell r="BQ6">
            <v>52835.06</v>
          </cell>
          <cell r="BR6">
            <v>51041.15</v>
          </cell>
          <cell r="BS6">
            <v>51560.6</v>
          </cell>
          <cell r="BT6">
            <v>-519.45000000000005</v>
          </cell>
          <cell r="BU6">
            <v>39086</v>
          </cell>
          <cell r="BV6">
            <v>77294.89</v>
          </cell>
          <cell r="BW6">
            <v>66609.740000000005</v>
          </cell>
          <cell r="BX6">
            <v>47392.35</v>
          </cell>
          <cell r="BY6">
            <v>19217.39</v>
          </cell>
          <cell r="BZ6">
            <v>158256</v>
          </cell>
          <cell r="CA6">
            <v>178822.72999999998</v>
          </cell>
          <cell r="CB6">
            <v>162665.86673529266</v>
          </cell>
          <cell r="CC6">
            <v>163191.06</v>
          </cell>
          <cell r="CD6">
            <v>-525.19000000000005</v>
          </cell>
          <cell r="CE6">
            <v>40860</v>
          </cell>
          <cell r="CF6">
            <v>15694.71</v>
          </cell>
          <cell r="CG6">
            <v>13679.49</v>
          </cell>
          <cell r="CH6">
            <v>40907.85</v>
          </cell>
          <cell r="CI6">
            <v>-27228.36</v>
          </cell>
          <cell r="CN6">
            <v>0</v>
          </cell>
          <cell r="CS6">
            <v>0</v>
          </cell>
          <cell r="CX6">
            <v>0</v>
          </cell>
          <cell r="CY6">
            <v>40860</v>
          </cell>
          <cell r="CZ6">
            <v>15694.71</v>
          </cell>
          <cell r="DA6">
            <v>13679.49</v>
          </cell>
          <cell r="DB6">
            <v>40907.85</v>
          </cell>
          <cell r="DC6">
            <v>-27228.36</v>
          </cell>
          <cell r="DD6">
            <v>511375.62</v>
          </cell>
          <cell r="DE6">
            <v>561823.30175999994</v>
          </cell>
          <cell r="DF6">
            <v>540927.34851340321</v>
          </cell>
          <cell r="DG6">
            <v>572544.68000000005</v>
          </cell>
          <cell r="DH6">
            <v>-31617.33</v>
          </cell>
        </row>
        <row r="7">
          <cell r="A7" t="str">
            <v>Bradford</v>
          </cell>
          <cell r="B7">
            <v>3</v>
          </cell>
          <cell r="C7">
            <v>5650</v>
          </cell>
          <cell r="D7">
            <v>5579.17</v>
          </cell>
          <cell r="E7">
            <v>5579.17</v>
          </cell>
          <cell r="F7">
            <v>7607.41</v>
          </cell>
          <cell r="G7">
            <v>-2028.24</v>
          </cell>
          <cell r="H7">
            <v>5086.67</v>
          </cell>
          <cell r="I7">
            <v>4822.57</v>
          </cell>
          <cell r="J7">
            <v>4822.5657190638003</v>
          </cell>
          <cell r="K7">
            <v>5619.38</v>
          </cell>
          <cell r="L7">
            <v>-796.81</v>
          </cell>
          <cell r="M7">
            <v>8149.84</v>
          </cell>
          <cell r="N7">
            <v>8149.84</v>
          </cell>
          <cell r="O7">
            <v>8149.84</v>
          </cell>
          <cell r="P7">
            <v>6484.7899999999991</v>
          </cell>
          <cell r="Q7">
            <v>1665.05</v>
          </cell>
          <cell r="R7">
            <v>7735.3600000000006</v>
          </cell>
          <cell r="S7">
            <v>9749.3145600000007</v>
          </cell>
          <cell r="T7">
            <v>9749.3145600000025</v>
          </cell>
          <cell r="U7">
            <v>7299.8600000000006</v>
          </cell>
          <cell r="V7">
            <v>2449.4499999999998</v>
          </cell>
          <cell r="W7">
            <v>9010.25</v>
          </cell>
          <cell r="X7">
            <v>8839.06</v>
          </cell>
          <cell r="Y7">
            <v>8839.06</v>
          </cell>
          <cell r="Z7">
            <v>13967.36</v>
          </cell>
          <cell r="AA7">
            <v>-5128.3</v>
          </cell>
          <cell r="AB7">
            <v>29982.120000000003</v>
          </cell>
          <cell r="AC7">
            <v>31560.78456</v>
          </cell>
          <cell r="AD7">
            <v>31560.780279063802</v>
          </cell>
          <cell r="AE7">
            <v>33371.39</v>
          </cell>
          <cell r="AF7">
            <v>-1810.61</v>
          </cell>
          <cell r="AG7">
            <v>9465</v>
          </cell>
          <cell r="AH7">
            <v>8175.55</v>
          </cell>
          <cell r="AI7">
            <v>8175.55</v>
          </cell>
          <cell r="AJ7">
            <v>7054.8</v>
          </cell>
          <cell r="AK7">
            <v>1120.75</v>
          </cell>
          <cell r="AL7">
            <v>14266</v>
          </cell>
          <cell r="AM7">
            <v>24196.38</v>
          </cell>
          <cell r="AN7">
            <v>24196.379999999997</v>
          </cell>
          <cell r="AO7">
            <v>5735.97</v>
          </cell>
          <cell r="AP7">
            <v>18460.41</v>
          </cell>
          <cell r="AQ7">
            <v>6011</v>
          </cell>
          <cell r="AR7">
            <v>0</v>
          </cell>
          <cell r="AS7">
            <v>0</v>
          </cell>
          <cell r="AT7">
            <v>5005.3600000000006</v>
          </cell>
          <cell r="AU7">
            <v>-5005.3599999999997</v>
          </cell>
          <cell r="AV7">
            <v>4284</v>
          </cell>
          <cell r="AW7">
            <v>0</v>
          </cell>
          <cell r="AX7">
            <v>0</v>
          </cell>
          <cell r="AY7">
            <v>5703.2</v>
          </cell>
          <cell r="AZ7">
            <v>-5703.2</v>
          </cell>
          <cell r="BA7">
            <v>34026</v>
          </cell>
          <cell r="BB7">
            <v>32371.93</v>
          </cell>
          <cell r="BC7">
            <v>32371.929999999997</v>
          </cell>
          <cell r="BD7">
            <v>23499.33</v>
          </cell>
          <cell r="BE7">
            <v>8872.6</v>
          </cell>
          <cell r="BF7">
            <v>3042</v>
          </cell>
          <cell r="BG7">
            <v>8047.36</v>
          </cell>
          <cell r="BH7">
            <v>7431.1309511440322</v>
          </cell>
          <cell r="BI7">
            <v>5152.8899999999994</v>
          </cell>
          <cell r="BJ7">
            <v>2278.2399999999998</v>
          </cell>
          <cell r="BK7">
            <v>3336</v>
          </cell>
          <cell r="BL7">
            <v>4943.38</v>
          </cell>
          <cell r="BM7">
            <v>4647.3608985446281</v>
          </cell>
          <cell r="BN7">
            <v>6738.5399999999991</v>
          </cell>
          <cell r="BO7">
            <v>-2091.1799999999998</v>
          </cell>
          <cell r="BP7">
            <v>5178</v>
          </cell>
          <cell r="BQ7">
            <v>2667.55</v>
          </cell>
          <cell r="BR7">
            <v>2576.98</v>
          </cell>
          <cell r="BS7">
            <v>4923.24</v>
          </cell>
          <cell r="BT7">
            <v>-2346.2600000000002</v>
          </cell>
          <cell r="BU7">
            <v>8515</v>
          </cell>
          <cell r="BV7">
            <v>15147.2</v>
          </cell>
          <cell r="BW7">
            <v>13053.27</v>
          </cell>
          <cell r="BX7">
            <v>4986.47</v>
          </cell>
          <cell r="BY7">
            <v>8066.8</v>
          </cell>
          <cell r="BZ7">
            <v>20071</v>
          </cell>
          <cell r="CA7">
            <v>30805.49</v>
          </cell>
          <cell r="CB7">
            <v>27708.74184968866</v>
          </cell>
          <cell r="CC7">
            <v>21801.14</v>
          </cell>
          <cell r="CD7">
            <v>5907.6</v>
          </cell>
          <cell r="CE7">
            <v>6773</v>
          </cell>
          <cell r="CF7">
            <v>0</v>
          </cell>
          <cell r="CG7">
            <v>0</v>
          </cell>
          <cell r="CH7">
            <v>5152.8899999999994</v>
          </cell>
          <cell r="CI7">
            <v>-5152.8900000000003</v>
          </cell>
          <cell r="CN7">
            <v>0</v>
          </cell>
          <cell r="CS7">
            <v>0</v>
          </cell>
          <cell r="CX7">
            <v>0</v>
          </cell>
          <cell r="CY7">
            <v>6773</v>
          </cell>
          <cell r="CZ7">
            <v>0</v>
          </cell>
          <cell r="DA7">
            <v>0</v>
          </cell>
          <cell r="DB7">
            <v>5152.8899999999994</v>
          </cell>
          <cell r="DC7">
            <v>-5152.8900000000003</v>
          </cell>
          <cell r="DD7">
            <v>96502.12</v>
          </cell>
          <cell r="DE7">
            <v>100317.37456000001</v>
          </cell>
          <cell r="DF7">
            <v>97220.622128752468</v>
          </cell>
          <cell r="DG7">
            <v>91432.16</v>
          </cell>
          <cell r="DH7">
            <v>5788.46</v>
          </cell>
        </row>
        <row r="8">
          <cell r="A8" t="str">
            <v>Brevard</v>
          </cell>
          <cell r="B8">
            <v>10</v>
          </cell>
          <cell r="C8">
            <v>113655</v>
          </cell>
          <cell r="D8">
            <v>112230.24</v>
          </cell>
          <cell r="E8">
            <v>112230.24</v>
          </cell>
          <cell r="F8">
            <v>129979.73999999999</v>
          </cell>
          <cell r="G8">
            <v>-17749.5</v>
          </cell>
          <cell r="H8">
            <v>113655</v>
          </cell>
          <cell r="I8">
            <v>107753.93</v>
          </cell>
          <cell r="J8">
            <v>107753.9346567</v>
          </cell>
          <cell r="K8">
            <v>109393.22</v>
          </cell>
          <cell r="L8">
            <v>-1639.29</v>
          </cell>
          <cell r="M8">
            <v>113655</v>
          </cell>
          <cell r="N8">
            <v>113655</v>
          </cell>
          <cell r="O8">
            <v>113655</v>
          </cell>
          <cell r="P8">
            <v>113707</v>
          </cell>
          <cell r="Q8">
            <v>-52</v>
          </cell>
          <cell r="R8">
            <v>113655</v>
          </cell>
          <cell r="S8">
            <v>145872.98584000001</v>
          </cell>
          <cell r="T8">
            <v>145872.98584000001</v>
          </cell>
          <cell r="U8">
            <v>132229.82</v>
          </cell>
          <cell r="V8">
            <v>13643.17</v>
          </cell>
          <cell r="W8">
            <v>113655</v>
          </cell>
          <cell r="X8">
            <v>111495.55</v>
          </cell>
          <cell r="Y8">
            <v>111495.55</v>
          </cell>
          <cell r="Z8">
            <v>122086.28</v>
          </cell>
          <cell r="AA8">
            <v>-10590.73</v>
          </cell>
          <cell r="AB8">
            <v>454620</v>
          </cell>
          <cell r="AC8">
            <v>478777.46584000002</v>
          </cell>
          <cell r="AD8">
            <v>478777.47049669997</v>
          </cell>
          <cell r="AE8">
            <v>477416.32000000007</v>
          </cell>
          <cell r="AF8">
            <v>1361.15</v>
          </cell>
          <cell r="AG8">
            <v>113000</v>
          </cell>
          <cell r="AH8">
            <v>118797.62</v>
          </cell>
          <cell r="AI8">
            <v>118797.62</v>
          </cell>
          <cell r="AJ8">
            <v>120579.22</v>
          </cell>
          <cell r="AK8">
            <v>-1781.6</v>
          </cell>
          <cell r="AL8">
            <v>115355</v>
          </cell>
          <cell r="AM8">
            <v>126295.73</v>
          </cell>
          <cell r="AN8">
            <v>126295.73</v>
          </cell>
          <cell r="AO8">
            <v>115636.53</v>
          </cell>
          <cell r="AP8">
            <v>10659.2</v>
          </cell>
          <cell r="AQ8">
            <v>111355</v>
          </cell>
          <cell r="AR8">
            <v>118865.75</v>
          </cell>
          <cell r="AS8">
            <v>117658.72583809002</v>
          </cell>
          <cell r="AT8">
            <v>117662.37</v>
          </cell>
          <cell r="AU8">
            <v>-3.64</v>
          </cell>
          <cell r="AV8">
            <v>111365</v>
          </cell>
          <cell r="AW8">
            <v>112111.8</v>
          </cell>
          <cell r="AX8">
            <v>107931.08</v>
          </cell>
          <cell r="AY8">
            <v>78032.289999999994</v>
          </cell>
          <cell r="AZ8">
            <v>29898.79</v>
          </cell>
          <cell r="BA8">
            <v>451075</v>
          </cell>
          <cell r="BB8">
            <v>476070.89999999997</v>
          </cell>
          <cell r="BC8">
            <v>470683.15583809</v>
          </cell>
          <cell r="BD8">
            <v>431910.41</v>
          </cell>
          <cell r="BE8">
            <v>38772.75</v>
          </cell>
          <cell r="BF8">
            <v>111355</v>
          </cell>
          <cell r="BG8">
            <v>97453.08</v>
          </cell>
          <cell r="BH8">
            <v>89990.580646611488</v>
          </cell>
          <cell r="BI8">
            <v>105145.98000000001</v>
          </cell>
          <cell r="BJ8">
            <v>-15155.4</v>
          </cell>
          <cell r="BK8">
            <v>110355</v>
          </cell>
          <cell r="BL8">
            <v>106147.62</v>
          </cell>
          <cell r="BM8">
            <v>99791.296372436205</v>
          </cell>
          <cell r="BN8">
            <v>100549.57</v>
          </cell>
          <cell r="BO8">
            <v>-758.27</v>
          </cell>
          <cell r="BP8">
            <v>110000</v>
          </cell>
          <cell r="BQ8">
            <v>128114.1</v>
          </cell>
          <cell r="BR8">
            <v>123764.24</v>
          </cell>
          <cell r="BS8">
            <v>107825.48999999999</v>
          </cell>
          <cell r="BT8">
            <v>15938.75</v>
          </cell>
          <cell r="BU8">
            <v>111405</v>
          </cell>
          <cell r="BV8">
            <v>110831.99</v>
          </cell>
          <cell r="BW8">
            <v>95510.71</v>
          </cell>
          <cell r="BX8">
            <v>126266.95</v>
          </cell>
          <cell r="BY8">
            <v>-30756.240000000002</v>
          </cell>
          <cell r="BZ8">
            <v>443115</v>
          </cell>
          <cell r="CA8">
            <v>442546.79000000004</v>
          </cell>
          <cell r="CB8">
            <v>409056.82701904769</v>
          </cell>
          <cell r="CC8">
            <v>439787.99000000005</v>
          </cell>
          <cell r="CD8">
            <v>-30731.16</v>
          </cell>
          <cell r="CE8">
            <v>100000</v>
          </cell>
          <cell r="CF8">
            <v>90550.540000000008</v>
          </cell>
          <cell r="CG8">
            <v>78923.77</v>
          </cell>
          <cell r="CH8">
            <v>119852.16</v>
          </cell>
          <cell r="CI8">
            <v>-40928.39</v>
          </cell>
          <cell r="CN8">
            <v>0</v>
          </cell>
          <cell r="CS8">
            <v>0</v>
          </cell>
          <cell r="CX8">
            <v>0</v>
          </cell>
          <cell r="CY8">
            <v>100000</v>
          </cell>
          <cell r="CZ8">
            <v>90550.540000000008</v>
          </cell>
          <cell r="DA8">
            <v>78923.77</v>
          </cell>
          <cell r="DB8">
            <v>119852.16</v>
          </cell>
          <cell r="DC8">
            <v>-40928.39</v>
          </cell>
          <cell r="DD8">
            <v>1562465</v>
          </cell>
          <cell r="DE8">
            <v>1600175.9358400002</v>
          </cell>
          <cell r="DF8">
            <v>1549671.4633538376</v>
          </cell>
          <cell r="DG8">
            <v>1598946.6199999999</v>
          </cell>
          <cell r="DH8">
            <v>-49275.16</v>
          </cell>
        </row>
        <row r="9">
          <cell r="A9" t="str">
            <v>Broward</v>
          </cell>
          <cell r="B9">
            <v>12</v>
          </cell>
          <cell r="C9">
            <v>180897</v>
          </cell>
          <cell r="D9">
            <v>178629.31</v>
          </cell>
          <cell r="E9">
            <v>178629.31</v>
          </cell>
          <cell r="F9">
            <v>166024.39000000001</v>
          </cell>
          <cell r="G9">
            <v>12604.92</v>
          </cell>
          <cell r="H9">
            <v>219400</v>
          </cell>
          <cell r="I9">
            <v>208008.56</v>
          </cell>
          <cell r="J9">
            <v>208008.56331599999</v>
          </cell>
          <cell r="K9">
            <v>158198.96</v>
          </cell>
          <cell r="L9">
            <v>49809.599999999999</v>
          </cell>
          <cell r="M9">
            <v>178690</v>
          </cell>
          <cell r="N9">
            <v>169514.57</v>
          </cell>
          <cell r="O9">
            <v>169514.57</v>
          </cell>
          <cell r="P9">
            <v>171331.88</v>
          </cell>
          <cell r="Q9">
            <v>-1817.31</v>
          </cell>
          <cell r="R9">
            <v>166770</v>
          </cell>
          <cell r="S9">
            <v>121011.73787999996</v>
          </cell>
          <cell r="T9">
            <v>121011.73787999996</v>
          </cell>
          <cell r="U9">
            <v>200365.07</v>
          </cell>
          <cell r="V9">
            <v>-79353.33</v>
          </cell>
          <cell r="W9">
            <v>174220</v>
          </cell>
          <cell r="X9">
            <v>170909.82</v>
          </cell>
          <cell r="Y9">
            <v>170909.82</v>
          </cell>
          <cell r="Z9">
            <v>178283.94</v>
          </cell>
          <cell r="AA9">
            <v>-7374.12</v>
          </cell>
          <cell r="AB9">
            <v>739080</v>
          </cell>
          <cell r="AC9">
            <v>669444.68787999998</v>
          </cell>
          <cell r="AD9">
            <v>669444.69119599997</v>
          </cell>
          <cell r="AE9">
            <v>708179.84999999986</v>
          </cell>
          <cell r="AF9">
            <v>-38735.160000000003</v>
          </cell>
          <cell r="AG9">
            <v>197860</v>
          </cell>
          <cell r="AH9">
            <v>216616.12</v>
          </cell>
          <cell r="AI9">
            <v>216616.12</v>
          </cell>
          <cell r="AJ9">
            <v>204911.39</v>
          </cell>
          <cell r="AK9">
            <v>11704.73</v>
          </cell>
          <cell r="AL9">
            <v>176520</v>
          </cell>
          <cell r="AM9">
            <v>191136.72</v>
          </cell>
          <cell r="AN9">
            <v>191136.72</v>
          </cell>
          <cell r="AO9">
            <v>202960.56</v>
          </cell>
          <cell r="AP9">
            <v>-11823.84</v>
          </cell>
          <cell r="AQ9">
            <v>198060</v>
          </cell>
          <cell r="AR9">
            <v>224309.35</v>
          </cell>
          <cell r="AS9">
            <v>222031.59711329947</v>
          </cell>
          <cell r="AT9">
            <v>214294.99</v>
          </cell>
          <cell r="AU9">
            <v>7736.61</v>
          </cell>
          <cell r="AV9">
            <v>198223</v>
          </cell>
          <cell r="AW9">
            <v>201239.82</v>
          </cell>
          <cell r="AX9">
            <v>193735.46000000002</v>
          </cell>
          <cell r="AY9">
            <v>221648.15000000002</v>
          </cell>
          <cell r="AZ9">
            <v>-27912.69</v>
          </cell>
          <cell r="BA9">
            <v>770663</v>
          </cell>
          <cell r="BB9">
            <v>833302.01</v>
          </cell>
          <cell r="BC9">
            <v>823519.89711329946</v>
          </cell>
          <cell r="BD9">
            <v>843815.09</v>
          </cell>
          <cell r="BE9">
            <v>-20295.189999999999</v>
          </cell>
          <cell r="BF9">
            <v>206500</v>
          </cell>
          <cell r="BG9">
            <v>244602.58000000002</v>
          </cell>
          <cell r="BH9">
            <v>225872.06275942476</v>
          </cell>
          <cell r="BI9">
            <v>234744.9</v>
          </cell>
          <cell r="BJ9">
            <v>-8872.84</v>
          </cell>
          <cell r="BK9">
            <v>208500</v>
          </cell>
          <cell r="BL9">
            <v>185750.97</v>
          </cell>
          <cell r="BM9">
            <v>174627.84468212767</v>
          </cell>
          <cell r="BN9">
            <v>247621.26</v>
          </cell>
          <cell r="BO9">
            <v>-72993.42</v>
          </cell>
          <cell r="BP9">
            <v>232620</v>
          </cell>
          <cell r="BQ9">
            <v>249720.58000000002</v>
          </cell>
          <cell r="BR9">
            <v>241241.82</v>
          </cell>
          <cell r="BS9">
            <v>232819.71</v>
          </cell>
          <cell r="BT9">
            <v>8422.11</v>
          </cell>
          <cell r="BU9">
            <v>217210</v>
          </cell>
          <cell r="BV9">
            <v>265295.89</v>
          </cell>
          <cell r="BW9">
            <v>228621.72</v>
          </cell>
          <cell r="BX9">
            <v>218326.05</v>
          </cell>
          <cell r="BY9">
            <v>10295.67</v>
          </cell>
          <cell r="BZ9">
            <v>864830</v>
          </cell>
          <cell r="CA9">
            <v>945370.02000000014</v>
          </cell>
          <cell r="CB9">
            <v>870363.44744155242</v>
          </cell>
          <cell r="CC9">
            <v>933511.91999999993</v>
          </cell>
          <cell r="CD9">
            <v>-63148.47</v>
          </cell>
          <cell r="CE9">
            <v>270470</v>
          </cell>
          <cell r="CF9">
            <v>219133.82</v>
          </cell>
          <cell r="CG9">
            <v>190996.83</v>
          </cell>
          <cell r="CH9">
            <v>193905.5</v>
          </cell>
          <cell r="CI9">
            <v>-2908.67</v>
          </cell>
          <cell r="CN9">
            <v>0</v>
          </cell>
          <cell r="CS9">
            <v>0</v>
          </cell>
          <cell r="CX9">
            <v>0</v>
          </cell>
          <cell r="CY9">
            <v>270470</v>
          </cell>
          <cell r="CZ9">
            <v>219133.82</v>
          </cell>
          <cell r="DA9">
            <v>190996.83</v>
          </cell>
          <cell r="DB9">
            <v>193905.5</v>
          </cell>
          <cell r="DC9">
            <v>-2908.67</v>
          </cell>
          <cell r="DD9">
            <v>2825940</v>
          </cell>
          <cell r="DE9">
            <v>2845879.8478799998</v>
          </cell>
          <cell r="DF9">
            <v>2732954.1757508521</v>
          </cell>
          <cell r="DG9">
            <v>2845436.75</v>
          </cell>
          <cell r="DH9">
            <v>-112482.57</v>
          </cell>
        </row>
        <row r="10">
          <cell r="A10" t="str">
            <v>Calhoun</v>
          </cell>
          <cell r="B10">
            <v>1</v>
          </cell>
          <cell r="C10">
            <v>2530</v>
          </cell>
          <cell r="D10">
            <v>2498.2800000000002</v>
          </cell>
          <cell r="E10">
            <v>2498.2800000000002</v>
          </cell>
          <cell r="F10">
            <v>2755.44</v>
          </cell>
          <cell r="G10">
            <v>0</v>
          </cell>
          <cell r="H10">
            <v>2005</v>
          </cell>
          <cell r="I10">
            <v>1900.9</v>
          </cell>
          <cell r="J10">
            <v>1900.8986757</v>
          </cell>
          <cell r="K10">
            <v>2565.7800000000002</v>
          </cell>
          <cell r="L10">
            <v>-664.88</v>
          </cell>
          <cell r="M10">
            <v>2350</v>
          </cell>
          <cell r="N10">
            <v>2350</v>
          </cell>
          <cell r="O10">
            <v>2350</v>
          </cell>
          <cell r="P10">
            <v>1727.07</v>
          </cell>
          <cell r="Q10">
            <v>622.92999999999995</v>
          </cell>
          <cell r="R10">
            <v>2185</v>
          </cell>
          <cell r="S10">
            <v>2722.5845599999998</v>
          </cell>
          <cell r="T10">
            <v>2722.5845599999998</v>
          </cell>
          <cell r="U10">
            <v>1932.9299999999998</v>
          </cell>
          <cell r="V10">
            <v>789.65</v>
          </cell>
          <cell r="W10">
            <v>2505</v>
          </cell>
          <cell r="X10">
            <v>2457.4</v>
          </cell>
          <cell r="Y10">
            <v>2457.4</v>
          </cell>
          <cell r="Z10">
            <v>2811.5</v>
          </cell>
          <cell r="AA10">
            <v>-354.1</v>
          </cell>
          <cell r="AB10">
            <v>9045</v>
          </cell>
          <cell r="AC10">
            <v>9430.8845599999986</v>
          </cell>
          <cell r="AD10">
            <v>9430.8832356999992</v>
          </cell>
          <cell r="AE10">
            <v>9037.2800000000007</v>
          </cell>
          <cell r="AF10">
            <v>393.6</v>
          </cell>
          <cell r="AG10">
            <v>2925</v>
          </cell>
          <cell r="AH10">
            <v>2434.46</v>
          </cell>
          <cell r="AI10">
            <v>2434.46</v>
          </cell>
          <cell r="AJ10">
            <v>2092.44</v>
          </cell>
          <cell r="AK10">
            <v>342.02</v>
          </cell>
          <cell r="AL10">
            <v>2513</v>
          </cell>
          <cell r="AM10">
            <v>2895.03</v>
          </cell>
          <cell r="AN10">
            <v>2895.0299999999997</v>
          </cell>
          <cell r="AO10">
            <v>3850.74</v>
          </cell>
          <cell r="AP10">
            <v>-955.71</v>
          </cell>
          <cell r="AQ10">
            <v>4035</v>
          </cell>
          <cell r="AR10">
            <v>4512.25</v>
          </cell>
          <cell r="AS10">
            <v>4466.4302851151124</v>
          </cell>
          <cell r="AT10">
            <v>1859.8</v>
          </cell>
          <cell r="AU10">
            <v>2606.63</v>
          </cell>
          <cell r="AV10">
            <v>2971</v>
          </cell>
          <cell r="AW10">
            <v>1944.79</v>
          </cell>
          <cell r="AX10">
            <v>1872.27</v>
          </cell>
          <cell r="AY10">
            <v>2246.46</v>
          </cell>
          <cell r="AZ10">
            <v>-374.19</v>
          </cell>
          <cell r="BA10">
            <v>12444</v>
          </cell>
          <cell r="BB10">
            <v>11786.529999999999</v>
          </cell>
          <cell r="BC10">
            <v>11668.190285115114</v>
          </cell>
          <cell r="BD10">
            <v>10049.44</v>
          </cell>
          <cell r="BE10">
            <v>1618.75</v>
          </cell>
          <cell r="BF10">
            <v>2080</v>
          </cell>
          <cell r="BG10">
            <v>242.22000000000003</v>
          </cell>
          <cell r="BH10">
            <v>223.67192955032553</v>
          </cell>
          <cell r="BI10">
            <v>1317.49</v>
          </cell>
          <cell r="BJ10">
            <v>-1093.82</v>
          </cell>
          <cell r="BK10">
            <v>2414</v>
          </cell>
          <cell r="BL10">
            <v>1291.5</v>
          </cell>
          <cell r="BM10">
            <v>1214.1624962010583</v>
          </cell>
          <cell r="BN10">
            <v>1885.72</v>
          </cell>
          <cell r="BO10">
            <v>-671.56</v>
          </cell>
          <cell r="BP10">
            <v>2790</v>
          </cell>
          <cell r="BQ10">
            <v>2649.38</v>
          </cell>
          <cell r="BR10">
            <v>2559.4299999999998</v>
          </cell>
          <cell r="BS10">
            <v>1572.37</v>
          </cell>
          <cell r="BT10">
            <v>987.06</v>
          </cell>
          <cell r="BU10">
            <v>3135</v>
          </cell>
          <cell r="BV10">
            <v>3297.49</v>
          </cell>
          <cell r="BW10">
            <v>2841.65</v>
          </cell>
          <cell r="BX10">
            <v>2914.99</v>
          </cell>
          <cell r="BY10">
            <v>-73.34</v>
          </cell>
          <cell r="BZ10">
            <v>10419</v>
          </cell>
          <cell r="CA10">
            <v>7480.59</v>
          </cell>
          <cell r="CB10">
            <v>6838.9144257513835</v>
          </cell>
          <cell r="CC10">
            <v>7690.57</v>
          </cell>
          <cell r="CD10">
            <v>-851.66</v>
          </cell>
          <cell r="CE10">
            <v>2285</v>
          </cell>
          <cell r="CF10">
            <v>1163.5</v>
          </cell>
          <cell r="CG10">
            <v>1014.11</v>
          </cell>
          <cell r="CH10">
            <v>2304.87</v>
          </cell>
          <cell r="CI10">
            <v>-1290.76</v>
          </cell>
          <cell r="CN10">
            <v>0</v>
          </cell>
          <cell r="CS10">
            <v>0</v>
          </cell>
          <cell r="CX10">
            <v>0</v>
          </cell>
          <cell r="CY10">
            <v>2285</v>
          </cell>
          <cell r="CZ10">
            <v>1163.5</v>
          </cell>
          <cell r="DA10">
            <v>1014.11</v>
          </cell>
          <cell r="DB10">
            <v>2304.87</v>
          </cell>
          <cell r="DC10">
            <v>-1290.76</v>
          </cell>
          <cell r="DD10">
            <v>36723</v>
          </cell>
          <cell r="DE10">
            <v>32359.784559999996</v>
          </cell>
          <cell r="DF10">
            <v>31450.377946566499</v>
          </cell>
          <cell r="DG10">
            <v>31837.600000000002</v>
          </cell>
          <cell r="DH10">
            <v>-387.22</v>
          </cell>
        </row>
        <row r="11">
          <cell r="A11" t="str">
            <v>Charlotte</v>
          </cell>
          <cell r="B11">
            <v>7</v>
          </cell>
          <cell r="C11">
            <v>43177</v>
          </cell>
          <cell r="D11">
            <v>42635.74</v>
          </cell>
          <cell r="E11">
            <v>42635.74</v>
          </cell>
          <cell r="F11">
            <v>47203.200000000004</v>
          </cell>
          <cell r="G11">
            <v>-4567.46</v>
          </cell>
          <cell r="H11">
            <v>40276</v>
          </cell>
          <cell r="I11">
            <v>38184.839999999997</v>
          </cell>
          <cell r="J11">
            <v>38184.835442640004</v>
          </cell>
          <cell r="K11">
            <v>35728.519999999997</v>
          </cell>
          <cell r="L11">
            <v>2456.3200000000002</v>
          </cell>
          <cell r="M11">
            <v>42663</v>
          </cell>
          <cell r="N11">
            <v>42663</v>
          </cell>
          <cell r="O11">
            <v>42663</v>
          </cell>
          <cell r="P11">
            <v>53954.84</v>
          </cell>
          <cell r="Q11">
            <v>-11291.84</v>
          </cell>
          <cell r="R11">
            <v>46212</v>
          </cell>
          <cell r="S11">
            <v>65278.403100000018</v>
          </cell>
          <cell r="T11">
            <v>65278.403100000018</v>
          </cell>
          <cell r="U11">
            <v>27884.780000000002</v>
          </cell>
          <cell r="V11">
            <v>37393.620000000003</v>
          </cell>
          <cell r="W11">
            <v>42962</v>
          </cell>
          <cell r="X11">
            <v>42145.72</v>
          </cell>
          <cell r="Y11">
            <v>42145.72</v>
          </cell>
          <cell r="Z11">
            <v>35026.28</v>
          </cell>
          <cell r="AA11">
            <v>7119.44</v>
          </cell>
          <cell r="AB11">
            <v>172113</v>
          </cell>
          <cell r="AC11">
            <v>188271.96310000002</v>
          </cell>
          <cell r="AD11">
            <v>188271.95854264003</v>
          </cell>
          <cell r="AE11">
            <v>152594.41999999998</v>
          </cell>
          <cell r="AF11">
            <v>35677.54</v>
          </cell>
          <cell r="AG11">
            <v>37814</v>
          </cell>
          <cell r="AH11">
            <v>13823.36</v>
          </cell>
          <cell r="AI11">
            <v>13823.36</v>
          </cell>
          <cell r="AJ11">
            <v>29440.309999999998</v>
          </cell>
          <cell r="AK11">
            <v>-15616.95</v>
          </cell>
          <cell r="AL11">
            <v>34475</v>
          </cell>
          <cell r="AM11">
            <v>18590.89</v>
          </cell>
          <cell r="AN11">
            <v>18590.89</v>
          </cell>
          <cell r="AO11">
            <v>35012.04</v>
          </cell>
          <cell r="AP11">
            <v>-16421.150000000001</v>
          </cell>
          <cell r="AQ11">
            <v>38292</v>
          </cell>
          <cell r="AR11">
            <v>39220.019999999997</v>
          </cell>
          <cell r="AS11">
            <v>38821.759678834373</v>
          </cell>
          <cell r="AT11">
            <v>33562.51</v>
          </cell>
          <cell r="AU11">
            <v>5259.25</v>
          </cell>
          <cell r="AV11">
            <v>38262</v>
          </cell>
          <cell r="AW11">
            <v>38205.26</v>
          </cell>
          <cell r="AX11">
            <v>36780.560000000005</v>
          </cell>
          <cell r="AY11">
            <v>40580.46</v>
          </cell>
          <cell r="AZ11">
            <v>-3799.9</v>
          </cell>
          <cell r="BA11">
            <v>148843</v>
          </cell>
          <cell r="BB11">
            <v>109839.53</v>
          </cell>
          <cell r="BC11">
            <v>108016.56967883438</v>
          </cell>
          <cell r="BD11">
            <v>138595.32</v>
          </cell>
          <cell r="BE11">
            <v>-30578.75</v>
          </cell>
          <cell r="BF11">
            <v>31034</v>
          </cell>
          <cell r="BG11">
            <v>27199.96</v>
          </cell>
          <cell r="BH11">
            <v>25117.114758862488</v>
          </cell>
          <cell r="BI11">
            <v>37858.81</v>
          </cell>
          <cell r="BJ11">
            <v>-12741.7</v>
          </cell>
          <cell r="BK11">
            <v>36290</v>
          </cell>
          <cell r="BL11">
            <v>49718.79</v>
          </cell>
          <cell r="BM11">
            <v>46741.533236156574</v>
          </cell>
          <cell r="BN11">
            <v>35273.179999999993</v>
          </cell>
          <cell r="BO11">
            <v>11468.35</v>
          </cell>
          <cell r="BP11">
            <v>37907</v>
          </cell>
          <cell r="BQ11">
            <v>42059.45</v>
          </cell>
          <cell r="BR11">
            <v>40631.410000000003</v>
          </cell>
          <cell r="BS11">
            <v>40654.21</v>
          </cell>
          <cell r="BT11">
            <v>-22.8</v>
          </cell>
          <cell r="BU11">
            <v>38510</v>
          </cell>
          <cell r="BV11">
            <v>29443.239999999998</v>
          </cell>
          <cell r="BW11">
            <v>25373.040000000001</v>
          </cell>
          <cell r="BX11">
            <v>37739.81</v>
          </cell>
          <cell r="BY11">
            <v>-12366.77</v>
          </cell>
          <cell r="BZ11">
            <v>143741</v>
          </cell>
          <cell r="CA11">
            <v>148421.44</v>
          </cell>
          <cell r="CB11">
            <v>137863.09799501908</v>
          </cell>
          <cell r="CC11">
            <v>151526.00999999998</v>
          </cell>
          <cell r="CD11">
            <v>-13662.91</v>
          </cell>
          <cell r="CE11">
            <v>36525</v>
          </cell>
          <cell r="CF11">
            <v>44482.66</v>
          </cell>
          <cell r="CG11">
            <v>38771.040000000001</v>
          </cell>
          <cell r="CH11">
            <v>38867.11</v>
          </cell>
          <cell r="CI11">
            <v>-96.07</v>
          </cell>
          <cell r="CN11">
            <v>0</v>
          </cell>
          <cell r="CS11">
            <v>0</v>
          </cell>
          <cell r="CX11">
            <v>0</v>
          </cell>
          <cell r="CY11">
            <v>36525</v>
          </cell>
          <cell r="CZ11">
            <v>44482.66</v>
          </cell>
          <cell r="DA11">
            <v>38771.040000000001</v>
          </cell>
          <cell r="DB11">
            <v>38867.11</v>
          </cell>
          <cell r="DC11">
            <v>-96.07</v>
          </cell>
          <cell r="DD11">
            <v>544399</v>
          </cell>
          <cell r="DE11">
            <v>533651.33310000005</v>
          </cell>
          <cell r="DF11">
            <v>515558.4062164934</v>
          </cell>
          <cell r="DG11">
            <v>528786.05999999994</v>
          </cell>
          <cell r="DH11">
            <v>-13227.65</v>
          </cell>
        </row>
        <row r="12">
          <cell r="A12" t="str">
            <v>Citrus</v>
          </cell>
          <cell r="B12">
            <v>6</v>
          </cell>
          <cell r="C12">
            <v>21175</v>
          </cell>
          <cell r="D12">
            <v>20909.55</v>
          </cell>
          <cell r="E12">
            <v>20909.55</v>
          </cell>
          <cell r="F12">
            <v>20345.580000000002</v>
          </cell>
          <cell r="G12">
            <v>563.97</v>
          </cell>
          <cell r="H12">
            <v>22342.35</v>
          </cell>
          <cell r="I12">
            <v>21182.32</v>
          </cell>
          <cell r="J12">
            <v>21182.315973579</v>
          </cell>
          <cell r="K12">
            <v>14786.84</v>
          </cell>
          <cell r="L12">
            <v>6395.48</v>
          </cell>
          <cell r="M12">
            <v>19123.650000000001</v>
          </cell>
          <cell r="N12">
            <v>18559.68</v>
          </cell>
          <cell r="O12">
            <v>18559.68</v>
          </cell>
          <cell r="P12">
            <v>14806.11</v>
          </cell>
          <cell r="Q12">
            <v>3753.57</v>
          </cell>
          <cell r="R12">
            <v>19135</v>
          </cell>
          <cell r="S12">
            <v>9213.6461200000031</v>
          </cell>
          <cell r="T12">
            <v>9213.6461200000031</v>
          </cell>
          <cell r="U12">
            <v>13726.74</v>
          </cell>
          <cell r="V12">
            <v>-4513.09</v>
          </cell>
          <cell r="W12">
            <v>16170</v>
          </cell>
          <cell r="X12">
            <v>15862.77</v>
          </cell>
          <cell r="Y12">
            <v>15862.77</v>
          </cell>
          <cell r="Z12">
            <v>19817.919999999998</v>
          </cell>
          <cell r="AA12">
            <v>-3955.15</v>
          </cell>
          <cell r="AB12">
            <v>76771</v>
          </cell>
          <cell r="AC12">
            <v>64818.416120000009</v>
          </cell>
          <cell r="AD12">
            <v>64818.412093579012</v>
          </cell>
          <cell r="AE12">
            <v>63137.61</v>
          </cell>
          <cell r="AF12">
            <v>1680.8</v>
          </cell>
          <cell r="AG12">
            <v>13715</v>
          </cell>
          <cell r="AH12">
            <v>7515.07</v>
          </cell>
          <cell r="AI12">
            <v>7515.07</v>
          </cell>
          <cell r="AJ12">
            <v>17196.580000000002</v>
          </cell>
          <cell r="AK12">
            <v>-9681.51</v>
          </cell>
          <cell r="AL12">
            <v>15200</v>
          </cell>
          <cell r="AM12">
            <v>19441.150000000001</v>
          </cell>
          <cell r="AN12">
            <v>19441.150000000001</v>
          </cell>
          <cell r="AO12">
            <v>18720.489999999998</v>
          </cell>
          <cell r="AP12">
            <v>720.66</v>
          </cell>
          <cell r="AQ12">
            <v>16950</v>
          </cell>
          <cell r="AR12">
            <v>23666.07</v>
          </cell>
          <cell r="AS12">
            <v>23425.752513192801</v>
          </cell>
          <cell r="AT12">
            <v>19562.379999999997</v>
          </cell>
          <cell r="AU12">
            <v>3863.37</v>
          </cell>
          <cell r="AV12">
            <v>19600</v>
          </cell>
          <cell r="AW12">
            <v>22090.92</v>
          </cell>
          <cell r="AX12">
            <v>21267.14</v>
          </cell>
          <cell r="AY12">
            <v>19019.300000000003</v>
          </cell>
          <cell r="AZ12">
            <v>2247.84</v>
          </cell>
          <cell r="BA12">
            <v>65465</v>
          </cell>
          <cell r="BB12">
            <v>72713.209999999992</v>
          </cell>
          <cell r="BC12">
            <v>71649.112513192798</v>
          </cell>
          <cell r="BD12">
            <v>74498.75</v>
          </cell>
          <cell r="BE12">
            <v>-2849.64</v>
          </cell>
          <cell r="BF12">
            <v>23980</v>
          </cell>
          <cell r="BG12">
            <v>21549.489999999998</v>
          </cell>
          <cell r="BH12">
            <v>19899.331224198842</v>
          </cell>
          <cell r="BI12">
            <v>18839.47</v>
          </cell>
          <cell r="BJ12">
            <v>1059.8599999999999</v>
          </cell>
          <cell r="BK12">
            <v>19575</v>
          </cell>
          <cell r="BL12">
            <v>18977.32</v>
          </cell>
          <cell r="BM12">
            <v>17840.921581421808</v>
          </cell>
          <cell r="BN12">
            <v>21087.279999999999</v>
          </cell>
          <cell r="BO12">
            <v>-3246.36</v>
          </cell>
          <cell r="BP12">
            <v>20625</v>
          </cell>
          <cell r="BQ12">
            <v>21499.22</v>
          </cell>
          <cell r="BR12">
            <v>20769.259999999998</v>
          </cell>
          <cell r="BS12">
            <v>18055.59</v>
          </cell>
          <cell r="BT12">
            <v>2713.67</v>
          </cell>
          <cell r="BU12">
            <v>21375</v>
          </cell>
          <cell r="BV12">
            <v>23145.13</v>
          </cell>
          <cell r="BW12">
            <v>19945.580000000002</v>
          </cell>
          <cell r="BX12">
            <v>17134.259999999998</v>
          </cell>
          <cell r="BY12">
            <v>2811.32</v>
          </cell>
          <cell r="BZ12">
            <v>85555</v>
          </cell>
          <cell r="CA12">
            <v>85171.16</v>
          </cell>
          <cell r="CB12">
            <v>78455.092805620647</v>
          </cell>
          <cell r="CC12">
            <v>75116.599999999991</v>
          </cell>
          <cell r="CD12">
            <v>3338.49</v>
          </cell>
          <cell r="CE12">
            <v>18875</v>
          </cell>
          <cell r="CF12">
            <v>17587.740000000002</v>
          </cell>
          <cell r="CG12">
            <v>15329.46</v>
          </cell>
          <cell r="CH12">
            <v>17108.849999999999</v>
          </cell>
          <cell r="CI12">
            <v>-1779.39</v>
          </cell>
          <cell r="CN12">
            <v>0</v>
          </cell>
          <cell r="CS12">
            <v>0</v>
          </cell>
          <cell r="CX12">
            <v>0</v>
          </cell>
          <cell r="CY12">
            <v>18875</v>
          </cell>
          <cell r="CZ12">
            <v>17587.740000000002</v>
          </cell>
          <cell r="DA12">
            <v>15329.46</v>
          </cell>
          <cell r="DB12">
            <v>17108.849999999999</v>
          </cell>
          <cell r="DC12">
            <v>-1779.39</v>
          </cell>
          <cell r="DD12">
            <v>267841</v>
          </cell>
          <cell r="DE12">
            <v>261200.07612000001</v>
          </cell>
          <cell r="DF12">
            <v>251161.62741239244</v>
          </cell>
          <cell r="DG12">
            <v>250207.38999999998</v>
          </cell>
          <cell r="DH12">
            <v>954.24</v>
          </cell>
        </row>
        <row r="13">
          <cell r="A13" t="str">
            <v>Clay</v>
          </cell>
          <cell r="B13">
            <v>7</v>
          </cell>
          <cell r="C13">
            <v>15381.89</v>
          </cell>
          <cell r="D13">
            <v>15189.07</v>
          </cell>
          <cell r="E13">
            <v>15189.07</v>
          </cell>
          <cell r="F13">
            <v>15834.300000000001</v>
          </cell>
          <cell r="G13">
            <v>-645.23</v>
          </cell>
          <cell r="H13">
            <v>17837.650000000001</v>
          </cell>
          <cell r="I13">
            <v>16911.5</v>
          </cell>
          <cell r="J13">
            <v>16911.503871621</v>
          </cell>
          <cell r="K13">
            <v>14037.37</v>
          </cell>
          <cell r="L13">
            <v>2874.13</v>
          </cell>
          <cell r="M13">
            <v>17499.47</v>
          </cell>
          <cell r="N13">
            <v>17499.47</v>
          </cell>
          <cell r="O13">
            <v>17499.47</v>
          </cell>
          <cell r="P13">
            <v>13747.34</v>
          </cell>
          <cell r="Q13">
            <v>3752.13</v>
          </cell>
          <cell r="R13">
            <v>20993.39</v>
          </cell>
          <cell r="S13">
            <v>16423.521839999998</v>
          </cell>
          <cell r="T13">
            <v>16423.521839999998</v>
          </cell>
          <cell r="U13">
            <v>16796.900000000001</v>
          </cell>
          <cell r="V13">
            <v>-373.38</v>
          </cell>
          <cell r="W13">
            <v>15822.35</v>
          </cell>
          <cell r="X13">
            <v>15521.73</v>
          </cell>
          <cell r="Y13">
            <v>15521.73</v>
          </cell>
          <cell r="Z13">
            <v>14700.34</v>
          </cell>
          <cell r="AA13">
            <v>821.39</v>
          </cell>
          <cell r="AB13">
            <v>72152.86</v>
          </cell>
          <cell r="AC13">
            <v>66356.221839999998</v>
          </cell>
          <cell r="AD13">
            <v>66356.225711620995</v>
          </cell>
          <cell r="AE13">
            <v>59281.95</v>
          </cell>
          <cell r="AF13">
            <v>7074.28</v>
          </cell>
          <cell r="AG13">
            <v>14050</v>
          </cell>
          <cell r="AH13">
            <v>8442.35</v>
          </cell>
          <cell r="AI13">
            <v>8442.35</v>
          </cell>
          <cell r="AJ13">
            <v>12077.4</v>
          </cell>
          <cell r="AK13">
            <v>-3635.05</v>
          </cell>
          <cell r="AL13">
            <v>16139</v>
          </cell>
          <cell r="AM13">
            <v>13258.12</v>
          </cell>
          <cell r="AN13">
            <v>13258.119999999999</v>
          </cell>
          <cell r="AO13">
            <v>12060.79</v>
          </cell>
          <cell r="AP13">
            <v>1197.33</v>
          </cell>
          <cell r="AQ13">
            <v>20422</v>
          </cell>
          <cell r="AR13">
            <v>16430.68</v>
          </cell>
          <cell r="AS13">
            <v>16263.834396816485</v>
          </cell>
          <cell r="AT13">
            <v>18214.75</v>
          </cell>
          <cell r="AU13">
            <v>-1950.92</v>
          </cell>
          <cell r="AV13">
            <v>14350</v>
          </cell>
          <cell r="AW13">
            <v>11093.96</v>
          </cell>
          <cell r="AX13">
            <v>10680.259999999998</v>
          </cell>
          <cell r="AY13">
            <v>14421.2</v>
          </cell>
          <cell r="AZ13">
            <v>-3740.94</v>
          </cell>
          <cell r="BA13">
            <v>64961</v>
          </cell>
          <cell r="BB13">
            <v>49225.11</v>
          </cell>
          <cell r="BC13">
            <v>48644.56439681648</v>
          </cell>
          <cell r="BD13">
            <v>56774.14</v>
          </cell>
          <cell r="BE13">
            <v>-8129.58</v>
          </cell>
          <cell r="BF13">
            <v>20296</v>
          </cell>
          <cell r="BG13">
            <v>27604.6</v>
          </cell>
          <cell r="BH13">
            <v>25490.769327326048</v>
          </cell>
          <cell r="BI13">
            <v>15332.36</v>
          </cell>
          <cell r="BJ13">
            <v>10158.41</v>
          </cell>
          <cell r="BK13">
            <v>12650</v>
          </cell>
          <cell r="BL13">
            <v>7155.17</v>
          </cell>
          <cell r="BM13">
            <v>6726.704659653833</v>
          </cell>
          <cell r="BN13">
            <v>13387.68</v>
          </cell>
          <cell r="BO13">
            <v>-6660.98</v>
          </cell>
          <cell r="BP13">
            <v>14162</v>
          </cell>
          <cell r="BQ13">
            <v>12463.75</v>
          </cell>
          <cell r="BR13">
            <v>12040.57</v>
          </cell>
          <cell r="BS13">
            <v>17065.91</v>
          </cell>
          <cell r="BT13">
            <v>-5025.34</v>
          </cell>
          <cell r="BU13">
            <v>16613</v>
          </cell>
          <cell r="BV13">
            <v>29091.629999999997</v>
          </cell>
          <cell r="BW13">
            <v>25070.04</v>
          </cell>
          <cell r="BX13">
            <v>18181.54</v>
          </cell>
          <cell r="BY13">
            <v>6888.5</v>
          </cell>
          <cell r="BZ13">
            <v>63721</v>
          </cell>
          <cell r="CA13">
            <v>76315.149999999994</v>
          </cell>
          <cell r="CB13">
            <v>69328.08398697988</v>
          </cell>
          <cell r="CC13">
            <v>63967.49</v>
          </cell>
          <cell r="CD13">
            <v>5360.59</v>
          </cell>
          <cell r="CE13">
            <v>16463</v>
          </cell>
          <cell r="CF13">
            <v>15189.16</v>
          </cell>
          <cell r="CG13">
            <v>13238.86</v>
          </cell>
          <cell r="CH13">
            <v>21048.059999999998</v>
          </cell>
          <cell r="CI13">
            <v>-7809.2</v>
          </cell>
          <cell r="CN13">
            <v>0</v>
          </cell>
          <cell r="CS13">
            <v>0</v>
          </cell>
          <cell r="CX13">
            <v>0</v>
          </cell>
          <cell r="CY13">
            <v>16463</v>
          </cell>
          <cell r="CZ13">
            <v>15189.16</v>
          </cell>
          <cell r="DA13">
            <v>13238.86</v>
          </cell>
          <cell r="DB13">
            <v>21048.059999999998</v>
          </cell>
          <cell r="DC13">
            <v>-7809.2</v>
          </cell>
          <cell r="DD13">
            <v>232679.75</v>
          </cell>
          <cell r="DE13">
            <v>222274.71183999997</v>
          </cell>
          <cell r="DF13">
            <v>212756.80409541738</v>
          </cell>
          <cell r="DG13">
            <v>216905.94</v>
          </cell>
          <cell r="DH13">
            <v>-4149.1400000000003</v>
          </cell>
        </row>
        <row r="14">
          <cell r="A14" t="str">
            <v>Collier</v>
          </cell>
          <cell r="B14">
            <v>9</v>
          </cell>
          <cell r="C14">
            <v>50875.490000000005</v>
          </cell>
          <cell r="D14">
            <v>50237.73</v>
          </cell>
          <cell r="E14">
            <v>50237.73</v>
          </cell>
          <cell r="F14">
            <v>53913.990000000005</v>
          </cell>
          <cell r="G14">
            <v>-3676.26</v>
          </cell>
          <cell r="H14">
            <v>72890.38</v>
          </cell>
          <cell r="I14">
            <v>69105.850000000006</v>
          </cell>
          <cell r="J14">
            <v>69105.848784673202</v>
          </cell>
          <cell r="K14">
            <v>57879.55</v>
          </cell>
          <cell r="L14">
            <v>11226.3</v>
          </cell>
          <cell r="M14">
            <v>69609.62</v>
          </cell>
          <cell r="N14">
            <v>69609.62</v>
          </cell>
          <cell r="O14">
            <v>69609.62</v>
          </cell>
          <cell r="P14">
            <v>54304.880000000005</v>
          </cell>
          <cell r="Q14">
            <v>15304.74</v>
          </cell>
          <cell r="R14">
            <v>72890.38</v>
          </cell>
          <cell r="S14">
            <v>54738.946400000008</v>
          </cell>
          <cell r="T14">
            <v>54738.946400000008</v>
          </cell>
          <cell r="U14">
            <v>56439.06</v>
          </cell>
          <cell r="V14">
            <v>-1700.11</v>
          </cell>
          <cell r="W14">
            <v>69609.62</v>
          </cell>
          <cell r="X14">
            <v>68287.039999999994</v>
          </cell>
          <cell r="Y14">
            <v>68287.039999999994</v>
          </cell>
          <cell r="Z14">
            <v>51866.71</v>
          </cell>
          <cell r="AA14">
            <v>16420.330000000002</v>
          </cell>
          <cell r="AB14">
            <v>285000</v>
          </cell>
          <cell r="AC14">
            <v>261741.45640000002</v>
          </cell>
          <cell r="AD14">
            <v>261741.45518467319</v>
          </cell>
          <cell r="AE14">
            <v>220490.19999999998</v>
          </cell>
          <cell r="AF14">
            <v>41251.26</v>
          </cell>
          <cell r="AG14">
            <v>61570</v>
          </cell>
          <cell r="AH14">
            <v>40415.33</v>
          </cell>
          <cell r="AI14">
            <v>40415.33</v>
          </cell>
          <cell r="AJ14">
            <v>57965.15</v>
          </cell>
          <cell r="AK14">
            <v>-17549.82</v>
          </cell>
          <cell r="AL14">
            <v>58158</v>
          </cell>
          <cell r="AM14">
            <v>32626.18</v>
          </cell>
          <cell r="AN14">
            <v>32626.18</v>
          </cell>
          <cell r="AO14">
            <v>60780.539999999994</v>
          </cell>
          <cell r="AP14">
            <v>-28154.36</v>
          </cell>
          <cell r="AQ14">
            <v>61570</v>
          </cell>
          <cell r="AR14">
            <v>69699.179999999993</v>
          </cell>
          <cell r="AS14">
            <v>68991.418560516264</v>
          </cell>
          <cell r="AT14">
            <v>63568.57</v>
          </cell>
          <cell r="AU14">
            <v>5422.85</v>
          </cell>
          <cell r="AV14">
            <v>58158</v>
          </cell>
          <cell r="AW14">
            <v>58865.53</v>
          </cell>
          <cell r="AX14">
            <v>56670.400000000001</v>
          </cell>
          <cell r="AY14">
            <v>59919.47</v>
          </cell>
          <cell r="AZ14">
            <v>-3249.07</v>
          </cell>
          <cell r="BA14">
            <v>239456</v>
          </cell>
          <cell r="BB14">
            <v>201606.22</v>
          </cell>
          <cell r="BC14">
            <v>198703.32856051627</v>
          </cell>
          <cell r="BD14">
            <v>242233.73</v>
          </cell>
          <cell r="BE14">
            <v>-43530.400000000001</v>
          </cell>
          <cell r="BF14">
            <v>61728</v>
          </cell>
          <cell r="BG14">
            <v>57792.98</v>
          </cell>
          <cell r="BH14">
            <v>53367.464912325042</v>
          </cell>
          <cell r="BI14">
            <v>51964.58</v>
          </cell>
          <cell r="BJ14">
            <v>1402.88</v>
          </cell>
          <cell r="BK14">
            <v>58001</v>
          </cell>
          <cell r="BL14">
            <v>69610.070000000007</v>
          </cell>
          <cell r="BM14">
            <v>65441.685135060325</v>
          </cell>
          <cell r="BN14">
            <v>64337.25</v>
          </cell>
          <cell r="BO14">
            <v>1104.44</v>
          </cell>
          <cell r="BP14">
            <v>61727</v>
          </cell>
          <cell r="BQ14">
            <v>52882.97</v>
          </cell>
          <cell r="BR14">
            <v>51087.43</v>
          </cell>
          <cell r="BS14">
            <v>70851.569999999992</v>
          </cell>
          <cell r="BT14">
            <v>-19764.14</v>
          </cell>
          <cell r="BU14">
            <v>58001</v>
          </cell>
          <cell r="BV14">
            <v>67536.59</v>
          </cell>
          <cell r="BW14">
            <v>58200.42</v>
          </cell>
          <cell r="BX14">
            <v>74234.429999999993</v>
          </cell>
          <cell r="BY14">
            <v>-16034.01</v>
          </cell>
          <cell r="BZ14">
            <v>239457</v>
          </cell>
          <cell r="CA14">
            <v>247822.61000000002</v>
          </cell>
          <cell r="CB14">
            <v>228097.00004738534</v>
          </cell>
          <cell r="CC14">
            <v>261387.83</v>
          </cell>
          <cell r="CD14">
            <v>-33290.83</v>
          </cell>
          <cell r="CE14">
            <v>64598</v>
          </cell>
          <cell r="CF14">
            <v>84166.26</v>
          </cell>
          <cell r="CG14">
            <v>73359.23</v>
          </cell>
          <cell r="CH14">
            <v>69094.23</v>
          </cell>
          <cell r="CI14">
            <v>4265</v>
          </cell>
          <cell r="CN14">
            <v>0</v>
          </cell>
          <cell r="CS14">
            <v>0</v>
          </cell>
          <cell r="CX14">
            <v>0</v>
          </cell>
          <cell r="CY14">
            <v>64598</v>
          </cell>
          <cell r="CZ14">
            <v>84166.26</v>
          </cell>
          <cell r="DA14">
            <v>73359.23</v>
          </cell>
          <cell r="DB14">
            <v>69094.23</v>
          </cell>
          <cell r="DC14">
            <v>4265</v>
          </cell>
          <cell r="DD14">
            <v>879386.49</v>
          </cell>
          <cell r="DE14">
            <v>845574.27639999997</v>
          </cell>
          <cell r="DF14">
            <v>812138.74379257474</v>
          </cell>
          <cell r="DG14">
            <v>847119.98</v>
          </cell>
          <cell r="DH14">
            <v>-34981.24</v>
          </cell>
        </row>
        <row r="15">
          <cell r="A15" t="str">
            <v>Columbia</v>
          </cell>
          <cell r="B15">
            <v>5</v>
          </cell>
          <cell r="C15">
            <v>12600</v>
          </cell>
          <cell r="D15">
            <v>12442.05</v>
          </cell>
          <cell r="E15">
            <v>12442.05</v>
          </cell>
          <cell r="F15">
            <v>12442.050000000001</v>
          </cell>
          <cell r="G15">
            <v>0</v>
          </cell>
          <cell r="H15">
            <v>14250</v>
          </cell>
          <cell r="I15">
            <v>13510.13</v>
          </cell>
          <cell r="J15">
            <v>13510.127745</v>
          </cell>
          <cell r="K15">
            <v>14284.72</v>
          </cell>
          <cell r="L15">
            <v>-774.59</v>
          </cell>
          <cell r="M15">
            <v>15350</v>
          </cell>
          <cell r="N15">
            <v>15350</v>
          </cell>
          <cell r="O15">
            <v>15350</v>
          </cell>
          <cell r="P15">
            <v>13794.66</v>
          </cell>
          <cell r="Q15">
            <v>1555.34</v>
          </cell>
          <cell r="R15">
            <v>15350</v>
          </cell>
          <cell r="S15">
            <v>19187.301749999999</v>
          </cell>
          <cell r="T15">
            <v>19187.301749999999</v>
          </cell>
          <cell r="U15">
            <v>10921.11</v>
          </cell>
          <cell r="V15">
            <v>8266.19</v>
          </cell>
          <cell r="W15">
            <v>13240</v>
          </cell>
          <cell r="X15">
            <v>12988.44</v>
          </cell>
          <cell r="Y15">
            <v>12988.44</v>
          </cell>
          <cell r="Z15">
            <v>16979.71</v>
          </cell>
          <cell r="AA15">
            <v>-3991.27</v>
          </cell>
          <cell r="AB15">
            <v>58190</v>
          </cell>
          <cell r="AC15">
            <v>61035.871749999998</v>
          </cell>
          <cell r="AD15">
            <v>61035.869494999999</v>
          </cell>
          <cell r="AE15">
            <v>55980.2</v>
          </cell>
          <cell r="AF15">
            <v>5055.67</v>
          </cell>
          <cell r="AG15">
            <v>13968</v>
          </cell>
          <cell r="AH15">
            <v>4921.0599999999995</v>
          </cell>
          <cell r="AI15">
            <v>4921.0599999999995</v>
          </cell>
          <cell r="AJ15">
            <v>14326.09</v>
          </cell>
          <cell r="AK15">
            <v>-9405.0300000000007</v>
          </cell>
          <cell r="AL15">
            <v>14432</v>
          </cell>
          <cell r="AM15">
            <v>18423.27</v>
          </cell>
          <cell r="AN15">
            <v>18423.27</v>
          </cell>
          <cell r="AO15">
            <v>13387.85</v>
          </cell>
          <cell r="AP15">
            <v>5035.42</v>
          </cell>
          <cell r="AQ15">
            <v>15352</v>
          </cell>
          <cell r="AR15">
            <v>14665.94</v>
          </cell>
          <cell r="AS15">
            <v>14517.014477407311</v>
          </cell>
          <cell r="AT15">
            <v>20315.689999999999</v>
          </cell>
          <cell r="AU15">
            <v>-5798.68</v>
          </cell>
          <cell r="AV15">
            <v>15352</v>
          </cell>
          <cell r="AW15">
            <v>15842.61</v>
          </cell>
          <cell r="AX15">
            <v>15251.83</v>
          </cell>
          <cell r="AY15">
            <v>13797.300000000001</v>
          </cell>
          <cell r="AZ15">
            <v>1454.53</v>
          </cell>
          <cell r="BA15">
            <v>59104</v>
          </cell>
          <cell r="BB15">
            <v>53852.880000000005</v>
          </cell>
          <cell r="BC15">
            <v>53113.174477407316</v>
          </cell>
          <cell r="BD15">
            <v>61826.930000000008</v>
          </cell>
          <cell r="BE15">
            <v>-8713.76</v>
          </cell>
          <cell r="BF15">
            <v>15120</v>
          </cell>
          <cell r="BG15">
            <v>18458.84</v>
          </cell>
          <cell r="BH15">
            <v>17045.348691523122</v>
          </cell>
          <cell r="BI15">
            <v>12108.890000000001</v>
          </cell>
          <cell r="BJ15">
            <v>4936.46</v>
          </cell>
          <cell r="BK15">
            <v>16620</v>
          </cell>
          <cell r="BL15">
            <v>10762.51</v>
          </cell>
          <cell r="BM15">
            <v>10118.030202856253</v>
          </cell>
          <cell r="BN15">
            <v>13147.400000000001</v>
          </cell>
          <cell r="BO15">
            <v>-3029.37</v>
          </cell>
          <cell r="BP15">
            <v>14620</v>
          </cell>
          <cell r="BQ15">
            <v>13604.11</v>
          </cell>
          <cell r="BR15">
            <v>13142.21</v>
          </cell>
          <cell r="BS15">
            <v>12919.21</v>
          </cell>
          <cell r="BT15">
            <v>223</v>
          </cell>
          <cell r="BU15">
            <v>15120</v>
          </cell>
          <cell r="BV15">
            <v>18229.03</v>
          </cell>
          <cell r="BW15">
            <v>15709.07</v>
          </cell>
          <cell r="BX15">
            <v>14661.86</v>
          </cell>
          <cell r="BY15">
            <v>1047.21</v>
          </cell>
          <cell r="BZ15">
            <v>61480</v>
          </cell>
          <cell r="CA15">
            <v>61054.49</v>
          </cell>
          <cell r="CB15">
            <v>56014.658894379376</v>
          </cell>
          <cell r="CC15">
            <v>52837.36</v>
          </cell>
          <cell r="CD15">
            <v>3177.3</v>
          </cell>
          <cell r="CE15">
            <v>16120</v>
          </cell>
          <cell r="CF15">
            <v>13519.89</v>
          </cell>
          <cell r="CG15">
            <v>11783.92</v>
          </cell>
          <cell r="CH15">
            <v>0</v>
          </cell>
          <cell r="CI15">
            <v>11783.92</v>
          </cell>
          <cell r="CN15">
            <v>0</v>
          </cell>
          <cell r="CS15">
            <v>0</v>
          </cell>
          <cell r="CX15">
            <v>0</v>
          </cell>
          <cell r="CY15">
            <v>16120</v>
          </cell>
          <cell r="CZ15">
            <v>13519.89</v>
          </cell>
          <cell r="DA15">
            <v>11783.92</v>
          </cell>
          <cell r="DB15">
            <v>0</v>
          </cell>
          <cell r="DC15">
            <v>11783.92</v>
          </cell>
          <cell r="DD15">
            <v>207494</v>
          </cell>
          <cell r="DE15">
            <v>201905.18174999999</v>
          </cell>
          <cell r="DF15">
            <v>194389.67286678668</v>
          </cell>
          <cell r="DG15">
            <v>183086.54</v>
          </cell>
          <cell r="DH15">
            <v>11303.13</v>
          </cell>
        </row>
        <row r="16">
          <cell r="A16" t="str">
            <v>DeSoto</v>
          </cell>
          <cell r="B16">
            <v>12</v>
          </cell>
          <cell r="C16">
            <v>9326.6</v>
          </cell>
          <cell r="D16">
            <v>9209.68</v>
          </cell>
          <cell r="E16">
            <v>9209.68</v>
          </cell>
          <cell r="F16">
            <v>5565.43</v>
          </cell>
          <cell r="G16">
            <v>3644.25</v>
          </cell>
          <cell r="H16">
            <v>9326.6</v>
          </cell>
          <cell r="I16">
            <v>8842.35</v>
          </cell>
          <cell r="J16">
            <v>8842.3549071239995</v>
          </cell>
          <cell r="K16">
            <v>6432.35</v>
          </cell>
          <cell r="L16">
            <v>2410</v>
          </cell>
          <cell r="M16">
            <v>10076.6</v>
          </cell>
          <cell r="N16">
            <v>6432.35</v>
          </cell>
          <cell r="O16">
            <v>6432.35</v>
          </cell>
          <cell r="P16">
            <v>6640.12</v>
          </cell>
          <cell r="Q16">
            <v>-207.77</v>
          </cell>
          <cell r="R16">
            <v>5790</v>
          </cell>
          <cell r="S16">
            <v>0</v>
          </cell>
          <cell r="T16">
            <v>0</v>
          </cell>
          <cell r="U16">
            <v>5923.59</v>
          </cell>
          <cell r="V16">
            <v>-5923.59</v>
          </cell>
          <cell r="W16">
            <v>6025</v>
          </cell>
          <cell r="X16">
            <v>5910.52</v>
          </cell>
          <cell r="Y16">
            <v>5910.52</v>
          </cell>
          <cell r="Z16">
            <v>8162.07</v>
          </cell>
          <cell r="AA16">
            <v>-2251.5500000000002</v>
          </cell>
          <cell r="AB16">
            <v>31218.2</v>
          </cell>
          <cell r="AC16">
            <v>21185.22</v>
          </cell>
          <cell r="AD16">
            <v>21185.224907124</v>
          </cell>
          <cell r="AE16">
            <v>27158.13</v>
          </cell>
          <cell r="AF16">
            <v>-5972.91</v>
          </cell>
          <cell r="AG16">
            <v>9200</v>
          </cell>
          <cell r="AH16">
            <v>9277.11</v>
          </cell>
          <cell r="AI16">
            <v>9277.11</v>
          </cell>
          <cell r="AJ16">
            <v>8953.34</v>
          </cell>
          <cell r="AK16">
            <v>323.77</v>
          </cell>
          <cell r="AL16">
            <v>9690</v>
          </cell>
          <cell r="AM16">
            <v>9689.89</v>
          </cell>
          <cell r="AN16">
            <v>9689.89</v>
          </cell>
          <cell r="AO16">
            <v>9590.75</v>
          </cell>
          <cell r="AP16">
            <v>99.14</v>
          </cell>
          <cell r="AQ16">
            <v>8150</v>
          </cell>
          <cell r="AR16">
            <v>10055.75</v>
          </cell>
          <cell r="AS16">
            <v>9953.6387255906247</v>
          </cell>
          <cell r="AT16">
            <v>7794.73</v>
          </cell>
          <cell r="AU16">
            <v>2158.91</v>
          </cell>
          <cell r="AV16">
            <v>8650</v>
          </cell>
          <cell r="AW16">
            <v>8070.96</v>
          </cell>
          <cell r="AX16">
            <v>7769.99</v>
          </cell>
          <cell r="AY16">
            <v>7951.15</v>
          </cell>
          <cell r="AZ16">
            <v>-181.16</v>
          </cell>
          <cell r="BA16">
            <v>35690</v>
          </cell>
          <cell r="BB16">
            <v>37093.71</v>
          </cell>
          <cell r="BC16">
            <v>36690.628725590621</v>
          </cell>
          <cell r="BD16">
            <v>34289.97</v>
          </cell>
          <cell r="BE16">
            <v>2400.66</v>
          </cell>
          <cell r="BF16">
            <v>7795</v>
          </cell>
          <cell r="BG16">
            <v>4246.7</v>
          </cell>
          <cell r="BH16">
            <v>3921.5076509840942</v>
          </cell>
          <cell r="BI16">
            <v>7718.5999999999995</v>
          </cell>
          <cell r="BJ16">
            <v>-3797.09</v>
          </cell>
          <cell r="BK16">
            <v>9114</v>
          </cell>
          <cell r="BL16">
            <v>12501.35</v>
          </cell>
          <cell r="BM16">
            <v>11752.745119537823</v>
          </cell>
          <cell r="BN16">
            <v>6379.75</v>
          </cell>
          <cell r="BO16">
            <v>5373</v>
          </cell>
          <cell r="BP16">
            <v>6540</v>
          </cell>
          <cell r="BQ16">
            <v>4067.04</v>
          </cell>
          <cell r="BR16">
            <v>3928.95</v>
          </cell>
          <cell r="BS16">
            <v>9080.68</v>
          </cell>
          <cell r="BT16">
            <v>-5151.7299999999996</v>
          </cell>
          <cell r="BU16">
            <v>12445</v>
          </cell>
          <cell r="BV16">
            <v>10150.950000000001</v>
          </cell>
          <cell r="BW16">
            <v>8747.7000000000007</v>
          </cell>
          <cell r="BX16">
            <v>11878.85</v>
          </cell>
          <cell r="BY16">
            <v>-3131.15</v>
          </cell>
          <cell r="BZ16">
            <v>35894</v>
          </cell>
          <cell r="CA16">
            <v>30966.04</v>
          </cell>
          <cell r="CB16">
            <v>28350.90277052192</v>
          </cell>
          <cell r="CC16">
            <v>35057.879999999997</v>
          </cell>
          <cell r="CD16">
            <v>-6706.98</v>
          </cell>
          <cell r="CE16">
            <v>10170</v>
          </cell>
          <cell r="CF16">
            <v>12547.630000000001</v>
          </cell>
          <cell r="CG16">
            <v>10936.5</v>
          </cell>
          <cell r="CH16">
            <v>8774.35</v>
          </cell>
          <cell r="CI16">
            <v>2162.15</v>
          </cell>
          <cell r="CN16">
            <v>0</v>
          </cell>
          <cell r="CS16">
            <v>0</v>
          </cell>
          <cell r="CX16">
            <v>0</v>
          </cell>
          <cell r="CY16">
            <v>10170</v>
          </cell>
          <cell r="CZ16">
            <v>12547.630000000001</v>
          </cell>
          <cell r="DA16">
            <v>10936.5</v>
          </cell>
          <cell r="DB16">
            <v>8774.35</v>
          </cell>
          <cell r="DC16">
            <v>2162.15</v>
          </cell>
          <cell r="DD16">
            <v>122298.8</v>
          </cell>
          <cell r="DE16">
            <v>111002.28</v>
          </cell>
          <cell r="DF16">
            <v>106372.93640323654</v>
          </cell>
          <cell r="DG16">
            <v>110845.76000000001</v>
          </cell>
          <cell r="DH16">
            <v>-4472.82</v>
          </cell>
        </row>
        <row r="17">
          <cell r="A17" t="str">
            <v>Dixie</v>
          </cell>
          <cell r="B17">
            <v>3</v>
          </cell>
          <cell r="C17">
            <v>5050</v>
          </cell>
          <cell r="D17">
            <v>4986.6899999999996</v>
          </cell>
          <cell r="E17">
            <v>4986.6899999999996</v>
          </cell>
          <cell r="F17">
            <v>4986.6899999999996</v>
          </cell>
          <cell r="G17">
            <v>0</v>
          </cell>
          <cell r="H17">
            <v>8880</v>
          </cell>
          <cell r="I17">
            <v>8418.94</v>
          </cell>
          <cell r="J17">
            <v>8418.9427632000006</v>
          </cell>
          <cell r="K17">
            <v>4347.16</v>
          </cell>
          <cell r="L17">
            <v>4071.78</v>
          </cell>
          <cell r="M17">
            <v>8880</v>
          </cell>
          <cell r="N17">
            <v>8880</v>
          </cell>
          <cell r="O17">
            <v>8880</v>
          </cell>
          <cell r="P17">
            <v>3641.2400000000002</v>
          </cell>
          <cell r="Q17">
            <v>5238.76</v>
          </cell>
          <cell r="R17">
            <v>8435</v>
          </cell>
          <cell r="S17">
            <v>0</v>
          </cell>
          <cell r="T17">
            <v>0</v>
          </cell>
          <cell r="U17">
            <v>4493.34</v>
          </cell>
          <cell r="V17">
            <v>-4493.34</v>
          </cell>
          <cell r="W17">
            <v>2725</v>
          </cell>
          <cell r="X17">
            <v>2673.22</v>
          </cell>
          <cell r="Y17">
            <v>2673.22</v>
          </cell>
          <cell r="Z17">
            <v>0</v>
          </cell>
          <cell r="AA17">
            <v>2673.22</v>
          </cell>
          <cell r="AB17">
            <v>28920</v>
          </cell>
          <cell r="AC17">
            <v>19972.160000000003</v>
          </cell>
          <cell r="AD17">
            <v>19972.162763200002</v>
          </cell>
          <cell r="AE17">
            <v>12481.74</v>
          </cell>
          <cell r="AF17">
            <v>7490.42</v>
          </cell>
          <cell r="AG17">
            <v>3185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2215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2715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8115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4215</v>
          </cell>
          <cell r="BG17">
            <v>5215</v>
          </cell>
          <cell r="BH17">
            <v>4815.6597828624699</v>
          </cell>
          <cell r="BI17">
            <v>6239.78</v>
          </cell>
          <cell r="BJ17">
            <v>-1424.12</v>
          </cell>
          <cell r="BK17">
            <v>3315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4295</v>
          </cell>
          <cell r="BQ17">
            <v>5719.12</v>
          </cell>
          <cell r="BR17">
            <v>5524.94</v>
          </cell>
          <cell r="BS17">
            <v>4914.3999999999996</v>
          </cell>
          <cell r="BT17">
            <v>610.54</v>
          </cell>
          <cell r="BU17">
            <v>2610</v>
          </cell>
          <cell r="BV17">
            <v>4592.72</v>
          </cell>
          <cell r="BW17">
            <v>3957.83</v>
          </cell>
          <cell r="BX17">
            <v>0</v>
          </cell>
          <cell r="BY17">
            <v>3957.83</v>
          </cell>
          <cell r="BZ17">
            <v>14435</v>
          </cell>
          <cell r="CA17">
            <v>15526.84</v>
          </cell>
          <cell r="CB17">
            <v>14298.429782862469</v>
          </cell>
          <cell r="CC17">
            <v>11154.18</v>
          </cell>
          <cell r="CD17">
            <v>3144.25</v>
          </cell>
          <cell r="CE17">
            <v>2610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N17">
            <v>0</v>
          </cell>
          <cell r="CS17">
            <v>0</v>
          </cell>
          <cell r="CX17">
            <v>0</v>
          </cell>
          <cell r="CY17">
            <v>2610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59130</v>
          </cell>
          <cell r="DE17">
            <v>40485.69</v>
          </cell>
          <cell r="DF17">
            <v>39257.282546062474</v>
          </cell>
          <cell r="DG17">
            <v>28622.61</v>
          </cell>
          <cell r="DH17">
            <v>10634.67</v>
          </cell>
        </row>
        <row r="18">
          <cell r="A18" t="str">
            <v>Duval</v>
          </cell>
          <cell r="B18">
            <v>2</v>
          </cell>
          <cell r="C18">
            <v>128048.62</v>
          </cell>
          <cell r="D18">
            <v>126443.43</v>
          </cell>
          <cell r="E18">
            <v>126443.43</v>
          </cell>
          <cell r="F18">
            <v>114085.62</v>
          </cell>
          <cell r="G18">
            <v>12357.81</v>
          </cell>
          <cell r="H18">
            <v>118619.95</v>
          </cell>
          <cell r="I18">
            <v>112461.1</v>
          </cell>
          <cell r="J18">
            <v>112461.100182843</v>
          </cell>
          <cell r="K18">
            <v>108227.16999999998</v>
          </cell>
          <cell r="L18">
            <v>4233.93</v>
          </cell>
          <cell r="M18">
            <v>112256.73000000001</v>
          </cell>
          <cell r="N18">
            <v>99898.920000000013</v>
          </cell>
          <cell r="O18">
            <v>99898.920000000013</v>
          </cell>
          <cell r="P18">
            <v>93991.31</v>
          </cell>
          <cell r="Q18">
            <v>5907.61</v>
          </cell>
          <cell r="R18">
            <v>114849.73000000001</v>
          </cell>
          <cell r="S18">
            <v>105456.44725999997</v>
          </cell>
          <cell r="T18">
            <v>105456.44725999997</v>
          </cell>
          <cell r="U18">
            <v>115131.15</v>
          </cell>
          <cell r="V18">
            <v>-9674.7000000000007</v>
          </cell>
          <cell r="W18">
            <v>104554.09</v>
          </cell>
          <cell r="X18">
            <v>102567.56</v>
          </cell>
          <cell r="Y18">
            <v>102567.56</v>
          </cell>
          <cell r="Z18">
            <v>102518.61</v>
          </cell>
          <cell r="AA18">
            <v>48.95</v>
          </cell>
          <cell r="AB18">
            <v>450280.5</v>
          </cell>
          <cell r="AC18">
            <v>420384.02726</v>
          </cell>
          <cell r="AD18">
            <v>420384.02744284301</v>
          </cell>
          <cell r="AE18">
            <v>419868.24</v>
          </cell>
          <cell r="AF18">
            <v>515.79</v>
          </cell>
          <cell r="AG18">
            <v>107817</v>
          </cell>
          <cell r="AH18">
            <v>94992.35</v>
          </cell>
          <cell r="AI18">
            <v>94992.35</v>
          </cell>
          <cell r="AJ18">
            <v>103357.23</v>
          </cell>
          <cell r="AK18">
            <v>-8364.8799999999992</v>
          </cell>
          <cell r="AL18">
            <v>124504</v>
          </cell>
          <cell r="AM18">
            <v>114211.69</v>
          </cell>
          <cell r="AN18">
            <v>114211.69</v>
          </cell>
          <cell r="AO18">
            <v>138071.75</v>
          </cell>
          <cell r="AP18">
            <v>-23860.06</v>
          </cell>
          <cell r="AQ18">
            <v>132428</v>
          </cell>
          <cell r="AR18">
            <v>147737.21</v>
          </cell>
          <cell r="AS18">
            <v>146237.01013516786</v>
          </cell>
          <cell r="AT18">
            <v>115554.41999999998</v>
          </cell>
          <cell r="AU18">
            <v>30682.59</v>
          </cell>
          <cell r="AV18">
            <v>109555</v>
          </cell>
          <cell r="AW18">
            <v>102460.86</v>
          </cell>
          <cell r="AX18">
            <v>98640.03</v>
          </cell>
          <cell r="AY18">
            <v>109257.19</v>
          </cell>
          <cell r="AZ18">
            <v>-10617.16</v>
          </cell>
          <cell r="BA18">
            <v>474304</v>
          </cell>
          <cell r="BB18">
            <v>459402.11</v>
          </cell>
          <cell r="BC18">
            <v>454081.08013516793</v>
          </cell>
          <cell r="BD18">
            <v>466240.58999999997</v>
          </cell>
          <cell r="BE18">
            <v>-12159.51</v>
          </cell>
          <cell r="BF18">
            <v>107263</v>
          </cell>
          <cell r="BG18">
            <v>80033.709999999992</v>
          </cell>
          <cell r="BH18">
            <v>73905.10422248856</v>
          </cell>
          <cell r="BI18">
            <v>117286.82999999999</v>
          </cell>
          <cell r="BJ18">
            <v>-43381.73</v>
          </cell>
          <cell r="BK18">
            <v>110403</v>
          </cell>
          <cell r="BL18">
            <v>160920.06</v>
          </cell>
          <cell r="BM18">
            <v>151283.85732746733</v>
          </cell>
          <cell r="BN18">
            <v>118154.37</v>
          </cell>
          <cell r="BO18">
            <v>33129.49</v>
          </cell>
          <cell r="BP18">
            <v>128644</v>
          </cell>
          <cell r="BQ18">
            <v>144510.9</v>
          </cell>
          <cell r="BR18">
            <v>139604.32</v>
          </cell>
          <cell r="BS18">
            <v>123534.13</v>
          </cell>
          <cell r="BT18">
            <v>16070.19</v>
          </cell>
          <cell r="BU18">
            <v>110044</v>
          </cell>
          <cell r="BV18">
            <v>100102.08</v>
          </cell>
          <cell r="BW18">
            <v>86264.09</v>
          </cell>
          <cell r="BX18">
            <v>107065.19</v>
          </cell>
          <cell r="BY18">
            <v>-20801.099999999999</v>
          </cell>
          <cell r="BZ18">
            <v>456354</v>
          </cell>
          <cell r="CA18">
            <v>485566.75</v>
          </cell>
          <cell r="CB18">
            <v>451057.37154995592</v>
          </cell>
          <cell r="CC18">
            <v>466040.51999999996</v>
          </cell>
          <cell r="CD18">
            <v>-14983.15</v>
          </cell>
          <cell r="CE18">
            <v>113592</v>
          </cell>
          <cell r="CF18">
            <v>120402.75</v>
          </cell>
          <cell r="CG18">
            <v>104942.92</v>
          </cell>
          <cell r="CH18">
            <v>129174.36</v>
          </cell>
          <cell r="CI18">
            <v>-24231.439999999999</v>
          </cell>
          <cell r="CN18">
            <v>0</v>
          </cell>
          <cell r="CS18">
            <v>0</v>
          </cell>
          <cell r="CX18">
            <v>0</v>
          </cell>
          <cell r="CY18">
            <v>113592</v>
          </cell>
          <cell r="CZ18">
            <v>120402.75</v>
          </cell>
          <cell r="DA18">
            <v>104942.92</v>
          </cell>
          <cell r="DB18">
            <v>129174.36</v>
          </cell>
          <cell r="DC18">
            <v>-24231.439999999999</v>
          </cell>
          <cell r="DD18">
            <v>1622579.12</v>
          </cell>
          <cell r="DE18">
            <v>1612199.0672599999</v>
          </cell>
          <cell r="DF18">
            <v>1556908.8291279669</v>
          </cell>
          <cell r="DG18">
            <v>1595409.33</v>
          </cell>
          <cell r="DH18">
            <v>-38500.5</v>
          </cell>
        </row>
        <row r="19">
          <cell r="A19" t="str">
            <v>Escambia</v>
          </cell>
          <cell r="B19">
            <v>11</v>
          </cell>
          <cell r="C19">
            <v>69947.86</v>
          </cell>
          <cell r="D19">
            <v>69071.009999999995</v>
          </cell>
          <cell r="E19">
            <v>69071.009999999995</v>
          </cell>
          <cell r="F19">
            <v>83848.44</v>
          </cell>
          <cell r="G19">
            <v>-14777.43</v>
          </cell>
          <cell r="H19">
            <v>74073.45</v>
          </cell>
          <cell r="I19">
            <v>70227.490000000005</v>
          </cell>
          <cell r="J19">
            <v>70227.492772832993</v>
          </cell>
          <cell r="K19">
            <v>69802.87</v>
          </cell>
          <cell r="L19">
            <v>424.62</v>
          </cell>
          <cell r="M19">
            <v>73282</v>
          </cell>
          <cell r="N19">
            <v>73282</v>
          </cell>
          <cell r="O19">
            <v>73282</v>
          </cell>
          <cell r="P19">
            <v>64799.08</v>
          </cell>
          <cell r="Q19">
            <v>8482.92</v>
          </cell>
          <cell r="R19">
            <v>62546</v>
          </cell>
          <cell r="S19">
            <v>74915.399550000002</v>
          </cell>
          <cell r="T19">
            <v>74915.399550000002</v>
          </cell>
          <cell r="U19">
            <v>64395.91</v>
          </cell>
          <cell r="V19">
            <v>10519.49</v>
          </cell>
          <cell r="W19">
            <v>76862</v>
          </cell>
          <cell r="X19">
            <v>75401.62</v>
          </cell>
          <cell r="Y19">
            <v>75401.62</v>
          </cell>
          <cell r="Z19">
            <v>73775.12</v>
          </cell>
          <cell r="AA19">
            <v>1626.5</v>
          </cell>
          <cell r="AB19">
            <v>286763.45</v>
          </cell>
          <cell r="AC19">
            <v>293826.50954999996</v>
          </cell>
          <cell r="AD19">
            <v>293826.51232283295</v>
          </cell>
          <cell r="AE19">
            <v>272772.98</v>
          </cell>
          <cell r="AF19">
            <v>21053.53</v>
          </cell>
          <cell r="AG19">
            <v>72733</v>
          </cell>
          <cell r="AH19">
            <v>68083.399999999994</v>
          </cell>
          <cell r="AI19">
            <v>68083.399999999994</v>
          </cell>
          <cell r="AJ19">
            <v>79073.66</v>
          </cell>
          <cell r="AK19">
            <v>-10990.26</v>
          </cell>
          <cell r="AL19">
            <v>68152</v>
          </cell>
          <cell r="AM19">
            <v>64763.68</v>
          </cell>
          <cell r="AN19">
            <v>64763.68</v>
          </cell>
          <cell r="AO19">
            <v>70475.64</v>
          </cell>
          <cell r="AP19">
            <v>-5711.96</v>
          </cell>
          <cell r="AQ19">
            <v>69521</v>
          </cell>
          <cell r="AR19">
            <v>79947.12</v>
          </cell>
          <cell r="AS19">
            <v>79135.295689674138</v>
          </cell>
          <cell r="AT19">
            <v>70915.670000000013</v>
          </cell>
          <cell r="AU19">
            <v>8219.6299999999992</v>
          </cell>
          <cell r="AV19">
            <v>75764</v>
          </cell>
          <cell r="AW19">
            <v>73325.320000000007</v>
          </cell>
          <cell r="AX19">
            <v>70590.97</v>
          </cell>
          <cell r="AY19">
            <v>82421.7</v>
          </cell>
          <cell r="AZ19">
            <v>-11830.73</v>
          </cell>
          <cell r="BA19">
            <v>286170</v>
          </cell>
          <cell r="BB19">
            <v>286119.52</v>
          </cell>
          <cell r="BC19">
            <v>282573.34568967414</v>
          </cell>
          <cell r="BD19">
            <v>302886.67</v>
          </cell>
          <cell r="BE19">
            <v>-20313.32</v>
          </cell>
          <cell r="BF19">
            <v>73250</v>
          </cell>
          <cell r="BG19">
            <v>70257.52</v>
          </cell>
          <cell r="BH19">
            <v>64877.528956405687</v>
          </cell>
          <cell r="BI19">
            <v>69286.48000000001</v>
          </cell>
          <cell r="BJ19">
            <v>-4408.95</v>
          </cell>
          <cell r="BK19">
            <v>74817</v>
          </cell>
          <cell r="BL19">
            <v>95020.2</v>
          </cell>
          <cell r="BM19">
            <v>89330.207682170963</v>
          </cell>
          <cell r="BN19">
            <v>68695.009999999995</v>
          </cell>
          <cell r="BO19">
            <v>20635.2</v>
          </cell>
          <cell r="BP19">
            <v>75161</v>
          </cell>
          <cell r="BQ19">
            <v>72408.03</v>
          </cell>
          <cell r="BR19">
            <v>69949.56</v>
          </cell>
          <cell r="BS19">
            <v>82846.149999999994</v>
          </cell>
          <cell r="BT19">
            <v>-12896.59</v>
          </cell>
          <cell r="BU19">
            <v>83352</v>
          </cell>
          <cell r="BV19">
            <v>75894.240000000005</v>
          </cell>
          <cell r="BW19">
            <v>65402.71</v>
          </cell>
          <cell r="BX19">
            <v>72326.14</v>
          </cell>
          <cell r="BY19">
            <v>-6923.43</v>
          </cell>
          <cell r="BZ19">
            <v>306580</v>
          </cell>
          <cell r="CA19">
            <v>313579.99</v>
          </cell>
          <cell r="CB19">
            <v>289560.00663857668</v>
          </cell>
          <cell r="CC19">
            <v>293153.77999999997</v>
          </cell>
          <cell r="CD19">
            <v>-3593.77</v>
          </cell>
          <cell r="CE19">
            <v>76790</v>
          </cell>
          <cell r="CF19">
            <v>90342.22</v>
          </cell>
          <cell r="CG19">
            <v>78742.19</v>
          </cell>
          <cell r="CH19">
            <v>72123.05</v>
          </cell>
          <cell r="CI19">
            <v>6619.14</v>
          </cell>
          <cell r="CN19">
            <v>0</v>
          </cell>
          <cell r="CS19">
            <v>0</v>
          </cell>
          <cell r="CX19">
            <v>0</v>
          </cell>
          <cell r="CY19">
            <v>76790</v>
          </cell>
          <cell r="CZ19">
            <v>90342.22</v>
          </cell>
          <cell r="DA19">
            <v>78742.19</v>
          </cell>
          <cell r="DB19">
            <v>72123.05</v>
          </cell>
          <cell r="DC19">
            <v>6619.14</v>
          </cell>
          <cell r="DD19">
            <v>1026251.31</v>
          </cell>
          <cell r="DE19">
            <v>1052939.2495500001</v>
          </cell>
          <cell r="DF19">
            <v>1013773.0646510837</v>
          </cell>
          <cell r="DG19">
            <v>1024784.9199999999</v>
          </cell>
          <cell r="DH19">
            <v>-11011.86</v>
          </cell>
        </row>
        <row r="20">
          <cell r="A20" t="str">
            <v>Flagler</v>
          </cell>
          <cell r="B20">
            <v>9</v>
          </cell>
          <cell r="C20">
            <v>17592</v>
          </cell>
          <cell r="D20">
            <v>13921.27</v>
          </cell>
          <cell r="E20">
            <v>13921.27</v>
          </cell>
          <cell r="F20">
            <v>13763.76</v>
          </cell>
          <cell r="G20">
            <v>157.51</v>
          </cell>
          <cell r="H20">
            <v>15346</v>
          </cell>
          <cell r="I20">
            <v>14549.22</v>
          </cell>
          <cell r="J20">
            <v>14549.22248244</v>
          </cell>
          <cell r="K20">
            <v>12918.24</v>
          </cell>
          <cell r="L20">
            <v>1630.98</v>
          </cell>
          <cell r="M20">
            <v>15346</v>
          </cell>
          <cell r="N20">
            <v>15188.49</v>
          </cell>
          <cell r="O20">
            <v>15188.49</v>
          </cell>
          <cell r="P20">
            <v>16041.27</v>
          </cell>
          <cell r="Q20">
            <v>-852.78</v>
          </cell>
          <cell r="R20">
            <v>15346</v>
          </cell>
          <cell r="S20">
            <v>15764.857260000002</v>
          </cell>
          <cell r="T20">
            <v>15764.857260000002</v>
          </cell>
          <cell r="U20">
            <v>16570.54</v>
          </cell>
          <cell r="V20">
            <v>-805.68</v>
          </cell>
          <cell r="W20">
            <v>15346</v>
          </cell>
          <cell r="X20">
            <v>15054.43</v>
          </cell>
          <cell r="Y20">
            <v>15054.43</v>
          </cell>
          <cell r="Z20">
            <v>16810.170000000002</v>
          </cell>
          <cell r="AA20">
            <v>-1755.74</v>
          </cell>
          <cell r="AB20">
            <v>61384</v>
          </cell>
          <cell r="AC20">
            <v>60556.997260000004</v>
          </cell>
          <cell r="AD20">
            <v>60556.999742440006</v>
          </cell>
          <cell r="AE20">
            <v>62340.22</v>
          </cell>
          <cell r="AF20">
            <v>-1783.22</v>
          </cell>
          <cell r="AG20">
            <v>15255</v>
          </cell>
          <cell r="AH20">
            <v>15124.97</v>
          </cell>
          <cell r="AI20">
            <v>15124.97</v>
          </cell>
          <cell r="AJ20">
            <v>13835.39</v>
          </cell>
          <cell r="AK20">
            <v>1289.58</v>
          </cell>
          <cell r="AL20">
            <v>16500</v>
          </cell>
          <cell r="AM20">
            <v>17453.63</v>
          </cell>
          <cell r="AN20">
            <v>17453.63</v>
          </cell>
          <cell r="AO20">
            <v>13603.84</v>
          </cell>
          <cell r="AP20">
            <v>3849.79</v>
          </cell>
          <cell r="AQ20">
            <v>15700</v>
          </cell>
          <cell r="AR20">
            <v>12186.34</v>
          </cell>
          <cell r="AS20">
            <v>12062.593615316018</v>
          </cell>
          <cell r="AT20">
            <v>17017.78</v>
          </cell>
          <cell r="AU20">
            <v>-4955.1899999999996</v>
          </cell>
          <cell r="AV20">
            <v>18780</v>
          </cell>
          <cell r="AW20">
            <v>21981.97</v>
          </cell>
          <cell r="AX20">
            <v>21162.25</v>
          </cell>
          <cell r="AY20">
            <v>15023.86</v>
          </cell>
          <cell r="AZ20">
            <v>6138.39</v>
          </cell>
          <cell r="BA20">
            <v>66235</v>
          </cell>
          <cell r="BB20">
            <v>66746.91</v>
          </cell>
          <cell r="BC20">
            <v>65803.44361531602</v>
          </cell>
          <cell r="BD20">
            <v>59480.869999999995</v>
          </cell>
          <cell r="BE20">
            <v>6322.57</v>
          </cell>
          <cell r="BF20">
            <v>16450</v>
          </cell>
          <cell r="BG20">
            <v>21405.19</v>
          </cell>
          <cell r="BH20">
            <v>19766.081040753579</v>
          </cell>
          <cell r="BI20">
            <v>15537.199999999999</v>
          </cell>
          <cell r="BJ20">
            <v>4228.88</v>
          </cell>
          <cell r="BK20">
            <v>16000</v>
          </cell>
          <cell r="BL20">
            <v>5141.4799999999996</v>
          </cell>
          <cell r="BM20">
            <v>4833.5982895608331</v>
          </cell>
          <cell r="BN20">
            <v>15512.74</v>
          </cell>
          <cell r="BO20">
            <v>-10679.14</v>
          </cell>
          <cell r="BP20">
            <v>15750</v>
          </cell>
          <cell r="BQ20">
            <v>15603.17</v>
          </cell>
          <cell r="BR20">
            <v>15073.4</v>
          </cell>
          <cell r="BS20">
            <v>15901.68</v>
          </cell>
          <cell r="BT20">
            <v>-828.28</v>
          </cell>
          <cell r="BU20">
            <v>15600</v>
          </cell>
          <cell r="BV20">
            <v>26951.940000000002</v>
          </cell>
          <cell r="BW20">
            <v>23226.14</v>
          </cell>
          <cell r="BX20">
            <v>21357.9</v>
          </cell>
          <cell r="BY20">
            <v>1868.24</v>
          </cell>
          <cell r="BZ20">
            <v>63800</v>
          </cell>
          <cell r="CA20">
            <v>69101.78</v>
          </cell>
          <cell r="CB20">
            <v>62899.219330314409</v>
          </cell>
          <cell r="CC20">
            <v>68309.51999999999</v>
          </cell>
          <cell r="CD20">
            <v>-5410.3</v>
          </cell>
          <cell r="CE20">
            <v>16100</v>
          </cell>
          <cell r="CF20">
            <v>9886.18</v>
          </cell>
          <cell r="CG20">
            <v>8616.7900000000009</v>
          </cell>
          <cell r="CH20">
            <v>14734.02</v>
          </cell>
          <cell r="CI20">
            <v>-6117.23</v>
          </cell>
          <cell r="CN20">
            <v>0</v>
          </cell>
          <cell r="CS20">
            <v>0</v>
          </cell>
          <cell r="CX20">
            <v>0</v>
          </cell>
          <cell r="CY20">
            <v>16100</v>
          </cell>
          <cell r="CZ20">
            <v>9886.18</v>
          </cell>
          <cell r="DA20">
            <v>8616.7900000000009</v>
          </cell>
          <cell r="DB20">
            <v>14734.02</v>
          </cell>
          <cell r="DC20">
            <v>-6117.23</v>
          </cell>
          <cell r="DD20">
            <v>225111</v>
          </cell>
          <cell r="DE20">
            <v>220213.13726000002</v>
          </cell>
          <cell r="DF20">
            <v>211797.72268807044</v>
          </cell>
          <cell r="DG20">
            <v>218628.38999999996</v>
          </cell>
          <cell r="DH20">
            <v>-6830.67</v>
          </cell>
        </row>
        <row r="21">
          <cell r="A21" t="str">
            <v>Franklin</v>
          </cell>
          <cell r="B21">
            <v>6</v>
          </cell>
          <cell r="C21">
            <v>3366.37</v>
          </cell>
          <cell r="D21">
            <v>3324.17</v>
          </cell>
          <cell r="E21">
            <v>3324.17</v>
          </cell>
          <cell r="F21">
            <v>3715.59</v>
          </cell>
          <cell r="G21">
            <v>-391.42</v>
          </cell>
          <cell r="H21">
            <v>3295.69</v>
          </cell>
          <cell r="I21">
            <v>3124.57</v>
          </cell>
          <cell r="J21">
            <v>3124.5749409066002</v>
          </cell>
          <cell r="K21">
            <v>3187.9199999999996</v>
          </cell>
          <cell r="L21">
            <v>-63.35</v>
          </cell>
          <cell r="M21">
            <v>3197.36</v>
          </cell>
          <cell r="N21">
            <v>3197.36</v>
          </cell>
          <cell r="O21">
            <v>3197.36</v>
          </cell>
          <cell r="P21">
            <v>5290.47</v>
          </cell>
          <cell r="Q21">
            <v>-2093.11</v>
          </cell>
          <cell r="R21">
            <v>5612.3600000000006</v>
          </cell>
          <cell r="S21">
            <v>8935.4628000000012</v>
          </cell>
          <cell r="T21">
            <v>8935.4628000000012</v>
          </cell>
          <cell r="U21">
            <v>3870.76</v>
          </cell>
          <cell r="V21">
            <v>5064.7</v>
          </cell>
          <cell r="W21">
            <v>5331.96</v>
          </cell>
          <cell r="X21">
            <v>5230.6499999999996</v>
          </cell>
          <cell r="Y21">
            <v>5230.6499999999996</v>
          </cell>
          <cell r="Z21">
            <v>2925.47</v>
          </cell>
          <cell r="AA21">
            <v>2305.1799999999998</v>
          </cell>
          <cell r="AB21">
            <v>17437.37</v>
          </cell>
          <cell r="AC21">
            <v>20488.042800000003</v>
          </cell>
          <cell r="AD21">
            <v>20488.047740906601</v>
          </cell>
          <cell r="AE21">
            <v>15274.619999999999</v>
          </cell>
          <cell r="AF21">
            <v>5213.43</v>
          </cell>
          <cell r="AG21">
            <v>3816</v>
          </cell>
          <cell r="AH21">
            <v>1299.1799999999998</v>
          </cell>
          <cell r="AI21">
            <v>1299.1799999999998</v>
          </cell>
          <cell r="AJ21">
            <v>3068.49</v>
          </cell>
          <cell r="AK21">
            <v>-1769.31</v>
          </cell>
          <cell r="AL21">
            <v>3830</v>
          </cell>
          <cell r="AM21">
            <v>894.52</v>
          </cell>
          <cell r="AN21">
            <v>894.52</v>
          </cell>
          <cell r="AO21">
            <v>2958.41</v>
          </cell>
          <cell r="AP21">
            <v>-2063.89</v>
          </cell>
          <cell r="AQ21">
            <v>4825</v>
          </cell>
          <cell r="AR21">
            <v>3836.2</v>
          </cell>
          <cell r="AS21">
            <v>3797.2452456664846</v>
          </cell>
          <cell r="AT21">
            <v>3718.95</v>
          </cell>
          <cell r="AU21">
            <v>78.3</v>
          </cell>
          <cell r="AV21">
            <v>4875</v>
          </cell>
          <cell r="AW21">
            <v>4450.49</v>
          </cell>
          <cell r="AX21">
            <v>4284.53</v>
          </cell>
          <cell r="AY21">
            <v>4827.01</v>
          </cell>
          <cell r="AZ21">
            <v>-542.48</v>
          </cell>
          <cell r="BA21">
            <v>17346</v>
          </cell>
          <cell r="BB21">
            <v>10480.39</v>
          </cell>
          <cell r="BC21">
            <v>10275.475245666483</v>
          </cell>
          <cell r="BD21">
            <v>14572.859999999999</v>
          </cell>
          <cell r="BE21">
            <v>-4297.38</v>
          </cell>
          <cell r="BF21">
            <v>4519</v>
          </cell>
          <cell r="BG21">
            <v>4994.1099999999997</v>
          </cell>
          <cell r="BH21">
            <v>4611.6845020501032</v>
          </cell>
          <cell r="BI21">
            <v>2652.7200000000003</v>
          </cell>
          <cell r="BJ21">
            <v>1958.96</v>
          </cell>
          <cell r="BK21">
            <v>4911</v>
          </cell>
          <cell r="BL21">
            <v>3856.83</v>
          </cell>
          <cell r="BM21">
            <v>3625.875602185929</v>
          </cell>
          <cell r="BN21">
            <v>4010.2599999999998</v>
          </cell>
          <cell r="BO21">
            <v>-384.38</v>
          </cell>
          <cell r="BP21">
            <v>4906</v>
          </cell>
          <cell r="BQ21">
            <v>3035.09</v>
          </cell>
          <cell r="BR21">
            <v>2932.04</v>
          </cell>
          <cell r="BS21">
            <v>3524.1099999999997</v>
          </cell>
          <cell r="BT21">
            <v>-592.07000000000005</v>
          </cell>
          <cell r="BU21">
            <v>4906</v>
          </cell>
          <cell r="BV21">
            <v>6607.11</v>
          </cell>
          <cell r="BW21">
            <v>5693.75</v>
          </cell>
          <cell r="BX21">
            <v>4432.01</v>
          </cell>
          <cell r="BY21">
            <v>1261.74</v>
          </cell>
          <cell r="BZ21">
            <v>19242</v>
          </cell>
          <cell r="CA21">
            <v>18493.14</v>
          </cell>
          <cell r="CB21">
            <v>16863.350104236033</v>
          </cell>
          <cell r="CC21">
            <v>14619.1</v>
          </cell>
          <cell r="CD21">
            <v>2244.25</v>
          </cell>
          <cell r="CE21">
            <v>4374</v>
          </cell>
          <cell r="CF21">
            <v>4189.82</v>
          </cell>
          <cell r="CG21">
            <v>3651.84</v>
          </cell>
          <cell r="CH21">
            <v>3679.28</v>
          </cell>
          <cell r="CI21">
            <v>-27.44</v>
          </cell>
          <cell r="CN21">
            <v>0</v>
          </cell>
          <cell r="CS21">
            <v>0</v>
          </cell>
          <cell r="CX21">
            <v>0</v>
          </cell>
          <cell r="CY21">
            <v>4374</v>
          </cell>
          <cell r="CZ21">
            <v>4189.82</v>
          </cell>
          <cell r="DA21">
            <v>3651.84</v>
          </cell>
          <cell r="DB21">
            <v>3679.28</v>
          </cell>
          <cell r="DC21">
            <v>-27.44</v>
          </cell>
          <cell r="DD21">
            <v>61765.74</v>
          </cell>
          <cell r="DE21">
            <v>56975.5628</v>
          </cell>
          <cell r="DF21">
            <v>54602.883090809104</v>
          </cell>
          <cell r="DG21">
            <v>51861.45</v>
          </cell>
          <cell r="DH21">
            <v>2741.43</v>
          </cell>
        </row>
        <row r="22">
          <cell r="A22" t="str">
            <v>Gadsden</v>
          </cell>
          <cell r="B22">
            <v>1</v>
          </cell>
          <cell r="C22">
            <v>15505</v>
          </cell>
          <cell r="D22">
            <v>15310.63</v>
          </cell>
          <cell r="E22">
            <v>15310.63</v>
          </cell>
          <cell r="F22">
            <v>15579.68</v>
          </cell>
          <cell r="G22">
            <v>-269.05</v>
          </cell>
          <cell r="H22">
            <v>18425.5</v>
          </cell>
          <cell r="I22">
            <v>17468.830000000002</v>
          </cell>
          <cell r="J22">
            <v>17468.832194070001</v>
          </cell>
          <cell r="K22">
            <v>12915.09</v>
          </cell>
          <cell r="L22">
            <v>4553.74</v>
          </cell>
          <cell r="M22">
            <v>16095.04</v>
          </cell>
          <cell r="N22">
            <v>16095.04</v>
          </cell>
          <cell r="O22">
            <v>16095.04</v>
          </cell>
          <cell r="P22">
            <v>13899.310000000001</v>
          </cell>
          <cell r="Q22">
            <v>2195.73</v>
          </cell>
          <cell r="R22">
            <v>16095.04</v>
          </cell>
          <cell r="S22">
            <v>11916.32936</v>
          </cell>
          <cell r="T22">
            <v>11916.32936</v>
          </cell>
          <cell r="U22">
            <v>13488.6</v>
          </cell>
          <cell r="V22">
            <v>-1572.27</v>
          </cell>
          <cell r="W22">
            <v>14709.060000000001</v>
          </cell>
          <cell r="X22">
            <v>14429.590000000002</v>
          </cell>
          <cell r="Y22">
            <v>14429.590000000002</v>
          </cell>
          <cell r="Z22">
            <v>19586.91</v>
          </cell>
          <cell r="AA22">
            <v>-5157.32</v>
          </cell>
          <cell r="AB22">
            <v>65324.639999999999</v>
          </cell>
          <cell r="AC22">
            <v>59909.789360000002</v>
          </cell>
          <cell r="AD22">
            <v>59909.791554070012</v>
          </cell>
          <cell r="AE22">
            <v>59889.91</v>
          </cell>
          <cell r="AF22">
            <v>19.88</v>
          </cell>
          <cell r="AG22">
            <v>14552</v>
          </cell>
          <cell r="AH22">
            <v>9643.85</v>
          </cell>
          <cell r="AI22">
            <v>9643.85</v>
          </cell>
          <cell r="AJ22">
            <v>11934.939999999999</v>
          </cell>
          <cell r="AK22">
            <v>-2291.09</v>
          </cell>
          <cell r="AL22">
            <v>13014</v>
          </cell>
          <cell r="AM22">
            <v>17123.53</v>
          </cell>
          <cell r="AN22">
            <v>17123.53</v>
          </cell>
          <cell r="AO22">
            <v>12641.939999999999</v>
          </cell>
          <cell r="AP22">
            <v>4481.59</v>
          </cell>
          <cell r="AQ22">
            <v>13767</v>
          </cell>
          <cell r="AR22">
            <v>11825.67</v>
          </cell>
          <cell r="AS22">
            <v>11705.586044606844</v>
          </cell>
          <cell r="AT22">
            <v>14225.39</v>
          </cell>
          <cell r="AU22">
            <v>-2519.8000000000002</v>
          </cell>
          <cell r="AV22">
            <v>12992</v>
          </cell>
          <cell r="AW22">
            <v>12276.12</v>
          </cell>
          <cell r="AX22">
            <v>11818.34</v>
          </cell>
          <cell r="AY22">
            <v>13448.3</v>
          </cell>
          <cell r="AZ22">
            <v>-1629.96</v>
          </cell>
          <cell r="BA22">
            <v>54325</v>
          </cell>
          <cell r="BB22">
            <v>50869.17</v>
          </cell>
          <cell r="BC22">
            <v>50291.306044606841</v>
          </cell>
          <cell r="BD22">
            <v>52250.569999999992</v>
          </cell>
          <cell r="BE22">
            <v>-1959.26</v>
          </cell>
          <cell r="BF22">
            <v>13385</v>
          </cell>
          <cell r="BG22">
            <v>15904.8</v>
          </cell>
          <cell r="BH22">
            <v>14686.885084270569</v>
          </cell>
          <cell r="BI22">
            <v>9560.64</v>
          </cell>
          <cell r="BJ22">
            <v>5126.25</v>
          </cell>
          <cell r="BK22">
            <v>12705</v>
          </cell>
          <cell r="BL22">
            <v>9385.9699999999993</v>
          </cell>
          <cell r="BM22">
            <v>8823.9200654032102</v>
          </cell>
          <cell r="BN22">
            <v>15178.14</v>
          </cell>
          <cell r="BO22">
            <v>-6354.22</v>
          </cell>
          <cell r="BP22">
            <v>10510</v>
          </cell>
          <cell r="BQ22">
            <v>8217.86</v>
          </cell>
          <cell r="BR22">
            <v>7938.84</v>
          </cell>
          <cell r="BS22">
            <v>16717.93</v>
          </cell>
          <cell r="BT22">
            <v>-8779.09</v>
          </cell>
          <cell r="BU22">
            <v>14286</v>
          </cell>
          <cell r="BV22">
            <v>27110.92</v>
          </cell>
          <cell r="BW22">
            <v>23363.14</v>
          </cell>
          <cell r="BX22">
            <v>12941.85</v>
          </cell>
          <cell r="BY22">
            <v>10421.290000000001</v>
          </cell>
          <cell r="BZ22">
            <v>50886</v>
          </cell>
          <cell r="CA22">
            <v>60619.549999999996</v>
          </cell>
          <cell r="CB22">
            <v>54812.785149673779</v>
          </cell>
          <cell r="CC22">
            <v>54398.559999999998</v>
          </cell>
          <cell r="CD22">
            <v>414.23</v>
          </cell>
          <cell r="CE22">
            <v>15095</v>
          </cell>
          <cell r="CF22">
            <v>11017.52</v>
          </cell>
          <cell r="CG22">
            <v>9602.86</v>
          </cell>
          <cell r="CH22">
            <v>15428.18</v>
          </cell>
          <cell r="CI22">
            <v>-5825.32</v>
          </cell>
          <cell r="CN22">
            <v>0</v>
          </cell>
          <cell r="CS22">
            <v>0</v>
          </cell>
          <cell r="CX22">
            <v>0</v>
          </cell>
          <cell r="CY22">
            <v>15095</v>
          </cell>
          <cell r="CZ22">
            <v>11017.52</v>
          </cell>
          <cell r="DA22">
            <v>9602.86</v>
          </cell>
          <cell r="DB22">
            <v>15428.18</v>
          </cell>
          <cell r="DC22">
            <v>-5825.32</v>
          </cell>
          <cell r="DD22">
            <v>201135.64</v>
          </cell>
          <cell r="DE22">
            <v>197726.65935999999</v>
          </cell>
          <cell r="DF22">
            <v>189927.37274835061</v>
          </cell>
          <cell r="DG22">
            <v>197546.89999999997</v>
          </cell>
          <cell r="DH22">
            <v>-7619.53</v>
          </cell>
        </row>
        <row r="23">
          <cell r="A23" t="str">
            <v>Gilchrist</v>
          </cell>
          <cell r="B23">
            <v>4</v>
          </cell>
          <cell r="C23">
            <v>5620</v>
          </cell>
          <cell r="D23">
            <v>5549.55</v>
          </cell>
          <cell r="E23">
            <v>5549.55</v>
          </cell>
          <cell r="F23">
            <v>1395.67</v>
          </cell>
          <cell r="G23">
            <v>4153.88</v>
          </cell>
          <cell r="H23">
            <v>0</v>
          </cell>
          <cell r="I23">
            <v>0</v>
          </cell>
          <cell r="J23">
            <v>0</v>
          </cell>
          <cell r="K23">
            <v>1756.3899999999999</v>
          </cell>
          <cell r="L23">
            <v>-1756.39</v>
          </cell>
          <cell r="M23">
            <v>4754.7700000000004</v>
          </cell>
          <cell r="N23">
            <v>600.89000000000033</v>
          </cell>
          <cell r="O23">
            <v>600.89000000000033</v>
          </cell>
          <cell r="P23">
            <v>867.95999999999992</v>
          </cell>
          <cell r="Q23">
            <v>-267.07</v>
          </cell>
          <cell r="R23">
            <v>5350</v>
          </cell>
          <cell r="S23">
            <v>3522.2205199999994</v>
          </cell>
          <cell r="T23">
            <v>3522.2205199999994</v>
          </cell>
          <cell r="U23">
            <v>1152.8499999999999</v>
          </cell>
          <cell r="V23">
            <v>2369.37</v>
          </cell>
          <cell r="W23">
            <v>2400</v>
          </cell>
          <cell r="X23">
            <v>2354.4</v>
          </cell>
          <cell r="Y23">
            <v>2354.4</v>
          </cell>
          <cell r="Z23">
            <v>1440.8600000000001</v>
          </cell>
          <cell r="AA23">
            <v>913.54</v>
          </cell>
          <cell r="AB23">
            <v>12504.77</v>
          </cell>
          <cell r="AC23">
            <v>6477.5105199999998</v>
          </cell>
          <cell r="AD23">
            <v>6477.5105199999998</v>
          </cell>
          <cell r="AE23">
            <v>5218.0599999999995</v>
          </cell>
          <cell r="AF23">
            <v>1259.45</v>
          </cell>
          <cell r="AG23">
            <v>1025</v>
          </cell>
          <cell r="AH23">
            <v>0</v>
          </cell>
          <cell r="AI23">
            <v>0</v>
          </cell>
          <cell r="AJ23">
            <v>978.55000000000007</v>
          </cell>
          <cell r="AK23">
            <v>-978.55</v>
          </cell>
          <cell r="AL23">
            <v>13656</v>
          </cell>
          <cell r="AM23">
            <v>12677.16</v>
          </cell>
          <cell r="AN23">
            <v>12677.16</v>
          </cell>
          <cell r="AO23">
            <v>3107.58</v>
          </cell>
          <cell r="AP23">
            <v>9569.58</v>
          </cell>
          <cell r="AQ23">
            <v>5648</v>
          </cell>
          <cell r="AR23">
            <v>0</v>
          </cell>
          <cell r="AS23">
            <v>0</v>
          </cell>
          <cell r="AT23">
            <v>2837.05</v>
          </cell>
          <cell r="AU23">
            <v>-2837.05</v>
          </cell>
          <cell r="AV23">
            <v>5918</v>
          </cell>
          <cell r="AW23">
            <v>0</v>
          </cell>
          <cell r="AX23">
            <v>0</v>
          </cell>
          <cell r="AY23">
            <v>1553.45</v>
          </cell>
          <cell r="AZ23">
            <v>-1553.45</v>
          </cell>
          <cell r="BA23">
            <v>26247</v>
          </cell>
          <cell r="BB23">
            <v>12677.16</v>
          </cell>
          <cell r="BC23">
            <v>12677.16</v>
          </cell>
          <cell r="BD23">
            <v>8476.630000000001</v>
          </cell>
          <cell r="BE23">
            <v>4200.53</v>
          </cell>
          <cell r="BF23">
            <v>2654</v>
          </cell>
          <cell r="BG23">
            <v>0</v>
          </cell>
          <cell r="BH23">
            <v>0</v>
          </cell>
          <cell r="BI23">
            <v>4833.55</v>
          </cell>
          <cell r="BJ23">
            <v>-4833.55</v>
          </cell>
          <cell r="BK23">
            <v>1580</v>
          </cell>
          <cell r="BL23">
            <v>0</v>
          </cell>
          <cell r="BM23">
            <v>0</v>
          </cell>
          <cell r="BN23">
            <v>1000.6</v>
          </cell>
          <cell r="BO23">
            <v>-1000.6</v>
          </cell>
          <cell r="BP23">
            <v>3916</v>
          </cell>
          <cell r="BQ23">
            <v>1482.69</v>
          </cell>
          <cell r="BR23">
            <v>1432.35</v>
          </cell>
          <cell r="BS23">
            <v>1111.81</v>
          </cell>
          <cell r="BT23">
            <v>320.54000000000002</v>
          </cell>
          <cell r="BU23">
            <v>2490</v>
          </cell>
          <cell r="BV23">
            <v>3165.02</v>
          </cell>
          <cell r="BW23">
            <v>2727.49</v>
          </cell>
          <cell r="BX23">
            <v>1170.9100000000001</v>
          </cell>
          <cell r="BY23">
            <v>1556.58</v>
          </cell>
          <cell r="BZ23">
            <v>10640</v>
          </cell>
          <cell r="CA23">
            <v>4647.71</v>
          </cell>
          <cell r="CB23">
            <v>4159.84</v>
          </cell>
          <cell r="CC23">
            <v>8116.8700000000008</v>
          </cell>
          <cell r="CD23">
            <v>-3957.03</v>
          </cell>
          <cell r="CE23">
            <v>2570</v>
          </cell>
          <cell r="CF23">
            <v>909.36999999999989</v>
          </cell>
          <cell r="CG23">
            <v>792.61</v>
          </cell>
          <cell r="CH23">
            <v>1534.4899999999998</v>
          </cell>
          <cell r="CI23">
            <v>-741.88</v>
          </cell>
          <cell r="CN23">
            <v>0</v>
          </cell>
          <cell r="CS23">
            <v>0</v>
          </cell>
          <cell r="CX23">
            <v>0</v>
          </cell>
          <cell r="CY23">
            <v>2570</v>
          </cell>
          <cell r="CZ23">
            <v>909.36999999999989</v>
          </cell>
          <cell r="DA23">
            <v>792.61</v>
          </cell>
          <cell r="DB23">
            <v>1534.4899999999998</v>
          </cell>
          <cell r="DC23">
            <v>-741.88</v>
          </cell>
          <cell r="DD23">
            <v>57581.770000000004</v>
          </cell>
          <cell r="DE23">
            <v>30261.300519999997</v>
          </cell>
          <cell r="DF23">
            <v>29656.67052</v>
          </cell>
          <cell r="DG23">
            <v>24741.72</v>
          </cell>
          <cell r="DH23">
            <v>4914.95</v>
          </cell>
        </row>
        <row r="24">
          <cell r="A24" t="str">
            <v>Glades</v>
          </cell>
          <cell r="B24">
            <v>2</v>
          </cell>
          <cell r="C24">
            <v>4631.74</v>
          </cell>
          <cell r="D24">
            <v>4573.68</v>
          </cell>
          <cell r="E24">
            <v>4573.68</v>
          </cell>
          <cell r="F24">
            <v>4742.37</v>
          </cell>
          <cell r="G24">
            <v>-168.69</v>
          </cell>
          <cell r="H24">
            <v>4627.55</v>
          </cell>
          <cell r="I24">
            <v>4387.28</v>
          </cell>
          <cell r="J24">
            <v>4387.2836243070005</v>
          </cell>
          <cell r="K24">
            <v>4528.1099999999997</v>
          </cell>
          <cell r="L24">
            <v>-140.83000000000001</v>
          </cell>
          <cell r="M24">
            <v>4782</v>
          </cell>
          <cell r="N24">
            <v>4782</v>
          </cell>
          <cell r="O24">
            <v>4782</v>
          </cell>
          <cell r="P24">
            <v>5379.95</v>
          </cell>
          <cell r="Q24">
            <v>-597.95000000000005</v>
          </cell>
          <cell r="R24">
            <v>4872.3500000000004</v>
          </cell>
          <cell r="S24">
            <v>5983.9779000000008</v>
          </cell>
          <cell r="T24">
            <v>5983.9779000000008</v>
          </cell>
          <cell r="U24">
            <v>4752.1499999999996</v>
          </cell>
          <cell r="V24">
            <v>1231.83</v>
          </cell>
          <cell r="W24">
            <v>5004.46</v>
          </cell>
          <cell r="X24">
            <v>4909.38</v>
          </cell>
          <cell r="Y24">
            <v>4909.38</v>
          </cell>
          <cell r="Z24">
            <v>4742.6099999999997</v>
          </cell>
          <cell r="AA24">
            <v>166.77</v>
          </cell>
          <cell r="AB24">
            <v>19286.36</v>
          </cell>
          <cell r="AC24">
            <v>20062.637900000002</v>
          </cell>
          <cell r="AD24">
            <v>20062.641524307004</v>
          </cell>
          <cell r="AE24">
            <v>19402.82</v>
          </cell>
          <cell r="AF24">
            <v>659.82</v>
          </cell>
          <cell r="AG24">
            <v>4687</v>
          </cell>
          <cell r="AH24">
            <v>4362.6400000000003</v>
          </cell>
          <cell r="AI24">
            <v>4362.6400000000003</v>
          </cell>
          <cell r="AJ24">
            <v>4692.04</v>
          </cell>
          <cell r="AK24">
            <v>-329.4</v>
          </cell>
          <cell r="AL24">
            <v>5102</v>
          </cell>
          <cell r="AM24">
            <v>4769.9399999999996</v>
          </cell>
          <cell r="AN24">
            <v>4769.9399999999996</v>
          </cell>
          <cell r="AO24">
            <v>5063.66</v>
          </cell>
          <cell r="AP24">
            <v>-293.72000000000003</v>
          </cell>
          <cell r="AQ24">
            <v>4875</v>
          </cell>
          <cell r="AR24">
            <v>4691.99</v>
          </cell>
          <cell r="AS24">
            <v>4644.3451124067278</v>
          </cell>
          <cell r="AT24">
            <v>5999.8099999999995</v>
          </cell>
          <cell r="AU24">
            <v>-1355.46</v>
          </cell>
          <cell r="AV24">
            <v>5450</v>
          </cell>
          <cell r="AW24">
            <v>6729.86</v>
          </cell>
          <cell r="AX24">
            <v>6478.9</v>
          </cell>
          <cell r="AY24">
            <v>5050.49</v>
          </cell>
          <cell r="AZ24">
            <v>1428.41</v>
          </cell>
          <cell r="BA24">
            <v>20114</v>
          </cell>
          <cell r="BB24">
            <v>20554.43</v>
          </cell>
          <cell r="BC24">
            <v>20255.825112406725</v>
          </cell>
          <cell r="BD24">
            <v>20806</v>
          </cell>
          <cell r="BE24">
            <v>-550.16999999999996</v>
          </cell>
          <cell r="BF24">
            <v>5200</v>
          </cell>
          <cell r="BG24">
            <v>5687.94</v>
          </cell>
          <cell r="BH24">
            <v>5252.3842579740667</v>
          </cell>
          <cell r="BI24">
            <v>4629.3999999999996</v>
          </cell>
          <cell r="BJ24">
            <v>622.98</v>
          </cell>
          <cell r="BK24">
            <v>4903</v>
          </cell>
          <cell r="BL24">
            <v>2778.49</v>
          </cell>
          <cell r="BM24">
            <v>2612.108675237846</v>
          </cell>
          <cell r="BN24">
            <v>4900.9800000000005</v>
          </cell>
          <cell r="BO24">
            <v>-2288.87</v>
          </cell>
          <cell r="BP24">
            <v>4883</v>
          </cell>
          <cell r="BQ24">
            <v>6616.25</v>
          </cell>
          <cell r="BR24">
            <v>6391.61</v>
          </cell>
          <cell r="BS24">
            <v>6089.9299999999994</v>
          </cell>
          <cell r="BT24">
            <v>301.68</v>
          </cell>
          <cell r="BU24">
            <v>5200</v>
          </cell>
          <cell r="BV24">
            <v>6882.24</v>
          </cell>
          <cell r="BW24">
            <v>5930.85</v>
          </cell>
          <cell r="BX24">
            <v>5580.35</v>
          </cell>
          <cell r="BY24">
            <v>350.5</v>
          </cell>
          <cell r="BZ24">
            <v>20186</v>
          </cell>
          <cell r="CA24">
            <v>21964.92</v>
          </cell>
          <cell r="CB24">
            <v>20186.952933211913</v>
          </cell>
          <cell r="CC24">
            <v>21200.660000000003</v>
          </cell>
          <cell r="CD24">
            <v>-1013.71</v>
          </cell>
          <cell r="CE24">
            <v>5164</v>
          </cell>
          <cell r="CF24">
            <v>4246.5599999999995</v>
          </cell>
          <cell r="CG24">
            <v>3701.3</v>
          </cell>
          <cell r="CH24">
            <v>4846.33</v>
          </cell>
          <cell r="CI24">
            <v>-1145.03</v>
          </cell>
          <cell r="CN24">
            <v>0</v>
          </cell>
          <cell r="CS24">
            <v>0</v>
          </cell>
          <cell r="CX24">
            <v>0</v>
          </cell>
          <cell r="CY24">
            <v>5164</v>
          </cell>
          <cell r="CZ24">
            <v>4246.5599999999995</v>
          </cell>
          <cell r="DA24">
            <v>3701.3</v>
          </cell>
          <cell r="DB24">
            <v>4846.33</v>
          </cell>
          <cell r="DC24">
            <v>-1145.03</v>
          </cell>
          <cell r="DD24">
            <v>69382.100000000006</v>
          </cell>
          <cell r="DE24">
            <v>71402.227899999998</v>
          </cell>
          <cell r="DF24">
            <v>68780.399569925648</v>
          </cell>
          <cell r="DG24">
            <v>70998.180000000008</v>
          </cell>
          <cell r="DH24">
            <v>-2217.7800000000002</v>
          </cell>
        </row>
        <row r="25">
          <cell r="A25" t="str">
            <v>Gulf</v>
          </cell>
          <cell r="B25">
            <v>1</v>
          </cell>
          <cell r="C25">
            <v>5685</v>
          </cell>
          <cell r="D25">
            <v>5613.73</v>
          </cell>
          <cell r="E25">
            <v>5613.73</v>
          </cell>
          <cell r="F25">
            <v>4890.87</v>
          </cell>
          <cell r="G25">
            <v>722.86</v>
          </cell>
          <cell r="H25">
            <v>4754.41</v>
          </cell>
          <cell r="I25">
            <v>4507.5600000000004</v>
          </cell>
          <cell r="J25">
            <v>4507.5569440073996</v>
          </cell>
          <cell r="K25">
            <v>4636.7700000000004</v>
          </cell>
          <cell r="L25">
            <v>-129.21</v>
          </cell>
          <cell r="M25">
            <v>5238.6499999999996</v>
          </cell>
          <cell r="N25">
            <v>4515.79</v>
          </cell>
          <cell r="O25">
            <v>4515.79</v>
          </cell>
          <cell r="P25">
            <v>5580.1900000000005</v>
          </cell>
          <cell r="Q25">
            <v>-1064.4000000000001</v>
          </cell>
          <cell r="R25">
            <v>5546.71</v>
          </cell>
          <cell r="S25">
            <v>6665.8125</v>
          </cell>
          <cell r="T25">
            <v>6665.8125</v>
          </cell>
          <cell r="U25">
            <v>5983.57</v>
          </cell>
          <cell r="V25">
            <v>682.24</v>
          </cell>
          <cell r="W25">
            <v>5311.58</v>
          </cell>
          <cell r="X25">
            <v>5210.66</v>
          </cell>
          <cell r="Y25">
            <v>5210.66</v>
          </cell>
          <cell r="Z25">
            <v>5654.02</v>
          </cell>
          <cell r="AA25">
            <v>-443.36</v>
          </cell>
          <cell r="AB25">
            <v>20851.349999999999</v>
          </cell>
          <cell r="AC25">
            <v>20899.822500000002</v>
          </cell>
          <cell r="AD25">
            <v>20899.8194440074</v>
          </cell>
          <cell r="AE25">
            <v>21854.550000000003</v>
          </cell>
          <cell r="AF25">
            <v>-954.73</v>
          </cell>
          <cell r="AG25">
            <v>5020</v>
          </cell>
          <cell r="AH25">
            <v>4878.55</v>
          </cell>
          <cell r="AI25">
            <v>4878.55</v>
          </cell>
          <cell r="AJ25">
            <v>5544.9</v>
          </cell>
          <cell r="AK25">
            <v>-666.35</v>
          </cell>
          <cell r="AL25">
            <v>5641</v>
          </cell>
          <cell r="AM25">
            <v>6084.36</v>
          </cell>
          <cell r="AN25">
            <v>6084.36</v>
          </cell>
          <cell r="AO25">
            <v>4842.8500000000004</v>
          </cell>
          <cell r="AP25">
            <v>1241.51</v>
          </cell>
          <cell r="AQ25">
            <v>6498</v>
          </cell>
          <cell r="AR25">
            <v>6224.75</v>
          </cell>
          <cell r="AS25">
            <v>6161.5406764408663</v>
          </cell>
          <cell r="AT25">
            <v>4985.63</v>
          </cell>
          <cell r="AU25">
            <v>1175.9100000000001</v>
          </cell>
          <cell r="AV25">
            <v>5637</v>
          </cell>
          <cell r="AW25">
            <v>5637</v>
          </cell>
          <cell r="AX25">
            <v>5426.79</v>
          </cell>
          <cell r="AY25">
            <v>9568.4000000000015</v>
          </cell>
          <cell r="AZ25">
            <v>-4141.6099999999997</v>
          </cell>
          <cell r="BA25">
            <v>22796</v>
          </cell>
          <cell r="BB25">
            <v>22824.66</v>
          </cell>
          <cell r="BC25">
            <v>22551.240676440866</v>
          </cell>
          <cell r="BD25">
            <v>24941.780000000002</v>
          </cell>
          <cell r="BE25">
            <v>-2390.54</v>
          </cell>
          <cell r="BF25">
            <v>5710</v>
          </cell>
          <cell r="BG25">
            <v>4323.62</v>
          </cell>
          <cell r="BH25">
            <v>3992.5374785004474</v>
          </cell>
          <cell r="BI25">
            <v>4041.94</v>
          </cell>
          <cell r="BJ25">
            <v>-49.4</v>
          </cell>
          <cell r="BK25">
            <v>4850</v>
          </cell>
          <cell r="BL25">
            <v>4086.68</v>
          </cell>
          <cell r="BM25">
            <v>3841.9617421408752</v>
          </cell>
          <cell r="BN25">
            <v>4273.51</v>
          </cell>
          <cell r="BO25">
            <v>-431.55</v>
          </cell>
          <cell r="BP25">
            <v>3810</v>
          </cell>
          <cell r="BQ25">
            <v>4147.2</v>
          </cell>
          <cell r="BR25">
            <v>4006.39</v>
          </cell>
          <cell r="BS25">
            <v>4369.75</v>
          </cell>
          <cell r="BT25">
            <v>-363.36</v>
          </cell>
          <cell r="BU25">
            <v>4860</v>
          </cell>
          <cell r="BV25">
            <v>5693.46</v>
          </cell>
          <cell r="BW25">
            <v>4906.3999999999996</v>
          </cell>
          <cell r="BX25">
            <v>5331.82</v>
          </cell>
          <cell r="BY25">
            <v>-425.42</v>
          </cell>
          <cell r="BZ25">
            <v>19230</v>
          </cell>
          <cell r="CA25">
            <v>18250.96</v>
          </cell>
          <cell r="CB25">
            <v>16747.289220641323</v>
          </cell>
          <cell r="CC25">
            <v>18017.02</v>
          </cell>
          <cell r="CD25">
            <v>-1269.73</v>
          </cell>
          <cell r="CE25">
            <v>4306</v>
          </cell>
          <cell r="CF25">
            <v>4095.96</v>
          </cell>
          <cell r="CG25">
            <v>3570.03</v>
          </cell>
          <cell r="CH25">
            <v>4433.6000000000004</v>
          </cell>
          <cell r="CI25">
            <v>-863.57</v>
          </cell>
          <cell r="CN25">
            <v>0</v>
          </cell>
          <cell r="CS25">
            <v>0</v>
          </cell>
          <cell r="CX25">
            <v>0</v>
          </cell>
          <cell r="CY25">
            <v>4306</v>
          </cell>
          <cell r="CZ25">
            <v>4095.96</v>
          </cell>
          <cell r="DA25">
            <v>3570.03</v>
          </cell>
          <cell r="DB25">
            <v>4433.6000000000004</v>
          </cell>
          <cell r="DC25">
            <v>-863.57</v>
          </cell>
          <cell r="DD25">
            <v>72868.350000000006</v>
          </cell>
          <cell r="DE25">
            <v>71685.132500000007</v>
          </cell>
          <cell r="DF25">
            <v>69382.109341089585</v>
          </cell>
          <cell r="DG25">
            <v>74137.820000000007</v>
          </cell>
          <cell r="DH25">
            <v>-4755.71</v>
          </cell>
        </row>
        <row r="26">
          <cell r="A26" t="str">
            <v>Hamilton</v>
          </cell>
          <cell r="B26">
            <v>2</v>
          </cell>
          <cell r="C26">
            <v>2440</v>
          </cell>
          <cell r="D26">
            <v>2409.41</v>
          </cell>
          <cell r="E26">
            <v>2409.41</v>
          </cell>
          <cell r="F26">
            <v>3141.7799999999997</v>
          </cell>
          <cell r="G26">
            <v>-732.37</v>
          </cell>
          <cell r="H26">
            <v>3548</v>
          </cell>
          <cell r="I26">
            <v>3363.78</v>
          </cell>
          <cell r="J26">
            <v>3363.7847887200001</v>
          </cell>
          <cell r="K26">
            <v>3099.04</v>
          </cell>
          <cell r="L26">
            <v>264.74</v>
          </cell>
          <cell r="M26">
            <v>4374.46</v>
          </cell>
          <cell r="N26">
            <v>4374.46</v>
          </cell>
          <cell r="O26">
            <v>4374.46</v>
          </cell>
          <cell r="P26">
            <v>4872.9400000000005</v>
          </cell>
          <cell r="Q26">
            <v>-498.48</v>
          </cell>
          <cell r="R26">
            <v>1861</v>
          </cell>
          <cell r="S26">
            <v>3097.0990049999996</v>
          </cell>
          <cell r="T26">
            <v>3097.0990049999996</v>
          </cell>
          <cell r="U26">
            <v>3588.76</v>
          </cell>
          <cell r="V26">
            <v>-491.66</v>
          </cell>
          <cell r="W26">
            <v>1914</v>
          </cell>
          <cell r="X26">
            <v>1877.63</v>
          </cell>
          <cell r="Y26">
            <v>1877.63</v>
          </cell>
          <cell r="Z26">
            <v>5578.32</v>
          </cell>
          <cell r="AA26">
            <v>-3700.69</v>
          </cell>
          <cell r="AB26">
            <v>11697.46</v>
          </cell>
          <cell r="AC26">
            <v>12712.969004999999</v>
          </cell>
          <cell r="AD26">
            <v>12712.973793720001</v>
          </cell>
          <cell r="AE26">
            <v>17139.060000000001</v>
          </cell>
          <cell r="AF26">
            <v>-4426.09</v>
          </cell>
          <cell r="AG26">
            <v>4807</v>
          </cell>
          <cell r="AH26">
            <v>6264.77</v>
          </cell>
          <cell r="AI26">
            <v>6264.77</v>
          </cell>
          <cell r="AJ26">
            <v>4184.1399999999994</v>
          </cell>
          <cell r="AK26">
            <v>2080.63</v>
          </cell>
          <cell r="AL26">
            <v>5904</v>
          </cell>
          <cell r="AM26">
            <v>7685.99</v>
          </cell>
          <cell r="AN26">
            <v>7685.99</v>
          </cell>
          <cell r="AO26">
            <v>6341.59</v>
          </cell>
          <cell r="AP26">
            <v>1344.4</v>
          </cell>
          <cell r="AQ26">
            <v>3668</v>
          </cell>
          <cell r="AR26">
            <v>5401.43</v>
          </cell>
          <cell r="AS26">
            <v>5346.5810925656433</v>
          </cell>
          <cell r="AT26">
            <v>3258.8599999999997</v>
          </cell>
          <cell r="AU26">
            <v>2087.7199999999998</v>
          </cell>
          <cell r="AV26">
            <v>4788</v>
          </cell>
          <cell r="AW26">
            <v>5962.85</v>
          </cell>
          <cell r="AX26">
            <v>5740.4900000000007</v>
          </cell>
          <cell r="AY26">
            <v>3012.05</v>
          </cell>
          <cell r="AZ26">
            <v>2728.44</v>
          </cell>
          <cell r="BA26">
            <v>19167</v>
          </cell>
          <cell r="BB26">
            <v>25315.040000000001</v>
          </cell>
          <cell r="BC26">
            <v>25037.831092565644</v>
          </cell>
          <cell r="BD26">
            <v>16796.64</v>
          </cell>
          <cell r="BE26">
            <v>8241.19</v>
          </cell>
          <cell r="BF26">
            <v>3401</v>
          </cell>
          <cell r="BG26">
            <v>0</v>
          </cell>
          <cell r="BH26">
            <v>0</v>
          </cell>
          <cell r="BI26">
            <v>3156.96</v>
          </cell>
          <cell r="BJ26">
            <v>-3156.96</v>
          </cell>
          <cell r="BK26">
            <v>4580</v>
          </cell>
          <cell r="BL26">
            <v>5897.41</v>
          </cell>
          <cell r="BM26">
            <v>5544.2617473643695</v>
          </cell>
          <cell r="BN26">
            <v>1942.4</v>
          </cell>
          <cell r="BO26">
            <v>3601.86</v>
          </cell>
          <cell r="BP26">
            <v>2668</v>
          </cell>
          <cell r="BQ26">
            <v>0</v>
          </cell>
          <cell r="BR26">
            <v>0</v>
          </cell>
          <cell r="BS26">
            <v>3004.54</v>
          </cell>
          <cell r="BT26">
            <v>-3004.54</v>
          </cell>
          <cell r="BU26">
            <v>2877</v>
          </cell>
          <cell r="BV26">
            <v>2362.4700000000003</v>
          </cell>
          <cell r="BW26">
            <v>2035.89</v>
          </cell>
          <cell r="BX26">
            <v>2054.92</v>
          </cell>
          <cell r="BY26">
            <v>-19.03</v>
          </cell>
          <cell r="BZ26">
            <v>13526</v>
          </cell>
          <cell r="CA26">
            <v>8259.880000000001</v>
          </cell>
          <cell r="CB26">
            <v>7580.1517473643698</v>
          </cell>
          <cell r="CC26">
            <v>10158.82</v>
          </cell>
          <cell r="CD26">
            <v>-2578.67</v>
          </cell>
          <cell r="CE26">
            <v>3062</v>
          </cell>
          <cell r="CF26">
            <v>6738.65</v>
          </cell>
          <cell r="CG26">
            <v>5873.4</v>
          </cell>
          <cell r="CH26">
            <v>4601.53</v>
          </cell>
          <cell r="CI26">
            <v>1271.8699999999999</v>
          </cell>
          <cell r="CN26">
            <v>0</v>
          </cell>
          <cell r="CS26">
            <v>0</v>
          </cell>
          <cell r="CX26">
            <v>0</v>
          </cell>
          <cell r="CY26">
            <v>3062</v>
          </cell>
          <cell r="CZ26">
            <v>6738.65</v>
          </cell>
          <cell r="DA26">
            <v>5873.4</v>
          </cell>
          <cell r="DB26">
            <v>4601.53</v>
          </cell>
          <cell r="DC26">
            <v>1271.8699999999999</v>
          </cell>
          <cell r="DD26">
            <v>49892.46</v>
          </cell>
          <cell r="DE26">
            <v>55435.949005000009</v>
          </cell>
          <cell r="DF26">
            <v>53613.766633650011</v>
          </cell>
          <cell r="DG26">
            <v>51837.829999999994</v>
          </cell>
          <cell r="DH26">
            <v>1775.94</v>
          </cell>
        </row>
        <row r="27">
          <cell r="A27" t="str">
            <v>Hardee</v>
          </cell>
          <cell r="B27">
            <v>2</v>
          </cell>
          <cell r="C27">
            <v>12630</v>
          </cell>
          <cell r="D27">
            <v>12471.67</v>
          </cell>
          <cell r="E27">
            <v>12471.67</v>
          </cell>
          <cell r="F27">
            <v>6914.42</v>
          </cell>
          <cell r="G27">
            <v>5557.25</v>
          </cell>
          <cell r="H27">
            <v>8494</v>
          </cell>
          <cell r="I27">
            <v>8052.98</v>
          </cell>
          <cell r="J27">
            <v>8052.9842151599996</v>
          </cell>
          <cell r="K27">
            <v>4555.54</v>
          </cell>
          <cell r="L27">
            <v>3497.44</v>
          </cell>
          <cell r="M27">
            <v>6900</v>
          </cell>
          <cell r="N27">
            <v>1342.75</v>
          </cell>
          <cell r="O27">
            <v>0</v>
          </cell>
          <cell r="P27">
            <v>5489.95</v>
          </cell>
          <cell r="Q27">
            <v>-5489.95</v>
          </cell>
          <cell r="R27">
            <v>0</v>
          </cell>
          <cell r="S27">
            <v>0</v>
          </cell>
          <cell r="T27">
            <v>0</v>
          </cell>
          <cell r="U27">
            <v>6115.25</v>
          </cell>
          <cell r="V27">
            <v>-6115.25</v>
          </cell>
          <cell r="W27">
            <v>5500</v>
          </cell>
          <cell r="X27">
            <v>5395.5</v>
          </cell>
          <cell r="Y27">
            <v>5395.5</v>
          </cell>
          <cell r="Z27">
            <v>7385.07</v>
          </cell>
          <cell r="AA27">
            <v>-1989.57</v>
          </cell>
          <cell r="AB27">
            <v>20894</v>
          </cell>
          <cell r="AC27">
            <v>14791.23</v>
          </cell>
          <cell r="AD27">
            <v>13448.484215159999</v>
          </cell>
          <cell r="AE27">
            <v>23545.809999999998</v>
          </cell>
          <cell r="AF27">
            <v>-10097.33</v>
          </cell>
          <cell r="AG27">
            <v>4960</v>
          </cell>
          <cell r="AH27">
            <v>7510.51</v>
          </cell>
          <cell r="AI27">
            <v>7510.51</v>
          </cell>
          <cell r="AJ27">
            <v>6030.0400000000009</v>
          </cell>
          <cell r="AK27">
            <v>1480.47</v>
          </cell>
          <cell r="AL27">
            <v>5500</v>
          </cell>
          <cell r="AM27">
            <v>7489.57</v>
          </cell>
          <cell r="AN27">
            <v>7489.57</v>
          </cell>
          <cell r="AO27">
            <v>11077.66</v>
          </cell>
          <cell r="AP27">
            <v>-3588.09</v>
          </cell>
          <cell r="AQ27">
            <v>8675</v>
          </cell>
          <cell r="AR27">
            <v>15322.7</v>
          </cell>
          <cell r="AS27">
            <v>15167.105397469852</v>
          </cell>
          <cell r="AT27">
            <v>10123.33</v>
          </cell>
          <cell r="AU27">
            <v>5043.78</v>
          </cell>
          <cell r="AV27">
            <v>9275</v>
          </cell>
          <cell r="AW27">
            <v>9430.59</v>
          </cell>
          <cell r="AX27">
            <v>9078.92</v>
          </cell>
          <cell r="AY27">
            <v>12576.1</v>
          </cell>
          <cell r="AZ27">
            <v>-3497.18</v>
          </cell>
          <cell r="BA27">
            <v>28410</v>
          </cell>
          <cell r="BB27">
            <v>39753.369999999995</v>
          </cell>
          <cell r="BC27">
            <v>39246.105397469852</v>
          </cell>
          <cell r="BD27">
            <v>39807.129999999997</v>
          </cell>
          <cell r="BE27">
            <v>-561.02</v>
          </cell>
          <cell r="BF27">
            <v>7700</v>
          </cell>
          <cell r="BG27">
            <v>7955.69</v>
          </cell>
          <cell r="BH27">
            <v>7346.4806093808484</v>
          </cell>
          <cell r="BI27">
            <v>8727.77</v>
          </cell>
          <cell r="BJ27">
            <v>-1381.29</v>
          </cell>
          <cell r="BK27">
            <v>9565</v>
          </cell>
          <cell r="BL27">
            <v>10921.22</v>
          </cell>
          <cell r="BM27">
            <v>10267.236342826884</v>
          </cell>
          <cell r="BN27">
            <v>9227.7099999999991</v>
          </cell>
          <cell r="BO27">
            <v>1039.53</v>
          </cell>
          <cell r="BP27">
            <v>9535</v>
          </cell>
          <cell r="BQ27">
            <v>15070.15</v>
          </cell>
          <cell r="BR27">
            <v>14558.47</v>
          </cell>
          <cell r="BS27">
            <v>9561.1</v>
          </cell>
          <cell r="BT27">
            <v>4997.37</v>
          </cell>
          <cell r="BU27">
            <v>9780</v>
          </cell>
          <cell r="BV27">
            <v>4520.42</v>
          </cell>
          <cell r="BW27">
            <v>3895.52</v>
          </cell>
          <cell r="BX27">
            <v>11208.82</v>
          </cell>
          <cell r="BY27">
            <v>-7313.3</v>
          </cell>
          <cell r="BZ27">
            <v>36580</v>
          </cell>
          <cell r="CA27">
            <v>38467.479999999996</v>
          </cell>
          <cell r="CB27">
            <v>36067.706952207729</v>
          </cell>
          <cell r="CC27">
            <v>38725.4</v>
          </cell>
          <cell r="CD27">
            <v>-2657.69</v>
          </cell>
          <cell r="CE27">
            <v>9350</v>
          </cell>
          <cell r="CF27">
            <v>10621.52</v>
          </cell>
          <cell r="CG27">
            <v>9257.7099999999991</v>
          </cell>
          <cell r="CH27">
            <v>10456.66</v>
          </cell>
          <cell r="CI27">
            <v>-1198.95</v>
          </cell>
          <cell r="CN27">
            <v>0</v>
          </cell>
          <cell r="CS27">
            <v>0</v>
          </cell>
          <cell r="CX27">
            <v>0</v>
          </cell>
          <cell r="CY27">
            <v>9350</v>
          </cell>
          <cell r="CZ27">
            <v>10621.52</v>
          </cell>
          <cell r="DA27">
            <v>9257.7099999999991</v>
          </cell>
          <cell r="DB27">
            <v>10456.66</v>
          </cell>
          <cell r="DC27">
            <v>-1198.95</v>
          </cell>
          <cell r="DD27">
            <v>107864</v>
          </cell>
          <cell r="DE27">
            <v>116105.26999999999</v>
          </cell>
          <cell r="DF27">
            <v>110491.67656483757</v>
          </cell>
          <cell r="DG27">
            <v>119449.41999999998</v>
          </cell>
          <cell r="DH27">
            <v>-8957.74</v>
          </cell>
        </row>
        <row r="28">
          <cell r="A28" t="str">
            <v>Hendry</v>
          </cell>
          <cell r="B28">
            <v>3</v>
          </cell>
          <cell r="C28">
            <v>11382.5</v>
          </cell>
          <cell r="D28">
            <v>11239.81</v>
          </cell>
          <cell r="E28">
            <v>11239.81</v>
          </cell>
          <cell r="F28">
            <v>11384.95</v>
          </cell>
          <cell r="G28">
            <v>-145.13999999999999</v>
          </cell>
          <cell r="H28">
            <v>12207.5</v>
          </cell>
          <cell r="I28">
            <v>11573.68</v>
          </cell>
          <cell r="J28">
            <v>11573.67610155</v>
          </cell>
          <cell r="K28">
            <v>8422.119999999999</v>
          </cell>
          <cell r="L28">
            <v>3151.56</v>
          </cell>
          <cell r="M28">
            <v>12532.5</v>
          </cell>
          <cell r="N28">
            <v>12532.5</v>
          </cell>
          <cell r="O28">
            <v>12532.5</v>
          </cell>
          <cell r="P28">
            <v>10350.959999999999</v>
          </cell>
          <cell r="Q28">
            <v>2181.54</v>
          </cell>
          <cell r="R28">
            <v>12532.5</v>
          </cell>
          <cell r="S28">
            <v>8034.9267600000012</v>
          </cell>
          <cell r="T28">
            <v>8034.9267600000012</v>
          </cell>
          <cell r="U28">
            <v>13151.810000000001</v>
          </cell>
          <cell r="V28">
            <v>-5116.88</v>
          </cell>
          <cell r="W28">
            <v>12105</v>
          </cell>
          <cell r="X28">
            <v>11875</v>
          </cell>
          <cell r="Y28">
            <v>11875</v>
          </cell>
          <cell r="Z28">
            <v>16319.01</v>
          </cell>
          <cell r="AA28">
            <v>-4444.01</v>
          </cell>
          <cell r="AB28">
            <v>49377.5</v>
          </cell>
          <cell r="AC28">
            <v>44016.106760000002</v>
          </cell>
          <cell r="AD28">
            <v>44016.102861550004</v>
          </cell>
          <cell r="AE28">
            <v>48243.9</v>
          </cell>
          <cell r="AF28">
            <v>-4227.8</v>
          </cell>
          <cell r="AG28">
            <v>12405</v>
          </cell>
          <cell r="AH28">
            <v>12333.92</v>
          </cell>
          <cell r="AI28">
            <v>12333.92</v>
          </cell>
          <cell r="AJ28">
            <v>14932.32</v>
          </cell>
          <cell r="AK28">
            <v>-2598.4</v>
          </cell>
          <cell r="AL28">
            <v>12405</v>
          </cell>
          <cell r="AM28">
            <v>16866.89</v>
          </cell>
          <cell r="AN28">
            <v>16866.89</v>
          </cell>
          <cell r="AO28">
            <v>15180.75</v>
          </cell>
          <cell r="AP28">
            <v>1686.14</v>
          </cell>
          <cell r="AQ28">
            <v>16000</v>
          </cell>
          <cell r="AR28">
            <v>22530.19</v>
          </cell>
          <cell r="AS28">
            <v>22301.406824842961</v>
          </cell>
          <cell r="AT28">
            <v>17594.919999999998</v>
          </cell>
          <cell r="AU28">
            <v>4706.49</v>
          </cell>
          <cell r="AV28">
            <v>15610</v>
          </cell>
          <cell r="AW28">
            <v>15221.02</v>
          </cell>
          <cell r="AX28">
            <v>14653.42</v>
          </cell>
          <cell r="AY28">
            <v>18128.13</v>
          </cell>
          <cell r="AZ28">
            <v>-3474.71</v>
          </cell>
          <cell r="BA28">
            <v>56420</v>
          </cell>
          <cell r="BB28">
            <v>66952.02</v>
          </cell>
          <cell r="BC28">
            <v>66155.636824842964</v>
          </cell>
          <cell r="BD28">
            <v>65836.12</v>
          </cell>
          <cell r="BE28">
            <v>319.52</v>
          </cell>
          <cell r="BF28">
            <v>15529</v>
          </cell>
          <cell r="BG28">
            <v>13691.630000000001</v>
          </cell>
          <cell r="BH28">
            <v>12643.189252700535</v>
          </cell>
          <cell r="BI28">
            <v>14723.619999999999</v>
          </cell>
          <cell r="BJ28">
            <v>-2080.4299999999998</v>
          </cell>
          <cell r="BK28">
            <v>16925</v>
          </cell>
          <cell r="BL28">
            <v>23276.07</v>
          </cell>
          <cell r="BM28">
            <v>21882.254164111935</v>
          </cell>
          <cell r="BN28">
            <v>15167.92</v>
          </cell>
          <cell r="BO28">
            <v>6714.33</v>
          </cell>
          <cell r="BP28">
            <v>15475</v>
          </cell>
          <cell r="BQ28">
            <v>12574.77</v>
          </cell>
          <cell r="BR28">
            <v>12147.82</v>
          </cell>
          <cell r="BS28">
            <v>12405.240000000002</v>
          </cell>
          <cell r="BT28">
            <v>-257.42</v>
          </cell>
          <cell r="BU28">
            <v>14460</v>
          </cell>
          <cell r="BV28">
            <v>10057.85</v>
          </cell>
          <cell r="BW28">
            <v>8667.4699999999993</v>
          </cell>
          <cell r="BX28">
            <v>13333.92</v>
          </cell>
          <cell r="BY28">
            <v>-4666.45</v>
          </cell>
          <cell r="BZ28">
            <v>62389</v>
          </cell>
          <cell r="CA28">
            <v>59600.32</v>
          </cell>
          <cell r="CB28">
            <v>55340.733416812473</v>
          </cell>
          <cell r="CC28">
            <v>55630.7</v>
          </cell>
          <cell r="CD28">
            <v>-289.97000000000003</v>
          </cell>
          <cell r="CE28">
            <v>14235</v>
          </cell>
          <cell r="CF28">
            <v>20505.260000000002</v>
          </cell>
          <cell r="CG28">
            <v>17872.37</v>
          </cell>
          <cell r="CH28">
            <v>13739.71</v>
          </cell>
          <cell r="CI28">
            <v>4132.66</v>
          </cell>
          <cell r="CN28">
            <v>0</v>
          </cell>
          <cell r="CS28">
            <v>0</v>
          </cell>
          <cell r="CX28">
            <v>0</v>
          </cell>
          <cell r="CY28">
            <v>14235</v>
          </cell>
          <cell r="CZ28">
            <v>20505.260000000002</v>
          </cell>
          <cell r="DA28">
            <v>17872.37</v>
          </cell>
          <cell r="DB28">
            <v>13739.71</v>
          </cell>
          <cell r="DC28">
            <v>4132.66</v>
          </cell>
          <cell r="DD28">
            <v>193804</v>
          </cell>
          <cell r="DE28">
            <v>202313.51676000003</v>
          </cell>
          <cell r="DF28">
            <v>194624.65310320543</v>
          </cell>
          <cell r="DG28">
            <v>194835.37999999998</v>
          </cell>
          <cell r="DH28">
            <v>-210.73</v>
          </cell>
        </row>
        <row r="29">
          <cell r="A29" t="str">
            <v>Hernando</v>
          </cell>
          <cell r="B29">
            <v>4</v>
          </cell>
          <cell r="C29">
            <v>33791.399999999994</v>
          </cell>
          <cell r="D29">
            <v>33367.800000000003</v>
          </cell>
          <cell r="E29">
            <v>33367.800000000003</v>
          </cell>
          <cell r="F29">
            <v>40777.31</v>
          </cell>
          <cell r="G29">
            <v>-7409.51</v>
          </cell>
          <cell r="H29">
            <v>33165.56</v>
          </cell>
          <cell r="I29">
            <v>31443.58</v>
          </cell>
          <cell r="J29">
            <v>31443.575602418397</v>
          </cell>
          <cell r="K29">
            <v>31912.91</v>
          </cell>
          <cell r="L29">
            <v>-469.33</v>
          </cell>
          <cell r="M29">
            <v>36924</v>
          </cell>
          <cell r="N29">
            <v>36924</v>
          </cell>
          <cell r="O29">
            <v>36924</v>
          </cell>
          <cell r="P29">
            <v>45683.520000000004</v>
          </cell>
          <cell r="Q29">
            <v>-8759.52</v>
          </cell>
          <cell r="R29">
            <v>41580</v>
          </cell>
          <cell r="S29">
            <v>63749.104200000002</v>
          </cell>
          <cell r="T29">
            <v>63749.104200000002</v>
          </cell>
          <cell r="U29">
            <v>39315.5</v>
          </cell>
          <cell r="V29">
            <v>24433.599999999999</v>
          </cell>
          <cell r="W29">
            <v>41692.58</v>
          </cell>
          <cell r="X29">
            <v>40900.42</v>
          </cell>
          <cell r="Y29">
            <v>40900.42</v>
          </cell>
          <cell r="Z29">
            <v>37677.97</v>
          </cell>
          <cell r="AA29">
            <v>3222.45</v>
          </cell>
          <cell r="AB29">
            <v>153362.14000000001</v>
          </cell>
          <cell r="AC29">
            <v>173017.1042</v>
          </cell>
          <cell r="AD29">
            <v>173017.09980241838</v>
          </cell>
          <cell r="AE29">
            <v>154589.90000000002</v>
          </cell>
          <cell r="AF29">
            <v>18427.2</v>
          </cell>
          <cell r="AG29">
            <v>30310</v>
          </cell>
          <cell r="AH29">
            <v>22514.760000000002</v>
          </cell>
          <cell r="AI29">
            <v>22514.760000000002</v>
          </cell>
          <cell r="AJ29">
            <v>34666.43</v>
          </cell>
          <cell r="AK29">
            <v>-12151.67</v>
          </cell>
          <cell r="AL29">
            <v>34250</v>
          </cell>
          <cell r="AM29">
            <v>31027.55</v>
          </cell>
          <cell r="AN29">
            <v>31027.55</v>
          </cell>
          <cell r="AO29">
            <v>36543.040000000001</v>
          </cell>
          <cell r="AP29">
            <v>-5515.49</v>
          </cell>
          <cell r="AQ29">
            <v>42350</v>
          </cell>
          <cell r="AR29">
            <v>48999.47</v>
          </cell>
          <cell r="AS29">
            <v>48501.904097199716</v>
          </cell>
          <cell r="AT29">
            <v>38175.599999999999</v>
          </cell>
          <cell r="AU29">
            <v>10326.299999999999</v>
          </cell>
          <cell r="AV29">
            <v>38205</v>
          </cell>
          <cell r="AW29">
            <v>38205</v>
          </cell>
          <cell r="AX29">
            <v>36780.31</v>
          </cell>
          <cell r="AY29">
            <v>49574.71</v>
          </cell>
          <cell r="AZ29">
            <v>-12794.4</v>
          </cell>
          <cell r="BA29">
            <v>145115</v>
          </cell>
          <cell r="BB29">
            <v>140746.78</v>
          </cell>
          <cell r="BC29">
            <v>138824.52409719973</v>
          </cell>
          <cell r="BD29">
            <v>158959.78</v>
          </cell>
          <cell r="BE29">
            <v>-20135.259999999998</v>
          </cell>
          <cell r="BF29">
            <v>35184</v>
          </cell>
          <cell r="BG29">
            <v>26282.39</v>
          </cell>
          <cell r="BH29">
            <v>24269.807961746261</v>
          </cell>
          <cell r="BI29">
            <v>34111.42</v>
          </cell>
          <cell r="BJ29">
            <v>-9841.61</v>
          </cell>
          <cell r="BK29">
            <v>36910</v>
          </cell>
          <cell r="BL29">
            <v>61159.119999999995</v>
          </cell>
          <cell r="BM29">
            <v>57496.794273836669</v>
          </cell>
          <cell r="BN29">
            <v>36794.990000000005</v>
          </cell>
          <cell r="BO29">
            <v>20701.8</v>
          </cell>
          <cell r="BP29">
            <v>40250</v>
          </cell>
          <cell r="BQ29">
            <v>31504.82</v>
          </cell>
          <cell r="BR29">
            <v>30435.14</v>
          </cell>
          <cell r="BS29">
            <v>41381.71</v>
          </cell>
          <cell r="BT29">
            <v>-10946.57</v>
          </cell>
          <cell r="BU29">
            <v>47630</v>
          </cell>
          <cell r="BV29">
            <v>45887.38</v>
          </cell>
          <cell r="BW29">
            <v>39543.97</v>
          </cell>
          <cell r="BX29">
            <v>44646.080000000002</v>
          </cell>
          <cell r="BY29">
            <v>-5102.1099999999997</v>
          </cell>
          <cell r="BZ29">
            <v>159974</v>
          </cell>
          <cell r="CA29">
            <v>164833.71</v>
          </cell>
          <cell r="CB29">
            <v>151745.71223558293</v>
          </cell>
          <cell r="CC29">
            <v>156934.20000000001</v>
          </cell>
          <cell r="CD29">
            <v>-5188.49</v>
          </cell>
          <cell r="CE29">
            <v>37676</v>
          </cell>
          <cell r="CF29">
            <v>48622.57</v>
          </cell>
          <cell r="CG29">
            <v>42379.39</v>
          </cell>
          <cell r="CH29">
            <v>34283.68</v>
          </cell>
          <cell r="CI29">
            <v>8095.71</v>
          </cell>
          <cell r="CN29">
            <v>0</v>
          </cell>
          <cell r="CS29">
            <v>0</v>
          </cell>
          <cell r="CX29">
            <v>0</v>
          </cell>
          <cell r="CY29">
            <v>37676</v>
          </cell>
          <cell r="CZ29">
            <v>48622.57</v>
          </cell>
          <cell r="DA29">
            <v>42379.39</v>
          </cell>
          <cell r="DB29">
            <v>34283.68</v>
          </cell>
          <cell r="DC29">
            <v>8095.71</v>
          </cell>
          <cell r="DD29">
            <v>529918.54</v>
          </cell>
          <cell r="DE29">
            <v>560587.96419999993</v>
          </cell>
          <cell r="DF29">
            <v>539334.52613520098</v>
          </cell>
          <cell r="DG29">
            <v>545544.87</v>
          </cell>
          <cell r="DH29">
            <v>-6210.34</v>
          </cell>
        </row>
        <row r="30">
          <cell r="A30" t="str">
            <v>Highlands</v>
          </cell>
          <cell r="B30">
            <v>7</v>
          </cell>
          <cell r="C30">
            <v>22412.77</v>
          </cell>
          <cell r="D30">
            <v>22131.81</v>
          </cell>
          <cell r="E30">
            <v>22131.81</v>
          </cell>
          <cell r="F30">
            <v>30185.480000000003</v>
          </cell>
          <cell r="G30">
            <v>-8053.67</v>
          </cell>
          <cell r="H30">
            <v>29900</v>
          </cell>
          <cell r="I30">
            <v>28347.57</v>
          </cell>
          <cell r="J30">
            <v>28347.566286000001</v>
          </cell>
          <cell r="K30">
            <v>27556.880000000001</v>
          </cell>
          <cell r="L30">
            <v>790.69</v>
          </cell>
          <cell r="M30">
            <v>20660</v>
          </cell>
          <cell r="N30">
            <v>20660</v>
          </cell>
          <cell r="O30">
            <v>20660</v>
          </cell>
          <cell r="P30">
            <v>27994.51</v>
          </cell>
          <cell r="Q30">
            <v>-7334.51</v>
          </cell>
          <cell r="R30">
            <v>18380</v>
          </cell>
          <cell r="S30">
            <v>36110.351549999992</v>
          </cell>
          <cell r="T30">
            <v>36110.351549999992</v>
          </cell>
          <cell r="U30">
            <v>17647.54</v>
          </cell>
          <cell r="V30">
            <v>18462.810000000001</v>
          </cell>
          <cell r="W30">
            <v>22140</v>
          </cell>
          <cell r="X30">
            <v>21719.34</v>
          </cell>
          <cell r="Y30">
            <v>21719.34</v>
          </cell>
          <cell r="Z30">
            <v>26467.95</v>
          </cell>
          <cell r="AA30">
            <v>-4748.6099999999997</v>
          </cell>
          <cell r="AB30">
            <v>91080</v>
          </cell>
          <cell r="AC30">
            <v>106837.26155</v>
          </cell>
          <cell r="AD30">
            <v>106837.25783599999</v>
          </cell>
          <cell r="AE30">
            <v>99666.87999999999</v>
          </cell>
          <cell r="AF30">
            <v>7170.38</v>
          </cell>
          <cell r="AG30">
            <v>21610</v>
          </cell>
          <cell r="AH30">
            <v>17744.68</v>
          </cell>
          <cell r="AI30">
            <v>17744.68</v>
          </cell>
          <cell r="AJ30">
            <v>14970.080000000002</v>
          </cell>
          <cell r="AK30">
            <v>2774.6</v>
          </cell>
          <cell r="AL30">
            <v>20310</v>
          </cell>
          <cell r="AM30">
            <v>25058.61</v>
          </cell>
          <cell r="AN30">
            <v>25058.61</v>
          </cell>
          <cell r="AO30">
            <v>19918.72</v>
          </cell>
          <cell r="AP30">
            <v>5139.8900000000003</v>
          </cell>
          <cell r="AQ30">
            <v>21610</v>
          </cell>
          <cell r="AR30">
            <v>14578.8</v>
          </cell>
          <cell r="AS30">
            <v>14430.759341932782</v>
          </cell>
          <cell r="AT30">
            <v>18202.189999999999</v>
          </cell>
          <cell r="AU30">
            <v>-3771.43</v>
          </cell>
          <cell r="AV30">
            <v>22410</v>
          </cell>
          <cell r="AW30">
            <v>22558.04</v>
          </cell>
          <cell r="AX30">
            <v>21716.84</v>
          </cell>
          <cell r="AY30">
            <v>27820.739999999998</v>
          </cell>
          <cell r="AZ30">
            <v>-6103.9</v>
          </cell>
          <cell r="BA30">
            <v>85940</v>
          </cell>
          <cell r="BB30">
            <v>79940.13</v>
          </cell>
          <cell r="BC30">
            <v>78950.88934193278</v>
          </cell>
          <cell r="BD30">
            <v>80911.73000000001</v>
          </cell>
          <cell r="BE30">
            <v>-1960.84</v>
          </cell>
          <cell r="BF30">
            <v>20810</v>
          </cell>
          <cell r="BG30">
            <v>25274.59</v>
          </cell>
          <cell r="BH30">
            <v>23339.180554427221</v>
          </cell>
          <cell r="BI30">
            <v>16044.86</v>
          </cell>
          <cell r="BJ30">
            <v>7294.32</v>
          </cell>
          <cell r="BK30">
            <v>21510</v>
          </cell>
          <cell r="BL30">
            <v>25084.720000000001</v>
          </cell>
          <cell r="BM30">
            <v>23582.598723735664</v>
          </cell>
          <cell r="BN30">
            <v>19869.32</v>
          </cell>
          <cell r="BO30">
            <v>3713.28</v>
          </cell>
          <cell r="BP30">
            <v>19485</v>
          </cell>
          <cell r="BQ30">
            <v>12962.21</v>
          </cell>
          <cell r="BR30">
            <v>12522.1</v>
          </cell>
          <cell r="BS30">
            <v>20618.48</v>
          </cell>
          <cell r="BT30">
            <v>-8096.38</v>
          </cell>
          <cell r="BU30">
            <v>22400</v>
          </cell>
          <cell r="BV30">
            <v>25649.62</v>
          </cell>
          <cell r="BW30">
            <v>22103.85</v>
          </cell>
          <cell r="BX30">
            <v>24736.95</v>
          </cell>
          <cell r="BY30">
            <v>-2633.1</v>
          </cell>
          <cell r="BZ30">
            <v>84205</v>
          </cell>
          <cell r="CA30">
            <v>88971.14</v>
          </cell>
          <cell r="CB30">
            <v>81547.729278162878</v>
          </cell>
          <cell r="CC30">
            <v>81269.61</v>
          </cell>
          <cell r="CD30">
            <v>278.12</v>
          </cell>
          <cell r="CE30">
            <v>24115</v>
          </cell>
          <cell r="CF30">
            <v>32507.53</v>
          </cell>
          <cell r="CG30">
            <v>28333.53</v>
          </cell>
          <cell r="CH30">
            <v>21044.53</v>
          </cell>
          <cell r="CI30">
            <v>7289</v>
          </cell>
          <cell r="CN30">
            <v>0</v>
          </cell>
          <cell r="CS30">
            <v>0</v>
          </cell>
          <cell r="CX30">
            <v>0</v>
          </cell>
          <cell r="CY30">
            <v>24115</v>
          </cell>
          <cell r="CZ30">
            <v>32507.53</v>
          </cell>
          <cell r="DA30">
            <v>28333.53</v>
          </cell>
          <cell r="DB30">
            <v>21044.53</v>
          </cell>
          <cell r="DC30">
            <v>7289</v>
          </cell>
          <cell r="DD30">
            <v>307752.77</v>
          </cell>
          <cell r="DE30">
            <v>330387.87155000004</v>
          </cell>
          <cell r="DF30">
            <v>317801.21645609569</v>
          </cell>
          <cell r="DG30">
            <v>313078.23</v>
          </cell>
          <cell r="DH30">
            <v>4722.99</v>
          </cell>
        </row>
        <row r="31">
          <cell r="A31" t="str">
            <v>Hillsborough</v>
          </cell>
          <cell r="B31">
            <v>5</v>
          </cell>
          <cell r="C31">
            <v>152703</v>
          </cell>
          <cell r="D31">
            <v>150788.75</v>
          </cell>
          <cell r="E31">
            <v>150788.75</v>
          </cell>
          <cell r="F31">
            <v>141295.32</v>
          </cell>
          <cell r="G31">
            <v>9493.43</v>
          </cell>
          <cell r="H31">
            <v>157875</v>
          </cell>
          <cell r="I31">
            <v>149677.99</v>
          </cell>
          <cell r="J31">
            <v>149677.99422749999</v>
          </cell>
          <cell r="K31">
            <v>104120.93</v>
          </cell>
          <cell r="L31">
            <v>45557.06</v>
          </cell>
          <cell r="M31">
            <v>114000</v>
          </cell>
          <cell r="N31">
            <v>104506.57</v>
          </cell>
          <cell r="O31">
            <v>104506.57</v>
          </cell>
          <cell r="P31">
            <v>132600.95000000001</v>
          </cell>
          <cell r="Q31">
            <v>-28094.38</v>
          </cell>
          <cell r="R31">
            <v>127555</v>
          </cell>
          <cell r="S31">
            <v>110055.18565999999</v>
          </cell>
          <cell r="T31">
            <v>110055.18565999999</v>
          </cell>
          <cell r="U31">
            <v>138907.57</v>
          </cell>
          <cell r="V31">
            <v>-28852.38</v>
          </cell>
          <cell r="W31">
            <v>120915</v>
          </cell>
          <cell r="X31">
            <v>118617.61</v>
          </cell>
          <cell r="Y31">
            <v>118617.61</v>
          </cell>
          <cell r="Z31">
            <v>132086.13</v>
          </cell>
          <cell r="AA31">
            <v>-13468.52</v>
          </cell>
          <cell r="AB31">
            <v>520345</v>
          </cell>
          <cell r="AC31">
            <v>482857.35566</v>
          </cell>
          <cell r="AD31">
            <v>482857.35988749994</v>
          </cell>
          <cell r="AE31">
            <v>507715.58</v>
          </cell>
          <cell r="AF31">
            <v>-24858.22</v>
          </cell>
          <cell r="AG31">
            <v>112300</v>
          </cell>
          <cell r="AH31">
            <v>114196.27</v>
          </cell>
          <cell r="AI31">
            <v>114196.27</v>
          </cell>
          <cell r="AJ31">
            <v>111650.19</v>
          </cell>
          <cell r="AK31">
            <v>2546.08</v>
          </cell>
          <cell r="AL31">
            <v>131600</v>
          </cell>
          <cell r="AM31">
            <v>145068.51999999999</v>
          </cell>
          <cell r="AN31">
            <v>145068.51999999999</v>
          </cell>
          <cell r="AO31">
            <v>110296.70999999999</v>
          </cell>
          <cell r="AP31">
            <v>34771.81</v>
          </cell>
          <cell r="AQ31">
            <v>133105</v>
          </cell>
          <cell r="AR31">
            <v>111151.9</v>
          </cell>
          <cell r="AS31">
            <v>110023.20625144584</v>
          </cell>
          <cell r="AT31">
            <v>123841</v>
          </cell>
          <cell r="AU31">
            <v>-13817.79</v>
          </cell>
          <cell r="AV31">
            <v>122184</v>
          </cell>
          <cell r="AW31">
            <v>107261</v>
          </cell>
          <cell r="AX31">
            <v>103261.17</v>
          </cell>
          <cell r="AY31">
            <v>123463</v>
          </cell>
          <cell r="AZ31">
            <v>-20201.830000000002</v>
          </cell>
          <cell r="BA31">
            <v>499189</v>
          </cell>
          <cell r="BB31">
            <v>477677.68999999994</v>
          </cell>
          <cell r="BC31">
            <v>472549.16625144583</v>
          </cell>
          <cell r="BD31">
            <v>469250.9</v>
          </cell>
          <cell r="BE31">
            <v>3298.27</v>
          </cell>
          <cell r="BF31">
            <v>110255</v>
          </cell>
          <cell r="BG31">
            <v>141658</v>
          </cell>
          <cell r="BH31">
            <v>130810.49540186612</v>
          </cell>
          <cell r="BI31">
            <v>119003</v>
          </cell>
          <cell r="BJ31">
            <v>11807.5</v>
          </cell>
          <cell r="BK31">
            <v>122935</v>
          </cell>
          <cell r="BL31">
            <v>121574</v>
          </cell>
          <cell r="BM31">
            <v>114293.91507018774</v>
          </cell>
          <cell r="BN31">
            <v>117611</v>
          </cell>
          <cell r="BO31">
            <v>-3317.08</v>
          </cell>
          <cell r="BP31">
            <v>130000</v>
          </cell>
          <cell r="BQ31">
            <v>130259</v>
          </cell>
          <cell r="BR31">
            <v>125836.32</v>
          </cell>
          <cell r="BS31">
            <v>112179</v>
          </cell>
          <cell r="BT31">
            <v>13657.32</v>
          </cell>
          <cell r="BU31">
            <v>129400</v>
          </cell>
          <cell r="BV31">
            <v>129140.97</v>
          </cell>
          <cell r="BW31">
            <v>111288.68</v>
          </cell>
          <cell r="BX31">
            <v>132345</v>
          </cell>
          <cell r="BY31">
            <v>-21056.32</v>
          </cell>
          <cell r="BZ31">
            <v>492590</v>
          </cell>
          <cell r="CA31">
            <v>522631.97</v>
          </cell>
          <cell r="CB31">
            <v>482229.41047205386</v>
          </cell>
          <cell r="CC31">
            <v>481138</v>
          </cell>
          <cell r="CD31">
            <v>1091.4100000000001</v>
          </cell>
          <cell r="CE31">
            <v>119800</v>
          </cell>
          <cell r="CF31">
            <v>108554</v>
          </cell>
          <cell r="CG31">
            <v>94615.56</v>
          </cell>
          <cell r="CH31">
            <v>113652</v>
          </cell>
          <cell r="CI31">
            <v>-19036.439999999999</v>
          </cell>
          <cell r="CN31">
            <v>0</v>
          </cell>
          <cell r="CS31">
            <v>0</v>
          </cell>
          <cell r="CX31">
            <v>0</v>
          </cell>
          <cell r="CY31">
            <v>119800</v>
          </cell>
          <cell r="CZ31">
            <v>108554</v>
          </cell>
          <cell r="DA31">
            <v>94615.56</v>
          </cell>
          <cell r="DB31">
            <v>113652</v>
          </cell>
          <cell r="DC31">
            <v>-19036.439999999999</v>
          </cell>
          <cell r="DD31">
            <v>1784627</v>
          </cell>
          <cell r="DE31">
            <v>1742509.7656599998</v>
          </cell>
          <cell r="DF31">
            <v>1683040.2466109996</v>
          </cell>
          <cell r="DG31">
            <v>1713051.8</v>
          </cell>
          <cell r="DH31">
            <v>-30011.55</v>
          </cell>
        </row>
        <row r="32">
          <cell r="A32" t="str">
            <v>Holmes</v>
          </cell>
          <cell r="B32">
            <v>11</v>
          </cell>
          <cell r="C32">
            <v>3518</v>
          </cell>
          <cell r="D32">
            <v>3473.9</v>
          </cell>
          <cell r="E32">
            <v>3473.9</v>
          </cell>
          <cell r="F32">
            <v>2854.57</v>
          </cell>
          <cell r="G32">
            <v>619.33000000000004</v>
          </cell>
          <cell r="H32">
            <v>3085</v>
          </cell>
          <cell r="I32">
            <v>2924.82</v>
          </cell>
          <cell r="J32">
            <v>2924.8241469</v>
          </cell>
          <cell r="K32">
            <v>3542.72</v>
          </cell>
          <cell r="L32">
            <v>-617.9</v>
          </cell>
          <cell r="M32">
            <v>3872</v>
          </cell>
          <cell r="N32">
            <v>3252.67</v>
          </cell>
          <cell r="O32">
            <v>3252.67</v>
          </cell>
          <cell r="P32">
            <v>3854.36</v>
          </cell>
          <cell r="Q32">
            <v>-601.69000000000005</v>
          </cell>
          <cell r="R32">
            <v>3234</v>
          </cell>
          <cell r="S32">
            <v>4198.5146999999997</v>
          </cell>
          <cell r="T32">
            <v>4198.5146999999997</v>
          </cell>
          <cell r="U32">
            <v>4177.9699999999993</v>
          </cell>
          <cell r="V32">
            <v>20.54</v>
          </cell>
          <cell r="W32">
            <v>6192</v>
          </cell>
          <cell r="X32">
            <v>6074.35</v>
          </cell>
          <cell r="Y32">
            <v>6074.35</v>
          </cell>
          <cell r="Z32">
            <v>5494.63</v>
          </cell>
          <cell r="AA32">
            <v>579.72</v>
          </cell>
          <cell r="AB32">
            <v>16383</v>
          </cell>
          <cell r="AC32">
            <v>16450.3547</v>
          </cell>
          <cell r="AD32">
            <v>16450.358846900002</v>
          </cell>
          <cell r="AE32">
            <v>17069.68</v>
          </cell>
          <cell r="AF32">
            <v>-619.32000000000005</v>
          </cell>
          <cell r="AG32">
            <v>5026</v>
          </cell>
          <cell r="AH32">
            <v>5605.72</v>
          </cell>
          <cell r="AI32">
            <v>5605.72</v>
          </cell>
          <cell r="AJ32">
            <v>3399.73</v>
          </cell>
          <cell r="AK32">
            <v>2205.9899999999998</v>
          </cell>
          <cell r="AL32">
            <v>5301</v>
          </cell>
          <cell r="AM32">
            <v>3359.76</v>
          </cell>
          <cell r="AN32">
            <v>3359.76</v>
          </cell>
          <cell r="AO32">
            <v>3772.16</v>
          </cell>
          <cell r="AP32">
            <v>-412.4</v>
          </cell>
          <cell r="AQ32">
            <v>5156</v>
          </cell>
          <cell r="AR32">
            <v>3362.41</v>
          </cell>
          <cell r="AS32">
            <v>3328.2663538088327</v>
          </cell>
          <cell r="AT32">
            <v>3864.7</v>
          </cell>
          <cell r="AU32">
            <v>-536.42999999999995</v>
          </cell>
          <cell r="AV32">
            <v>4430</v>
          </cell>
          <cell r="AW32">
            <v>4402.84</v>
          </cell>
          <cell r="AX32">
            <v>4238.66</v>
          </cell>
          <cell r="AY32">
            <v>4751.6900000000005</v>
          </cell>
          <cell r="AZ32">
            <v>-513.03</v>
          </cell>
          <cell r="BA32">
            <v>19913</v>
          </cell>
          <cell r="BB32">
            <v>16730.73</v>
          </cell>
          <cell r="BC32">
            <v>16532.40635380883</v>
          </cell>
          <cell r="BD32">
            <v>15788.28</v>
          </cell>
          <cell r="BE32">
            <v>744.13</v>
          </cell>
          <cell r="BF32">
            <v>5129</v>
          </cell>
          <cell r="BG32">
            <v>3855.67</v>
          </cell>
          <cell r="BH32">
            <v>3560.4208926154056</v>
          </cell>
          <cell r="BI32">
            <v>3610.19</v>
          </cell>
          <cell r="BJ32">
            <v>-49.77</v>
          </cell>
          <cell r="BK32">
            <v>4825</v>
          </cell>
          <cell r="BL32">
            <v>1067.5900000000001</v>
          </cell>
          <cell r="BM32">
            <v>1003.6606576223677</v>
          </cell>
          <cell r="BN32">
            <v>4474.01</v>
          </cell>
          <cell r="BO32">
            <v>-3470.35</v>
          </cell>
          <cell r="BP32">
            <v>4908</v>
          </cell>
          <cell r="BQ32">
            <v>8778.81</v>
          </cell>
          <cell r="BR32">
            <v>8480.74</v>
          </cell>
          <cell r="BS32">
            <v>5426.24</v>
          </cell>
          <cell r="BT32">
            <v>3054.5</v>
          </cell>
          <cell r="BU32">
            <v>5536</v>
          </cell>
          <cell r="BV32">
            <v>5791.65</v>
          </cell>
          <cell r="BW32">
            <v>4991.0200000000004</v>
          </cell>
          <cell r="BX32">
            <v>6226.55</v>
          </cell>
          <cell r="BY32">
            <v>-1235.53</v>
          </cell>
          <cell r="BZ32">
            <v>20398</v>
          </cell>
          <cell r="CA32">
            <v>19493.72</v>
          </cell>
          <cell r="CB32">
            <v>18035.841550237776</v>
          </cell>
          <cell r="CC32">
            <v>19736.990000000002</v>
          </cell>
          <cell r="CD32">
            <v>-1701.15</v>
          </cell>
          <cell r="CE32">
            <v>3971</v>
          </cell>
          <cell r="CF32">
            <v>0</v>
          </cell>
          <cell r="CG32">
            <v>0</v>
          </cell>
          <cell r="CH32">
            <v>4304.75</v>
          </cell>
          <cell r="CI32">
            <v>-4304.75</v>
          </cell>
          <cell r="CN32">
            <v>0</v>
          </cell>
          <cell r="CS32">
            <v>0</v>
          </cell>
          <cell r="CX32">
            <v>0</v>
          </cell>
          <cell r="CY32">
            <v>3971</v>
          </cell>
          <cell r="CZ32">
            <v>0</v>
          </cell>
          <cell r="DA32">
            <v>0</v>
          </cell>
          <cell r="DB32">
            <v>4304.75</v>
          </cell>
          <cell r="DC32">
            <v>-4304.75</v>
          </cell>
          <cell r="DD32">
            <v>64183</v>
          </cell>
          <cell r="DE32">
            <v>56148.704700000002</v>
          </cell>
          <cell r="DF32">
            <v>54492.50675094661</v>
          </cell>
          <cell r="DG32">
            <v>59754.270000000004</v>
          </cell>
          <cell r="DH32">
            <v>-5261.76</v>
          </cell>
        </row>
        <row r="33">
          <cell r="A33" t="str">
            <v>Indian River</v>
          </cell>
          <cell r="B33">
            <v>2</v>
          </cell>
          <cell r="C33">
            <v>32058.799999999999</v>
          </cell>
          <cell r="D33">
            <v>31656.92</v>
          </cell>
          <cell r="E33">
            <v>31656.92</v>
          </cell>
          <cell r="F33">
            <v>46845.78</v>
          </cell>
          <cell r="G33">
            <v>-15188.86</v>
          </cell>
          <cell r="H33">
            <v>35467.07</v>
          </cell>
          <cell r="I33">
            <v>33625.589999999997</v>
          </cell>
          <cell r="J33">
            <v>33625.5892239198</v>
          </cell>
          <cell r="K33">
            <v>32203.83</v>
          </cell>
          <cell r="L33">
            <v>1421.76</v>
          </cell>
          <cell r="M33">
            <v>30349.239999999998</v>
          </cell>
          <cell r="N33">
            <v>30349.239999999998</v>
          </cell>
          <cell r="O33">
            <v>30349.239999999998</v>
          </cell>
          <cell r="P33">
            <v>44187.360000000001</v>
          </cell>
          <cell r="Q33">
            <v>-13838.12</v>
          </cell>
          <cell r="R33">
            <v>39688.93</v>
          </cell>
          <cell r="S33">
            <v>73687.094250000009</v>
          </cell>
          <cell r="T33">
            <v>73687.094250000009</v>
          </cell>
          <cell r="U33">
            <v>37255.550000000003</v>
          </cell>
          <cell r="V33">
            <v>36431.54</v>
          </cell>
          <cell r="W33">
            <v>48145.4</v>
          </cell>
          <cell r="X33">
            <v>47230.64</v>
          </cell>
          <cell r="Y33">
            <v>47230.64</v>
          </cell>
          <cell r="Z33">
            <v>62131.060000000005</v>
          </cell>
          <cell r="AA33">
            <v>-14900.42</v>
          </cell>
          <cell r="AB33">
            <v>153650.63999999998</v>
          </cell>
          <cell r="AC33">
            <v>184892.56425</v>
          </cell>
          <cell r="AD33">
            <v>184892.56347391981</v>
          </cell>
          <cell r="AE33">
            <v>175777.80000000002</v>
          </cell>
          <cell r="AF33">
            <v>9114.76</v>
          </cell>
          <cell r="AG33">
            <v>37407</v>
          </cell>
          <cell r="AH33">
            <v>28580.68</v>
          </cell>
          <cell r="AI33">
            <v>28580.68</v>
          </cell>
          <cell r="AJ33">
            <v>33051.19</v>
          </cell>
          <cell r="AK33">
            <v>-4470.51</v>
          </cell>
          <cell r="AL33">
            <v>27260</v>
          </cell>
          <cell r="AM33">
            <v>33735.17</v>
          </cell>
          <cell r="AN33">
            <v>33735.17</v>
          </cell>
          <cell r="AO33">
            <v>31914.329999999998</v>
          </cell>
          <cell r="AP33">
            <v>1820.84</v>
          </cell>
          <cell r="AQ33">
            <v>32449</v>
          </cell>
          <cell r="AR33">
            <v>41172.769999999997</v>
          </cell>
          <cell r="AS33">
            <v>40754.68044768773</v>
          </cell>
          <cell r="AT33">
            <v>50796.86</v>
          </cell>
          <cell r="AU33">
            <v>-10042.18</v>
          </cell>
          <cell r="AV33">
            <v>37517</v>
          </cell>
          <cell r="AW33">
            <v>43039.770000000004</v>
          </cell>
          <cell r="AX33">
            <v>41434.79</v>
          </cell>
          <cell r="AY33">
            <v>49551.82</v>
          </cell>
          <cell r="AZ33">
            <v>-8117.03</v>
          </cell>
          <cell r="BA33">
            <v>134633</v>
          </cell>
          <cell r="BB33">
            <v>146528.39000000001</v>
          </cell>
          <cell r="BC33">
            <v>144505.32044768773</v>
          </cell>
          <cell r="BD33">
            <v>165314.20000000001</v>
          </cell>
          <cell r="BE33">
            <v>-20808.88</v>
          </cell>
          <cell r="BF33">
            <v>48954</v>
          </cell>
          <cell r="BG33">
            <v>61960.15</v>
          </cell>
          <cell r="BH33">
            <v>57215.532597339617</v>
          </cell>
          <cell r="BI33">
            <v>37259.97</v>
          </cell>
          <cell r="BJ33">
            <v>19955.560000000001</v>
          </cell>
          <cell r="BK33">
            <v>36920</v>
          </cell>
          <cell r="BL33">
            <v>23860.07</v>
          </cell>
          <cell r="BM33">
            <v>22431.283120969401</v>
          </cell>
          <cell r="BN33">
            <v>43362.16</v>
          </cell>
          <cell r="BO33">
            <v>-20930.88</v>
          </cell>
          <cell r="BP33">
            <v>39445</v>
          </cell>
          <cell r="BQ33">
            <v>39567.339999999997</v>
          </cell>
          <cell r="BR33">
            <v>38223.910000000003</v>
          </cell>
          <cell r="BS33">
            <v>48177.619999999995</v>
          </cell>
          <cell r="BT33">
            <v>-9953.7099999999991</v>
          </cell>
          <cell r="BU33">
            <v>44841</v>
          </cell>
          <cell r="BV33">
            <v>69146.23</v>
          </cell>
          <cell r="BW33">
            <v>59587.54</v>
          </cell>
          <cell r="BX33">
            <v>71911.710000000006</v>
          </cell>
          <cell r="BY33">
            <v>-12324.17</v>
          </cell>
          <cell r="BZ33">
            <v>170160</v>
          </cell>
          <cell r="CA33">
            <v>194533.78999999998</v>
          </cell>
          <cell r="CB33">
            <v>177458.26571830903</v>
          </cell>
          <cell r="CC33">
            <v>200711.46000000002</v>
          </cell>
          <cell r="CD33">
            <v>-23253.19</v>
          </cell>
          <cell r="CE33">
            <v>48802</v>
          </cell>
          <cell r="CF33">
            <v>44638.66</v>
          </cell>
          <cell r="CG33">
            <v>38907.01</v>
          </cell>
          <cell r="CH33">
            <v>45125.869999999995</v>
          </cell>
          <cell r="CI33">
            <v>-6218.86</v>
          </cell>
          <cell r="CN33">
            <v>0</v>
          </cell>
          <cell r="CS33">
            <v>0</v>
          </cell>
          <cell r="CX33">
            <v>0</v>
          </cell>
          <cell r="CY33">
            <v>48802</v>
          </cell>
          <cell r="CZ33">
            <v>44638.66</v>
          </cell>
          <cell r="DA33">
            <v>38907.01</v>
          </cell>
          <cell r="DB33">
            <v>45125.869999999995</v>
          </cell>
          <cell r="DC33">
            <v>-6218.86</v>
          </cell>
          <cell r="DD33">
            <v>539304.43999999994</v>
          </cell>
          <cell r="DE33">
            <v>602250.32424999995</v>
          </cell>
          <cell r="DF33">
            <v>577420.07963991654</v>
          </cell>
          <cell r="DG33">
            <v>633775.11</v>
          </cell>
          <cell r="DH33">
            <v>-56355.03</v>
          </cell>
        </row>
        <row r="34">
          <cell r="A34" t="str">
            <v>Jackson</v>
          </cell>
          <cell r="B34">
            <v>6</v>
          </cell>
          <cell r="C34">
            <v>3390</v>
          </cell>
          <cell r="D34">
            <v>3347.5</v>
          </cell>
          <cell r="E34">
            <v>3347.5</v>
          </cell>
          <cell r="F34">
            <v>2618.21</v>
          </cell>
          <cell r="G34">
            <v>729.29</v>
          </cell>
          <cell r="H34">
            <v>3408</v>
          </cell>
          <cell r="I34">
            <v>3231.05</v>
          </cell>
          <cell r="J34">
            <v>3231.0537091199999</v>
          </cell>
          <cell r="K34">
            <v>2099.23</v>
          </cell>
          <cell r="L34">
            <v>1131.82</v>
          </cell>
          <cell r="M34">
            <v>3408</v>
          </cell>
          <cell r="N34">
            <v>2678.71</v>
          </cell>
          <cell r="O34">
            <v>2678.71</v>
          </cell>
          <cell r="P34">
            <v>2754.38</v>
          </cell>
          <cell r="Q34">
            <v>-75.67</v>
          </cell>
          <cell r="R34">
            <v>3100</v>
          </cell>
          <cell r="S34">
            <v>1436.8140800000006</v>
          </cell>
          <cell r="T34">
            <v>1436.8140800000006</v>
          </cell>
          <cell r="U34">
            <v>4492.25</v>
          </cell>
          <cell r="V34">
            <v>-3055.44</v>
          </cell>
          <cell r="W34">
            <v>7250</v>
          </cell>
          <cell r="X34">
            <v>7112.25</v>
          </cell>
          <cell r="Y34">
            <v>7112.25</v>
          </cell>
          <cell r="Z34">
            <v>6983.75</v>
          </cell>
          <cell r="AA34">
            <v>128.5</v>
          </cell>
          <cell r="AB34">
            <v>17166</v>
          </cell>
          <cell r="AC34">
            <v>14458.82408</v>
          </cell>
          <cell r="AD34">
            <v>14458.82778912</v>
          </cell>
          <cell r="AE34">
            <v>16329.61</v>
          </cell>
          <cell r="AF34">
            <v>-1870.78</v>
          </cell>
          <cell r="AG34">
            <v>7250</v>
          </cell>
          <cell r="AH34">
            <v>8520</v>
          </cell>
          <cell r="AI34">
            <v>8520</v>
          </cell>
          <cell r="AJ34">
            <v>7149.25</v>
          </cell>
          <cell r="AK34">
            <v>1370.75</v>
          </cell>
          <cell r="AL34">
            <v>7250</v>
          </cell>
          <cell r="AM34">
            <v>7121.5</v>
          </cell>
          <cell r="AN34">
            <v>7121.5</v>
          </cell>
          <cell r="AO34">
            <v>9715.7899999999991</v>
          </cell>
          <cell r="AP34">
            <v>-2594.29</v>
          </cell>
          <cell r="AQ34">
            <v>8300</v>
          </cell>
          <cell r="AR34">
            <v>10665.04</v>
          </cell>
          <cell r="AS34">
            <v>10556.741680528357</v>
          </cell>
          <cell r="AT34">
            <v>8970.89</v>
          </cell>
          <cell r="AU34">
            <v>1585.85</v>
          </cell>
          <cell r="AV34">
            <v>7900</v>
          </cell>
          <cell r="AW34">
            <v>7900</v>
          </cell>
          <cell r="AX34">
            <v>7605.4</v>
          </cell>
          <cell r="AY34">
            <v>6702.01</v>
          </cell>
          <cell r="AZ34">
            <v>903.39</v>
          </cell>
          <cell r="BA34">
            <v>30700</v>
          </cell>
          <cell r="BB34">
            <v>34206.54</v>
          </cell>
          <cell r="BC34">
            <v>33803.641680528359</v>
          </cell>
          <cell r="BD34">
            <v>32537.940000000002</v>
          </cell>
          <cell r="BE34">
            <v>1265.7</v>
          </cell>
          <cell r="BF34">
            <v>9200</v>
          </cell>
          <cell r="BG34">
            <v>8709.19</v>
          </cell>
          <cell r="BH34">
            <v>8042.2811168375838</v>
          </cell>
          <cell r="BI34">
            <v>5123.6400000000003</v>
          </cell>
          <cell r="BJ34">
            <v>2918.64</v>
          </cell>
          <cell r="BK34">
            <v>8250</v>
          </cell>
          <cell r="BL34">
            <v>7492.11</v>
          </cell>
          <cell r="BM34">
            <v>7043.468044454441</v>
          </cell>
          <cell r="BN34">
            <v>6188.05</v>
          </cell>
          <cell r="BO34">
            <v>855.42</v>
          </cell>
          <cell r="BP34">
            <v>8100</v>
          </cell>
          <cell r="BQ34">
            <v>5784.9400000000005</v>
          </cell>
          <cell r="BR34">
            <v>5588.52</v>
          </cell>
          <cell r="BS34">
            <v>8289.77</v>
          </cell>
          <cell r="BT34">
            <v>-2701.25</v>
          </cell>
          <cell r="BU34">
            <v>12160</v>
          </cell>
          <cell r="BV34">
            <v>13769.05</v>
          </cell>
          <cell r="BW34">
            <v>11865.63</v>
          </cell>
          <cell r="BX34">
            <v>11306.22</v>
          </cell>
          <cell r="BY34">
            <v>559.41</v>
          </cell>
          <cell r="BZ34">
            <v>37710</v>
          </cell>
          <cell r="CA34">
            <v>35755.289999999994</v>
          </cell>
          <cell r="CB34">
            <v>32539.899161292022</v>
          </cell>
          <cell r="CC34">
            <v>30907.68</v>
          </cell>
          <cell r="CD34">
            <v>1632.22</v>
          </cell>
          <cell r="CE34">
            <v>11286</v>
          </cell>
          <cell r="CF34">
            <v>11286</v>
          </cell>
          <cell r="CG34">
            <v>9836.8700000000008</v>
          </cell>
          <cell r="CH34">
            <v>9000.0400000000009</v>
          </cell>
          <cell r="CI34">
            <v>836.83</v>
          </cell>
          <cell r="CN34">
            <v>0</v>
          </cell>
          <cell r="CS34">
            <v>0</v>
          </cell>
          <cell r="CX34">
            <v>0</v>
          </cell>
          <cell r="CY34">
            <v>11286</v>
          </cell>
          <cell r="CZ34">
            <v>11286</v>
          </cell>
          <cell r="DA34">
            <v>9836.8700000000008</v>
          </cell>
          <cell r="DB34">
            <v>9000.0400000000009</v>
          </cell>
          <cell r="DC34">
            <v>836.83</v>
          </cell>
          <cell r="DD34">
            <v>100252</v>
          </cell>
          <cell r="DE34">
            <v>99054.154079999993</v>
          </cell>
          <cell r="DF34">
            <v>93986.738630940381</v>
          </cell>
          <cell r="DG34">
            <v>91393.48000000001</v>
          </cell>
          <cell r="DH34">
            <v>2593.2600000000002</v>
          </cell>
        </row>
        <row r="35">
          <cell r="A35" t="str">
            <v>Jefferson</v>
          </cell>
          <cell r="B35">
            <v>4</v>
          </cell>
          <cell r="C35">
            <v>3306.56</v>
          </cell>
          <cell r="D35">
            <v>3265.11</v>
          </cell>
          <cell r="E35">
            <v>3265.11</v>
          </cell>
          <cell r="F35">
            <v>4006.21</v>
          </cell>
          <cell r="G35">
            <v>-741.1</v>
          </cell>
          <cell r="H35">
            <v>3491.43</v>
          </cell>
          <cell r="I35">
            <v>3310.15</v>
          </cell>
          <cell r="J35">
            <v>3310.1519517702</v>
          </cell>
          <cell r="K35">
            <v>8008.2400000000007</v>
          </cell>
          <cell r="L35">
            <v>-4698.09</v>
          </cell>
          <cell r="M35">
            <v>3720.78</v>
          </cell>
          <cell r="N35">
            <v>3720.78</v>
          </cell>
          <cell r="O35">
            <v>3720.78</v>
          </cell>
          <cell r="P35">
            <v>7393.67</v>
          </cell>
          <cell r="Q35">
            <v>-3672.89</v>
          </cell>
          <cell r="R35">
            <v>4118.41</v>
          </cell>
          <cell r="S35">
            <v>14487.386549999999</v>
          </cell>
          <cell r="T35">
            <v>14487.386549999999</v>
          </cell>
          <cell r="U35">
            <v>7313.81</v>
          </cell>
          <cell r="V35">
            <v>7173.58</v>
          </cell>
          <cell r="W35">
            <v>5850.82</v>
          </cell>
          <cell r="X35">
            <v>5739.65</v>
          </cell>
          <cell r="Y35">
            <v>5739.65</v>
          </cell>
          <cell r="Z35">
            <v>7514.02</v>
          </cell>
          <cell r="AA35">
            <v>-1774.37</v>
          </cell>
          <cell r="AB35">
            <v>17181.439999999999</v>
          </cell>
          <cell r="AC35">
            <v>27257.966549999997</v>
          </cell>
          <cell r="AD35">
            <v>27257.9685017702</v>
          </cell>
          <cell r="AE35">
            <v>30229.74</v>
          </cell>
          <cell r="AF35">
            <v>-2971.77</v>
          </cell>
          <cell r="AG35">
            <v>6185</v>
          </cell>
          <cell r="AH35">
            <v>8123.5</v>
          </cell>
          <cell r="AI35">
            <v>8123.5</v>
          </cell>
          <cell r="AJ35">
            <v>6808.7800000000007</v>
          </cell>
          <cell r="AK35">
            <v>1314.72</v>
          </cell>
          <cell r="AL35">
            <v>9114</v>
          </cell>
          <cell r="AM35">
            <v>11779.26</v>
          </cell>
          <cell r="AN35">
            <v>11779.26</v>
          </cell>
          <cell r="AO35">
            <v>16460.98</v>
          </cell>
          <cell r="AP35">
            <v>-4681.72</v>
          </cell>
          <cell r="AQ35">
            <v>9531</v>
          </cell>
          <cell r="AR35">
            <v>16610.87</v>
          </cell>
          <cell r="AS35">
            <v>16442.194654575891</v>
          </cell>
          <cell r="AT35">
            <v>17373.21</v>
          </cell>
          <cell r="AU35">
            <v>-931.02</v>
          </cell>
          <cell r="AV35">
            <v>9755</v>
          </cell>
          <cell r="AW35">
            <v>11849.68</v>
          </cell>
          <cell r="AX35">
            <v>11407.800000000001</v>
          </cell>
          <cell r="AY35">
            <v>8505.48</v>
          </cell>
          <cell r="AZ35">
            <v>2902.32</v>
          </cell>
          <cell r="BA35">
            <v>34585</v>
          </cell>
          <cell r="BB35">
            <v>48363.310000000005</v>
          </cell>
          <cell r="BC35">
            <v>47752.754654575896</v>
          </cell>
          <cell r="BD35">
            <v>49148.45</v>
          </cell>
          <cell r="BE35">
            <v>-1395.7</v>
          </cell>
          <cell r="BF35">
            <v>8171</v>
          </cell>
          <cell r="BG35">
            <v>8171</v>
          </cell>
          <cell r="BH35">
            <v>7545.303180396787</v>
          </cell>
          <cell r="BI35">
            <v>8682.2200000000012</v>
          </cell>
          <cell r="BJ35">
            <v>-1136.92</v>
          </cell>
          <cell r="BK35">
            <v>8533</v>
          </cell>
          <cell r="BL35">
            <v>5199</v>
          </cell>
          <cell r="BM35">
            <v>4887.6738813389875</v>
          </cell>
          <cell r="BN35">
            <v>7434.12</v>
          </cell>
          <cell r="BO35">
            <v>-2546.4499999999998</v>
          </cell>
          <cell r="BP35">
            <v>7587</v>
          </cell>
          <cell r="BQ35">
            <v>11003.369999999999</v>
          </cell>
          <cell r="BR35">
            <v>10629.77</v>
          </cell>
          <cell r="BS35">
            <v>7167</v>
          </cell>
          <cell r="BT35">
            <v>3462.77</v>
          </cell>
          <cell r="BU35">
            <v>12587</v>
          </cell>
          <cell r="BV35">
            <v>11670.68</v>
          </cell>
          <cell r="BW35">
            <v>10057.34</v>
          </cell>
          <cell r="BX35">
            <v>10398.780000000001</v>
          </cell>
          <cell r="BY35">
            <v>-341.44</v>
          </cell>
          <cell r="BZ35">
            <v>36878</v>
          </cell>
          <cell r="CA35">
            <v>36044.050000000003</v>
          </cell>
          <cell r="CB35">
            <v>33120.087061735772</v>
          </cell>
          <cell r="CC35">
            <v>33682.120000000003</v>
          </cell>
          <cell r="CD35">
            <v>-562.03</v>
          </cell>
          <cell r="CE35">
            <v>9357</v>
          </cell>
          <cell r="CF35">
            <v>5350.8899999999994</v>
          </cell>
          <cell r="CG35">
            <v>4663.83</v>
          </cell>
          <cell r="CH35">
            <v>8824.14</v>
          </cell>
          <cell r="CI35">
            <v>-4160.3100000000004</v>
          </cell>
          <cell r="CN35">
            <v>0</v>
          </cell>
          <cell r="CS35">
            <v>0</v>
          </cell>
          <cell r="CX35">
            <v>0</v>
          </cell>
          <cell r="CY35">
            <v>9357</v>
          </cell>
          <cell r="CZ35">
            <v>5350.8899999999994</v>
          </cell>
          <cell r="DA35">
            <v>4663.83</v>
          </cell>
          <cell r="DB35">
            <v>8824.14</v>
          </cell>
          <cell r="DC35">
            <v>-4160.3100000000004</v>
          </cell>
          <cell r="DD35">
            <v>101308</v>
          </cell>
          <cell r="DE35">
            <v>120281.32655</v>
          </cell>
          <cell r="DF35">
            <v>116059.75021808187</v>
          </cell>
          <cell r="DG35">
            <v>125890.65999999999</v>
          </cell>
          <cell r="DH35">
            <v>-9830.91</v>
          </cell>
        </row>
        <row r="36">
          <cell r="A36" t="str">
            <v>Lafayette</v>
          </cell>
          <cell r="B36">
            <v>1</v>
          </cell>
          <cell r="C36">
            <v>3008.08</v>
          </cell>
          <cell r="D36">
            <v>2970.37</v>
          </cell>
          <cell r="E36">
            <v>2970.37</v>
          </cell>
          <cell r="F36">
            <v>947.79000000000008</v>
          </cell>
          <cell r="G36">
            <v>2022.58</v>
          </cell>
          <cell r="H36">
            <v>1587</v>
          </cell>
          <cell r="I36">
            <v>1504.6</v>
          </cell>
          <cell r="J36">
            <v>1504.60159518</v>
          </cell>
          <cell r="K36">
            <v>771.18000000000006</v>
          </cell>
          <cell r="L36">
            <v>733.42</v>
          </cell>
          <cell r="M36">
            <v>1025</v>
          </cell>
          <cell r="N36">
            <v>0</v>
          </cell>
          <cell r="O36">
            <v>0</v>
          </cell>
          <cell r="P36">
            <v>1385.46</v>
          </cell>
          <cell r="Q36">
            <v>-1385.46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1797.3</v>
          </cell>
          <cell r="AA36">
            <v>-1797.3</v>
          </cell>
          <cell r="AB36">
            <v>2612</v>
          </cell>
          <cell r="AC36">
            <v>1504.6</v>
          </cell>
          <cell r="AD36">
            <v>1504.60159518</v>
          </cell>
          <cell r="AE36">
            <v>3953.9400000000005</v>
          </cell>
          <cell r="AF36">
            <v>-2449.34</v>
          </cell>
          <cell r="AG36">
            <v>1395</v>
          </cell>
          <cell r="AH36">
            <v>24.460000000000036</v>
          </cell>
          <cell r="AI36">
            <v>24.460000000000036</v>
          </cell>
          <cell r="AJ36">
            <v>1503.27</v>
          </cell>
          <cell r="AK36">
            <v>-1478.81</v>
          </cell>
          <cell r="AL36">
            <v>2660</v>
          </cell>
          <cell r="AM36">
            <v>3062.3</v>
          </cell>
          <cell r="AN36">
            <v>3062.3</v>
          </cell>
          <cell r="AO36">
            <v>2652.38</v>
          </cell>
          <cell r="AP36">
            <v>409.92</v>
          </cell>
          <cell r="AQ36">
            <v>2650</v>
          </cell>
          <cell r="AR36">
            <v>4145.6499999999996</v>
          </cell>
          <cell r="AS36">
            <v>4103.5529306859025</v>
          </cell>
          <cell r="AT36">
            <v>0</v>
          </cell>
          <cell r="AU36">
            <v>4103.55</v>
          </cell>
          <cell r="AV36">
            <v>1360</v>
          </cell>
          <cell r="AW36">
            <v>0</v>
          </cell>
          <cell r="AX36">
            <v>0</v>
          </cell>
          <cell r="AY36">
            <v>1845.51</v>
          </cell>
          <cell r="AZ36">
            <v>-1845.51</v>
          </cell>
          <cell r="BA36">
            <v>8065</v>
          </cell>
          <cell r="BB36">
            <v>7232.41</v>
          </cell>
          <cell r="BC36">
            <v>7190.3129306859028</v>
          </cell>
          <cell r="BD36">
            <v>6001.16</v>
          </cell>
          <cell r="BE36">
            <v>1189.1500000000001</v>
          </cell>
          <cell r="BF36">
            <v>0</v>
          </cell>
          <cell r="BG36">
            <v>0</v>
          </cell>
          <cell r="BH36">
            <v>0</v>
          </cell>
          <cell r="BI36">
            <v>489.33000000000004</v>
          </cell>
          <cell r="BJ36">
            <v>-489.33</v>
          </cell>
          <cell r="BK36">
            <v>2075</v>
          </cell>
          <cell r="BL36">
            <v>4468.12</v>
          </cell>
          <cell r="BM36">
            <v>4200.5603813595608</v>
          </cell>
          <cell r="BN36">
            <v>2065.65</v>
          </cell>
          <cell r="BO36">
            <v>2134.91</v>
          </cell>
          <cell r="BP36">
            <v>575</v>
          </cell>
          <cell r="BQ36">
            <v>0</v>
          </cell>
          <cell r="BR36">
            <v>0</v>
          </cell>
          <cell r="BS36">
            <v>95.22</v>
          </cell>
          <cell r="BT36">
            <v>-95.22</v>
          </cell>
          <cell r="BU36">
            <v>1503</v>
          </cell>
          <cell r="BV36">
            <v>0</v>
          </cell>
          <cell r="BW36">
            <v>0</v>
          </cell>
          <cell r="BX36">
            <v>4112.09</v>
          </cell>
          <cell r="BY36">
            <v>-4112.09</v>
          </cell>
          <cell r="BZ36">
            <v>4153</v>
          </cell>
          <cell r="CA36">
            <v>4468.12</v>
          </cell>
          <cell r="CB36">
            <v>4200.5603813595608</v>
          </cell>
          <cell r="CC36">
            <v>6762.29</v>
          </cell>
          <cell r="CD36">
            <v>-2561.73</v>
          </cell>
          <cell r="CE36">
            <v>1220</v>
          </cell>
          <cell r="CF36">
            <v>4470.8</v>
          </cell>
          <cell r="CG36">
            <v>3896.75</v>
          </cell>
          <cell r="CH36">
            <v>451.46</v>
          </cell>
          <cell r="CI36">
            <v>3445.29</v>
          </cell>
          <cell r="CN36">
            <v>0</v>
          </cell>
          <cell r="CS36">
            <v>0</v>
          </cell>
          <cell r="CX36">
            <v>0</v>
          </cell>
          <cell r="CY36">
            <v>1220</v>
          </cell>
          <cell r="CZ36">
            <v>4470.8</v>
          </cell>
          <cell r="DA36">
            <v>3896.75</v>
          </cell>
          <cell r="DB36">
            <v>451.46</v>
          </cell>
          <cell r="DC36">
            <v>3445.29</v>
          </cell>
          <cell r="DD36">
            <v>19058.080000000002</v>
          </cell>
          <cell r="DE36">
            <v>20646.3</v>
          </cell>
          <cell r="DF36">
            <v>19762.594907225466</v>
          </cell>
          <cell r="DG36">
            <v>18116.64</v>
          </cell>
          <cell r="DH36">
            <v>1645.95</v>
          </cell>
        </row>
        <row r="37">
          <cell r="A37" t="str">
            <v>Lake</v>
          </cell>
          <cell r="B37">
            <v>1</v>
          </cell>
          <cell r="C37">
            <v>53299</v>
          </cell>
          <cell r="D37">
            <v>52630.85</v>
          </cell>
          <cell r="E37">
            <v>52630.85</v>
          </cell>
          <cell r="F37">
            <v>53347.06</v>
          </cell>
          <cell r="G37">
            <v>-716.21</v>
          </cell>
          <cell r="H37">
            <v>54145</v>
          </cell>
          <cell r="I37">
            <v>51333.74</v>
          </cell>
          <cell r="J37">
            <v>51333.745035300002</v>
          </cell>
          <cell r="K37">
            <v>40009.350000000006</v>
          </cell>
          <cell r="L37">
            <v>11324.4</v>
          </cell>
          <cell r="M37">
            <v>54145</v>
          </cell>
          <cell r="N37">
            <v>54145</v>
          </cell>
          <cell r="O37">
            <v>54145</v>
          </cell>
          <cell r="P37">
            <v>53775.229999999996</v>
          </cell>
          <cell r="Q37">
            <v>369.77</v>
          </cell>
          <cell r="R37">
            <v>54145</v>
          </cell>
          <cell r="S37">
            <v>47181.585650000001</v>
          </cell>
          <cell r="T37">
            <v>47181.585650000001</v>
          </cell>
          <cell r="U37">
            <v>45462.369999999995</v>
          </cell>
          <cell r="V37">
            <v>1719.22</v>
          </cell>
          <cell r="W37">
            <v>54145</v>
          </cell>
          <cell r="X37">
            <v>53116.24</v>
          </cell>
          <cell r="Y37">
            <v>53116.24</v>
          </cell>
          <cell r="Z37">
            <v>51564.229999999996</v>
          </cell>
          <cell r="AA37">
            <v>1552.01</v>
          </cell>
          <cell r="AB37">
            <v>216580</v>
          </cell>
          <cell r="AC37">
            <v>205776.56564999997</v>
          </cell>
          <cell r="AD37">
            <v>205776.57068529999</v>
          </cell>
          <cell r="AE37">
            <v>190811.18</v>
          </cell>
          <cell r="AF37">
            <v>14965.39</v>
          </cell>
          <cell r="AG37">
            <v>57441</v>
          </cell>
          <cell r="AH37">
            <v>44743.83</v>
          </cell>
          <cell r="AI37">
            <v>44743.83</v>
          </cell>
          <cell r="AJ37">
            <v>47256.639999999999</v>
          </cell>
          <cell r="AK37">
            <v>-2512.81</v>
          </cell>
          <cell r="AL37">
            <v>57441</v>
          </cell>
          <cell r="AM37">
            <v>53463.76</v>
          </cell>
          <cell r="AN37">
            <v>53463.76</v>
          </cell>
          <cell r="AO37">
            <v>60713.17</v>
          </cell>
          <cell r="AP37">
            <v>-7249.41</v>
          </cell>
          <cell r="AQ37">
            <v>57441</v>
          </cell>
          <cell r="AR37">
            <v>52954.04</v>
          </cell>
          <cell r="AS37">
            <v>52416.3173528056</v>
          </cell>
          <cell r="AT37">
            <v>56409.86</v>
          </cell>
          <cell r="AU37">
            <v>-3993.54</v>
          </cell>
          <cell r="AV37">
            <v>57441</v>
          </cell>
          <cell r="AW37">
            <v>63893.89</v>
          </cell>
          <cell r="AX37">
            <v>61511.25</v>
          </cell>
          <cell r="AY37">
            <v>54286.570000000007</v>
          </cell>
          <cell r="AZ37">
            <v>7224.68</v>
          </cell>
          <cell r="BA37">
            <v>229764</v>
          </cell>
          <cell r="BB37">
            <v>215055.52000000002</v>
          </cell>
          <cell r="BC37">
            <v>212135.1573528056</v>
          </cell>
          <cell r="BD37">
            <v>218666.23999999999</v>
          </cell>
          <cell r="BE37">
            <v>-6531.08</v>
          </cell>
          <cell r="BF37">
            <v>60274</v>
          </cell>
          <cell r="BG37">
            <v>59108.7</v>
          </cell>
          <cell r="BH37">
            <v>54582.433251636219</v>
          </cell>
          <cell r="BI37">
            <v>61081.599999999991</v>
          </cell>
          <cell r="BJ37">
            <v>-6499.17</v>
          </cell>
          <cell r="BK37">
            <v>60274</v>
          </cell>
          <cell r="BL37">
            <v>63136.26</v>
          </cell>
          <cell r="BM37">
            <v>59355.539328222243</v>
          </cell>
          <cell r="BN37">
            <v>51227.87</v>
          </cell>
          <cell r="BO37">
            <v>8127.67</v>
          </cell>
          <cell r="BP37">
            <v>60274</v>
          </cell>
          <cell r="BQ37">
            <v>64185.77</v>
          </cell>
          <cell r="BR37">
            <v>62006.47</v>
          </cell>
          <cell r="BS37">
            <v>48479.65</v>
          </cell>
          <cell r="BT37">
            <v>13526.82</v>
          </cell>
          <cell r="BU37">
            <v>62024</v>
          </cell>
          <cell r="BV37">
            <v>56078.12</v>
          </cell>
          <cell r="BW37">
            <v>48325.95</v>
          </cell>
          <cell r="BX37">
            <v>59604.58</v>
          </cell>
          <cell r="BY37">
            <v>-11278.63</v>
          </cell>
          <cell r="BZ37">
            <v>242846</v>
          </cell>
          <cell r="CA37">
            <v>242508.84999999998</v>
          </cell>
          <cell r="CB37">
            <v>224270.39257985848</v>
          </cell>
          <cell r="CC37">
            <v>220393.7</v>
          </cell>
          <cell r="CD37">
            <v>3876.69</v>
          </cell>
          <cell r="CE37">
            <v>67834</v>
          </cell>
          <cell r="CF37">
            <v>67494.259999999995</v>
          </cell>
          <cell r="CG37">
            <v>58827.93</v>
          </cell>
          <cell r="CH37">
            <v>49531.87000000001</v>
          </cell>
          <cell r="CI37">
            <v>9296.06</v>
          </cell>
          <cell r="CN37">
            <v>0</v>
          </cell>
          <cell r="CS37">
            <v>0</v>
          </cell>
          <cell r="CX37">
            <v>0</v>
          </cell>
          <cell r="CY37">
            <v>67834</v>
          </cell>
          <cell r="CZ37">
            <v>67494.259999999995</v>
          </cell>
          <cell r="DA37">
            <v>58827.93</v>
          </cell>
          <cell r="DB37">
            <v>49531.87000000001</v>
          </cell>
          <cell r="DC37">
            <v>9296.06</v>
          </cell>
          <cell r="DD37">
            <v>810323</v>
          </cell>
          <cell r="DE37">
            <v>783466.04564999999</v>
          </cell>
          <cell r="DF37">
            <v>753640.90061796422</v>
          </cell>
          <cell r="DG37">
            <v>732750.04999999993</v>
          </cell>
          <cell r="DH37">
            <v>20890.849999999999</v>
          </cell>
        </row>
        <row r="38">
          <cell r="A38" t="str">
            <v>Lee</v>
          </cell>
          <cell r="B38">
            <v>8</v>
          </cell>
          <cell r="C38">
            <v>60900</v>
          </cell>
          <cell r="D38">
            <v>60136.57</v>
          </cell>
          <cell r="E38">
            <v>60136.57</v>
          </cell>
          <cell r="F38">
            <v>58470.879999999997</v>
          </cell>
          <cell r="G38">
            <v>1665.69</v>
          </cell>
          <cell r="H38">
            <v>64220</v>
          </cell>
          <cell r="I38">
            <v>60885.64</v>
          </cell>
          <cell r="J38">
            <v>60885.6423708</v>
          </cell>
          <cell r="K38">
            <v>61798.430000000008</v>
          </cell>
          <cell r="L38">
            <v>-912.79</v>
          </cell>
          <cell r="M38">
            <v>59370</v>
          </cell>
          <cell r="N38">
            <v>57538.07</v>
          </cell>
          <cell r="O38">
            <v>57538.07</v>
          </cell>
          <cell r="P38">
            <v>57429.14</v>
          </cell>
          <cell r="Q38">
            <v>108.93</v>
          </cell>
          <cell r="R38">
            <v>68277</v>
          </cell>
          <cell r="S38">
            <v>73503.080490000022</v>
          </cell>
          <cell r="T38">
            <v>73503.080490000022</v>
          </cell>
          <cell r="U38">
            <v>62662.95</v>
          </cell>
          <cell r="V38">
            <v>10840.13</v>
          </cell>
          <cell r="W38">
            <v>66823</v>
          </cell>
          <cell r="X38">
            <v>65553.36</v>
          </cell>
          <cell r="Y38">
            <v>65553.36</v>
          </cell>
          <cell r="Z38">
            <v>64391.179999999993</v>
          </cell>
          <cell r="AA38">
            <v>1162.18</v>
          </cell>
          <cell r="AB38">
            <v>258690</v>
          </cell>
          <cell r="AC38">
            <v>257480.15049000003</v>
          </cell>
          <cell r="AD38">
            <v>257480.15286080004</v>
          </cell>
          <cell r="AE38">
            <v>246281.7</v>
          </cell>
          <cell r="AF38">
            <v>11198.45</v>
          </cell>
          <cell r="AG38">
            <v>63484</v>
          </cell>
          <cell r="AH38">
            <v>51782.04</v>
          </cell>
          <cell r="AI38">
            <v>51782.04</v>
          </cell>
          <cell r="AJ38">
            <v>54941.4</v>
          </cell>
          <cell r="AK38">
            <v>-3159.36</v>
          </cell>
          <cell r="AL38">
            <v>60232</v>
          </cell>
          <cell r="AM38">
            <v>59069.82</v>
          </cell>
          <cell r="AN38">
            <v>59069.82</v>
          </cell>
          <cell r="AO38">
            <v>63622.46</v>
          </cell>
          <cell r="AP38">
            <v>-4552.6400000000003</v>
          </cell>
          <cell r="AQ38">
            <v>62112</v>
          </cell>
          <cell r="AR38">
            <v>56959.86</v>
          </cell>
          <cell r="AS38">
            <v>56381.460189465768</v>
          </cell>
          <cell r="AT38">
            <v>79216.7</v>
          </cell>
          <cell r="AU38">
            <v>-22835.24</v>
          </cell>
          <cell r="AV38">
            <v>69588</v>
          </cell>
          <cell r="AW38">
            <v>77054.399999999994</v>
          </cell>
          <cell r="AX38">
            <v>74180.989999999991</v>
          </cell>
          <cell r="AY38">
            <v>69724.66</v>
          </cell>
          <cell r="AZ38">
            <v>4456.33</v>
          </cell>
          <cell r="BA38">
            <v>255416</v>
          </cell>
          <cell r="BB38">
            <v>244866.12</v>
          </cell>
          <cell r="BC38">
            <v>241414.31018946576</v>
          </cell>
          <cell r="BD38">
            <v>267505.21999999997</v>
          </cell>
          <cell r="BE38">
            <v>-26090.91</v>
          </cell>
          <cell r="BF38">
            <v>60022</v>
          </cell>
          <cell r="BG38">
            <v>70392.25</v>
          </cell>
          <cell r="BH38">
            <v>65001.941965522667</v>
          </cell>
          <cell r="BI38">
            <v>61250.29</v>
          </cell>
          <cell r="BJ38">
            <v>3751.65</v>
          </cell>
          <cell r="BK38">
            <v>81233</v>
          </cell>
          <cell r="BL38">
            <v>61526.729999999996</v>
          </cell>
          <cell r="BM38">
            <v>57842.391080053065</v>
          </cell>
          <cell r="BN38">
            <v>60814.100000000006</v>
          </cell>
          <cell r="BO38">
            <v>-2971.71</v>
          </cell>
          <cell r="BP38">
            <v>75425</v>
          </cell>
          <cell r="BQ38">
            <v>85299.56</v>
          </cell>
          <cell r="BR38">
            <v>82403.38</v>
          </cell>
          <cell r="BS38">
            <v>80569.75</v>
          </cell>
          <cell r="BT38">
            <v>1833.63</v>
          </cell>
          <cell r="BU38">
            <v>70697</v>
          </cell>
          <cell r="BV38">
            <v>66103.33</v>
          </cell>
          <cell r="BW38">
            <v>56965.29</v>
          </cell>
          <cell r="BX38">
            <v>84449.42</v>
          </cell>
          <cell r="BY38">
            <v>-27484.13</v>
          </cell>
          <cell r="BZ38">
            <v>287377</v>
          </cell>
          <cell r="CA38">
            <v>283321.87</v>
          </cell>
          <cell r="CB38">
            <v>262213.00304557575</v>
          </cell>
          <cell r="CC38">
            <v>287083.56</v>
          </cell>
          <cell r="CD38">
            <v>-24870.560000000001</v>
          </cell>
          <cell r="CE38">
            <v>83208</v>
          </cell>
          <cell r="CF38">
            <v>132262.08000000002</v>
          </cell>
          <cell r="CG38">
            <v>115279.5</v>
          </cell>
          <cell r="CH38">
            <v>69107.31</v>
          </cell>
          <cell r="CI38">
            <v>46172.19</v>
          </cell>
          <cell r="CN38">
            <v>0</v>
          </cell>
          <cell r="CS38">
            <v>0</v>
          </cell>
          <cell r="CX38">
            <v>0</v>
          </cell>
          <cell r="CY38">
            <v>83208</v>
          </cell>
          <cell r="CZ38">
            <v>132262.08000000002</v>
          </cell>
          <cell r="DA38">
            <v>115279.5</v>
          </cell>
          <cell r="DB38">
            <v>69107.31</v>
          </cell>
          <cell r="DC38">
            <v>46172.19</v>
          </cell>
          <cell r="DD38">
            <v>945591</v>
          </cell>
          <cell r="DE38">
            <v>978066.79049000004</v>
          </cell>
          <cell r="DF38">
            <v>936523.53609584155</v>
          </cell>
          <cell r="DG38">
            <v>928448.67000000016</v>
          </cell>
          <cell r="DH38">
            <v>8074.87</v>
          </cell>
        </row>
        <row r="39">
          <cell r="A39" t="str">
            <v>Leon</v>
          </cell>
          <cell r="B39">
            <v>10</v>
          </cell>
          <cell r="C39">
            <v>59166.49</v>
          </cell>
          <cell r="D39">
            <v>58424.79</v>
          </cell>
          <cell r="E39">
            <v>58424.79</v>
          </cell>
          <cell r="F39">
            <v>58424.79</v>
          </cell>
          <cell r="G39">
            <v>0</v>
          </cell>
          <cell r="H39">
            <v>69278.179999999993</v>
          </cell>
          <cell r="I39">
            <v>65681.2</v>
          </cell>
          <cell r="J39">
            <v>65681.197315165191</v>
          </cell>
          <cell r="K39">
            <v>64106.619999999995</v>
          </cell>
          <cell r="L39">
            <v>1574.58</v>
          </cell>
          <cell r="M39">
            <v>58490</v>
          </cell>
          <cell r="N39">
            <v>58490</v>
          </cell>
          <cell r="O39">
            <v>58490</v>
          </cell>
          <cell r="P39">
            <v>66248.84</v>
          </cell>
          <cell r="Q39">
            <v>-7758.84</v>
          </cell>
          <cell r="R39">
            <v>52796</v>
          </cell>
          <cell r="S39">
            <v>64583.38470000001</v>
          </cell>
          <cell r="T39">
            <v>64583.38470000001</v>
          </cell>
          <cell r="U39">
            <v>57157.09</v>
          </cell>
          <cell r="V39">
            <v>7426.29</v>
          </cell>
          <cell r="W39">
            <v>61935</v>
          </cell>
          <cell r="X39">
            <v>60758.23</v>
          </cell>
          <cell r="Y39">
            <v>60758.23</v>
          </cell>
          <cell r="Z39">
            <v>63582.89</v>
          </cell>
          <cell r="AA39">
            <v>-2824.66</v>
          </cell>
          <cell r="AB39">
            <v>242499.18</v>
          </cell>
          <cell r="AC39">
            <v>249512.81470000002</v>
          </cell>
          <cell r="AD39">
            <v>249512.8120151652</v>
          </cell>
          <cell r="AE39">
            <v>251095.44</v>
          </cell>
          <cell r="AF39">
            <v>-1582.63</v>
          </cell>
          <cell r="AG39">
            <v>61941</v>
          </cell>
          <cell r="AH39">
            <v>60698.97</v>
          </cell>
          <cell r="AI39">
            <v>60698.97</v>
          </cell>
          <cell r="AJ39">
            <v>53769.64</v>
          </cell>
          <cell r="AK39">
            <v>6929.33</v>
          </cell>
          <cell r="AL39">
            <v>56557</v>
          </cell>
          <cell r="AM39">
            <v>49996.04</v>
          </cell>
          <cell r="AN39">
            <v>49996.04</v>
          </cell>
          <cell r="AO39">
            <v>87636.12</v>
          </cell>
          <cell r="AP39">
            <v>-37640.080000000002</v>
          </cell>
          <cell r="AQ39">
            <v>51500</v>
          </cell>
          <cell r="AR39">
            <v>83793.38</v>
          </cell>
          <cell r="AS39">
            <v>82942.498780909518</v>
          </cell>
          <cell r="AT39">
            <v>67049.36</v>
          </cell>
          <cell r="AU39">
            <v>15893.14</v>
          </cell>
          <cell r="AV39">
            <v>59500</v>
          </cell>
          <cell r="AW39">
            <v>68382.850000000006</v>
          </cell>
          <cell r="AX39">
            <v>65832.810000000012</v>
          </cell>
          <cell r="AY39">
            <v>62274.2</v>
          </cell>
          <cell r="AZ39">
            <v>3558.61</v>
          </cell>
          <cell r="BA39">
            <v>229498</v>
          </cell>
          <cell r="BB39">
            <v>262871.24</v>
          </cell>
          <cell r="BC39">
            <v>259470.31878090953</v>
          </cell>
          <cell r="BD39">
            <v>270729.32</v>
          </cell>
          <cell r="BE39">
            <v>-11259</v>
          </cell>
          <cell r="BF39">
            <v>72250</v>
          </cell>
          <cell r="BG39">
            <v>82943.55</v>
          </cell>
          <cell r="BH39">
            <v>76592.122336115528</v>
          </cell>
          <cell r="BI39">
            <v>61044.52</v>
          </cell>
          <cell r="BJ39">
            <v>15547.6</v>
          </cell>
          <cell r="BK39">
            <v>67528</v>
          </cell>
          <cell r="BL39">
            <v>54905.270000000004</v>
          </cell>
          <cell r="BM39">
            <v>51617.43683917389</v>
          </cell>
          <cell r="BN39">
            <v>59022.45</v>
          </cell>
          <cell r="BO39">
            <v>-7405.01</v>
          </cell>
          <cell r="BP39">
            <v>61100</v>
          </cell>
          <cell r="BQ39">
            <v>63391.96</v>
          </cell>
          <cell r="BR39">
            <v>61239.61</v>
          </cell>
          <cell r="BS39">
            <v>66083.570000000007</v>
          </cell>
          <cell r="BT39">
            <v>-4843.96</v>
          </cell>
          <cell r="BU39">
            <v>63897</v>
          </cell>
          <cell r="BV39">
            <v>89232.43</v>
          </cell>
          <cell r="BW39">
            <v>76897.05</v>
          </cell>
          <cell r="BX39">
            <v>54164.06</v>
          </cell>
          <cell r="BY39">
            <v>22732.99</v>
          </cell>
          <cell r="BZ39">
            <v>264775</v>
          </cell>
          <cell r="CA39">
            <v>290473.20999999996</v>
          </cell>
          <cell r="CB39">
            <v>266346.21917528939</v>
          </cell>
          <cell r="CC39">
            <v>240314.6</v>
          </cell>
          <cell r="CD39">
            <v>26031.62</v>
          </cell>
          <cell r="CE39">
            <v>55892</v>
          </cell>
          <cell r="CF39">
            <v>36510.06</v>
          </cell>
          <cell r="CG39">
            <v>31822.13</v>
          </cell>
          <cell r="CH39">
            <v>33883.86</v>
          </cell>
          <cell r="CI39">
            <v>-2061.73</v>
          </cell>
          <cell r="CN39">
            <v>0</v>
          </cell>
          <cell r="CS39">
            <v>0</v>
          </cell>
          <cell r="CX39">
            <v>0</v>
          </cell>
          <cell r="CY39">
            <v>55892</v>
          </cell>
          <cell r="CZ39">
            <v>36510.06</v>
          </cell>
          <cell r="DA39">
            <v>31822.13</v>
          </cell>
          <cell r="DB39">
            <v>33883.86</v>
          </cell>
          <cell r="DC39">
            <v>-2061.73</v>
          </cell>
          <cell r="DD39">
            <v>851830.66999999993</v>
          </cell>
          <cell r="DE39">
            <v>897792.11470000003</v>
          </cell>
          <cell r="DF39">
            <v>865576.26997136406</v>
          </cell>
          <cell r="DG39">
            <v>854448.01</v>
          </cell>
          <cell r="DH39">
            <v>11128.26</v>
          </cell>
        </row>
        <row r="40">
          <cell r="A40" t="str">
            <v>Levy</v>
          </cell>
          <cell r="B40">
            <v>8</v>
          </cell>
          <cell r="C40">
            <v>17420.96</v>
          </cell>
          <cell r="D40">
            <v>17202.57</v>
          </cell>
          <cell r="E40">
            <v>17202.57</v>
          </cell>
          <cell r="F40">
            <v>14666.2</v>
          </cell>
          <cell r="G40">
            <v>2536.37</v>
          </cell>
          <cell r="H40">
            <v>16622.530000000002</v>
          </cell>
          <cell r="I40">
            <v>15759.47</v>
          </cell>
          <cell r="J40">
            <v>15759.473947024202</v>
          </cell>
          <cell r="K40">
            <v>20049.55</v>
          </cell>
          <cell r="L40">
            <v>-4290.08</v>
          </cell>
          <cell r="M40">
            <v>17031.75</v>
          </cell>
          <cell r="N40">
            <v>14495.380000000001</v>
          </cell>
          <cell r="O40">
            <v>14495.380000000001</v>
          </cell>
          <cell r="P40">
            <v>17427.010000000002</v>
          </cell>
          <cell r="Q40">
            <v>-2931.63</v>
          </cell>
          <cell r="R40">
            <v>21180.39</v>
          </cell>
          <cell r="S40">
            <v>28322.97435</v>
          </cell>
          <cell r="T40">
            <v>28322.974349999997</v>
          </cell>
          <cell r="U40">
            <v>19947.249999999996</v>
          </cell>
          <cell r="V40">
            <v>8375.7199999999993</v>
          </cell>
          <cell r="W40">
            <v>17060</v>
          </cell>
          <cell r="X40">
            <v>16735.86</v>
          </cell>
          <cell r="Y40">
            <v>16735.86</v>
          </cell>
          <cell r="Z40">
            <v>17401.800000000003</v>
          </cell>
          <cell r="AA40">
            <v>-665.94</v>
          </cell>
          <cell r="AB40">
            <v>71894.67</v>
          </cell>
          <cell r="AC40">
            <v>75313.684349999996</v>
          </cell>
          <cell r="AD40">
            <v>75313.6882970242</v>
          </cell>
          <cell r="AE40">
            <v>74825.61</v>
          </cell>
          <cell r="AF40">
            <v>488.08</v>
          </cell>
          <cell r="AG40">
            <v>17316</v>
          </cell>
          <cell r="AH40">
            <v>13625.619999999999</v>
          </cell>
          <cell r="AI40">
            <v>13625.619999999999</v>
          </cell>
          <cell r="AJ40">
            <v>14993.33</v>
          </cell>
          <cell r="AK40">
            <v>-1367.71</v>
          </cell>
          <cell r="AL40">
            <v>18736</v>
          </cell>
          <cell r="AM40">
            <v>18426.72</v>
          </cell>
          <cell r="AN40">
            <v>18426.72</v>
          </cell>
          <cell r="AO40">
            <v>13375.01</v>
          </cell>
          <cell r="AP40">
            <v>5051.71</v>
          </cell>
          <cell r="AQ40">
            <v>15287</v>
          </cell>
          <cell r="AR40">
            <v>8578.56</v>
          </cell>
          <cell r="AS40">
            <v>8491.4488751015797</v>
          </cell>
          <cell r="AT40">
            <v>16779.669999999998</v>
          </cell>
          <cell r="AU40">
            <v>-8288.2199999999993</v>
          </cell>
          <cell r="AV40">
            <v>14612</v>
          </cell>
          <cell r="AW40">
            <v>14699.05</v>
          </cell>
          <cell r="AX40">
            <v>14150.91</v>
          </cell>
          <cell r="AY40">
            <v>17083.120000000003</v>
          </cell>
          <cell r="AZ40">
            <v>-2932.21</v>
          </cell>
          <cell r="BA40">
            <v>65951</v>
          </cell>
          <cell r="BB40">
            <v>55329.95</v>
          </cell>
          <cell r="BC40">
            <v>54694.698875101574</v>
          </cell>
          <cell r="BD40">
            <v>62231.13</v>
          </cell>
          <cell r="BE40">
            <v>-7536.43</v>
          </cell>
          <cell r="BF40">
            <v>14993</v>
          </cell>
          <cell r="BG40">
            <v>23829.360000000001</v>
          </cell>
          <cell r="BH40">
            <v>22004.619482905397</v>
          </cell>
          <cell r="BI40">
            <v>15720.570000000002</v>
          </cell>
          <cell r="BJ40">
            <v>6284.05</v>
          </cell>
          <cell r="BK40">
            <v>16293</v>
          </cell>
          <cell r="BL40">
            <v>12293.07</v>
          </cell>
          <cell r="BM40">
            <v>11556.937326499685</v>
          </cell>
          <cell r="BN40">
            <v>14452.72</v>
          </cell>
          <cell r="BO40">
            <v>-2895.78</v>
          </cell>
          <cell r="BP40">
            <v>16779</v>
          </cell>
          <cell r="BQ40">
            <v>12930.46</v>
          </cell>
          <cell r="BR40">
            <v>12491.43</v>
          </cell>
          <cell r="BS40">
            <v>19199.75</v>
          </cell>
          <cell r="BT40">
            <v>-6708.32</v>
          </cell>
          <cell r="BU40">
            <v>17135</v>
          </cell>
          <cell r="BV40">
            <v>25680.35</v>
          </cell>
          <cell r="BW40">
            <v>22130.33</v>
          </cell>
          <cell r="BX40">
            <v>14678.54</v>
          </cell>
          <cell r="BY40">
            <v>7451.79</v>
          </cell>
          <cell r="BZ40">
            <v>65200</v>
          </cell>
          <cell r="CA40">
            <v>74733.239999999991</v>
          </cell>
          <cell r="CB40">
            <v>68183.316809405078</v>
          </cell>
          <cell r="CC40">
            <v>64051.58</v>
          </cell>
          <cell r="CD40">
            <v>4131.74</v>
          </cell>
          <cell r="CE40">
            <v>15698</v>
          </cell>
          <cell r="CF40">
            <v>13239.28</v>
          </cell>
          <cell r="CG40">
            <v>11539.34</v>
          </cell>
          <cell r="CH40">
            <v>0</v>
          </cell>
          <cell r="CI40">
            <v>11539.34</v>
          </cell>
          <cell r="CN40">
            <v>0</v>
          </cell>
          <cell r="CS40">
            <v>0</v>
          </cell>
          <cell r="CX40">
            <v>0</v>
          </cell>
          <cell r="CY40">
            <v>15698</v>
          </cell>
          <cell r="CZ40">
            <v>13239.28</v>
          </cell>
          <cell r="DA40">
            <v>11539.34</v>
          </cell>
          <cell r="DB40">
            <v>0</v>
          </cell>
          <cell r="DC40">
            <v>11539.34</v>
          </cell>
          <cell r="DD40">
            <v>236164.63</v>
          </cell>
          <cell r="DE40">
            <v>235818.72435</v>
          </cell>
          <cell r="DF40">
            <v>226933.61398153086</v>
          </cell>
          <cell r="DG40">
            <v>215774.52000000002</v>
          </cell>
          <cell r="DH40">
            <v>11159.09</v>
          </cell>
        </row>
        <row r="41">
          <cell r="A41" t="str">
            <v>Liberty</v>
          </cell>
          <cell r="B41">
            <v>4</v>
          </cell>
          <cell r="C41">
            <v>2867.98</v>
          </cell>
          <cell r="D41">
            <v>2832.03</v>
          </cell>
          <cell r="E41">
            <v>2832.03</v>
          </cell>
          <cell r="F41">
            <v>3111.05</v>
          </cell>
          <cell r="G41">
            <v>-279.02</v>
          </cell>
          <cell r="H41">
            <v>2461</v>
          </cell>
          <cell r="I41">
            <v>2333.2199999999998</v>
          </cell>
          <cell r="J41">
            <v>2333.22276354</v>
          </cell>
          <cell r="K41">
            <v>1558.6599999999999</v>
          </cell>
          <cell r="L41">
            <v>774.56</v>
          </cell>
          <cell r="M41">
            <v>2327</v>
          </cell>
          <cell r="N41">
            <v>2327</v>
          </cell>
          <cell r="O41">
            <v>2327</v>
          </cell>
          <cell r="P41">
            <v>2403.86</v>
          </cell>
          <cell r="Q41">
            <v>-76.86</v>
          </cell>
          <cell r="R41">
            <v>2069</v>
          </cell>
          <cell r="S41">
            <v>1803.7997600000001</v>
          </cell>
          <cell r="T41">
            <v>1803.7997600000001</v>
          </cell>
          <cell r="U41">
            <v>1691.09</v>
          </cell>
          <cell r="V41">
            <v>112.71</v>
          </cell>
          <cell r="W41">
            <v>2268</v>
          </cell>
          <cell r="X41">
            <v>2224.91</v>
          </cell>
          <cell r="Y41">
            <v>2224.91</v>
          </cell>
          <cell r="Z41">
            <v>3065.37</v>
          </cell>
          <cell r="AA41">
            <v>-840.46</v>
          </cell>
          <cell r="AB41">
            <v>9125</v>
          </cell>
          <cell r="AC41">
            <v>8688.9297599999991</v>
          </cell>
          <cell r="AD41">
            <v>8688.9325235399992</v>
          </cell>
          <cell r="AE41">
            <v>8718.98</v>
          </cell>
          <cell r="AF41">
            <v>-30.05</v>
          </cell>
          <cell r="AG41">
            <v>2101</v>
          </cell>
          <cell r="AH41">
            <v>1569.6100000000001</v>
          </cell>
          <cell r="AI41">
            <v>1569.6100000000001</v>
          </cell>
          <cell r="AJ41">
            <v>2112.98</v>
          </cell>
          <cell r="AK41">
            <v>-543.37</v>
          </cell>
          <cell r="AL41">
            <v>2518</v>
          </cell>
          <cell r="AM41">
            <v>3549.45</v>
          </cell>
          <cell r="AN41">
            <v>3549.45</v>
          </cell>
          <cell r="AO41">
            <v>4320.1499999999996</v>
          </cell>
          <cell r="AP41">
            <v>-770.7</v>
          </cell>
          <cell r="AQ41">
            <v>3972</v>
          </cell>
          <cell r="AR41">
            <v>5595.14</v>
          </cell>
          <cell r="AS41">
            <v>5538.3240612685404</v>
          </cell>
          <cell r="AT41">
            <v>2681.74</v>
          </cell>
          <cell r="AU41">
            <v>2856.58</v>
          </cell>
          <cell r="AV41">
            <v>3578</v>
          </cell>
          <cell r="AW41">
            <v>2703.83</v>
          </cell>
          <cell r="AX41">
            <v>2603</v>
          </cell>
          <cell r="AY41">
            <v>2850.55</v>
          </cell>
          <cell r="AZ41">
            <v>-247.55</v>
          </cell>
          <cell r="BA41">
            <v>12169</v>
          </cell>
          <cell r="BB41">
            <v>13418.03</v>
          </cell>
          <cell r="BC41">
            <v>13260.38406126854</v>
          </cell>
          <cell r="BD41">
            <v>11965.419999999998</v>
          </cell>
          <cell r="BE41">
            <v>1294.96</v>
          </cell>
          <cell r="BF41">
            <v>3584</v>
          </cell>
          <cell r="BG41">
            <v>1344.2399999999998</v>
          </cell>
          <cell r="BH41">
            <v>1241.3044116040357</v>
          </cell>
          <cell r="BI41">
            <v>1732.95</v>
          </cell>
          <cell r="BJ41">
            <v>-491.65</v>
          </cell>
          <cell r="BK41">
            <v>3375</v>
          </cell>
          <cell r="BL41">
            <v>3940.25</v>
          </cell>
          <cell r="BM41">
            <v>3704.3002521534804</v>
          </cell>
          <cell r="BN41">
            <v>1704.32</v>
          </cell>
          <cell r="BO41">
            <v>1999.98</v>
          </cell>
          <cell r="BP41">
            <v>3045</v>
          </cell>
          <cell r="BQ41">
            <v>2060.39</v>
          </cell>
          <cell r="BR41">
            <v>1990.43</v>
          </cell>
          <cell r="BS41">
            <v>2841.24</v>
          </cell>
          <cell r="BT41">
            <v>-850.81</v>
          </cell>
          <cell r="BU41">
            <v>2958</v>
          </cell>
          <cell r="BV41">
            <v>1934.8600000000001</v>
          </cell>
          <cell r="BW41">
            <v>1667.39</v>
          </cell>
          <cell r="BX41">
            <v>2531.1</v>
          </cell>
          <cell r="BY41">
            <v>-863.71</v>
          </cell>
          <cell r="BZ41">
            <v>12962</v>
          </cell>
          <cell r="CA41">
            <v>9279.74</v>
          </cell>
          <cell r="CB41">
            <v>8603.4246637575161</v>
          </cell>
          <cell r="CC41">
            <v>8809.61</v>
          </cell>
          <cell r="CD41">
            <v>-206.19</v>
          </cell>
          <cell r="CE41">
            <v>2664</v>
          </cell>
          <cell r="CF41">
            <v>3795.6400000000003</v>
          </cell>
          <cell r="CG41">
            <v>3308.28</v>
          </cell>
          <cell r="CH41">
            <v>2981.82</v>
          </cell>
          <cell r="CI41">
            <v>326.45999999999998</v>
          </cell>
          <cell r="CN41">
            <v>0</v>
          </cell>
          <cell r="CS41">
            <v>0</v>
          </cell>
          <cell r="CX41">
            <v>0</v>
          </cell>
          <cell r="CY41">
            <v>2664</v>
          </cell>
          <cell r="CZ41">
            <v>3795.6400000000003</v>
          </cell>
          <cell r="DA41">
            <v>3308.28</v>
          </cell>
          <cell r="DB41">
            <v>2981.82</v>
          </cell>
          <cell r="DC41">
            <v>326.45999999999998</v>
          </cell>
          <cell r="DD41">
            <v>39787.979999999996</v>
          </cell>
          <cell r="DE41">
            <v>38014.369760000001</v>
          </cell>
          <cell r="DF41">
            <v>36693.051248566058</v>
          </cell>
          <cell r="DG41">
            <v>35586.879999999997</v>
          </cell>
          <cell r="DH41">
            <v>1106.17</v>
          </cell>
        </row>
        <row r="42">
          <cell r="A42" t="str">
            <v>Madison</v>
          </cell>
          <cell r="B42">
            <v>1</v>
          </cell>
          <cell r="C42">
            <v>1543</v>
          </cell>
          <cell r="D42">
            <v>1523.66</v>
          </cell>
          <cell r="E42">
            <v>1523.66</v>
          </cell>
          <cell r="F42">
            <v>1320.18</v>
          </cell>
          <cell r="G42">
            <v>203.48</v>
          </cell>
          <cell r="H42">
            <v>4107</v>
          </cell>
          <cell r="I42">
            <v>3893.76</v>
          </cell>
          <cell r="J42">
            <v>3893.7610279800001</v>
          </cell>
          <cell r="K42">
            <v>1643.27</v>
          </cell>
          <cell r="L42">
            <v>2250.4899999999998</v>
          </cell>
          <cell r="M42">
            <v>4107</v>
          </cell>
          <cell r="N42">
            <v>3903.52</v>
          </cell>
          <cell r="O42">
            <v>3903.52</v>
          </cell>
          <cell r="P42">
            <v>2145.2200000000003</v>
          </cell>
          <cell r="Q42">
            <v>1758.3</v>
          </cell>
          <cell r="R42">
            <v>4107</v>
          </cell>
          <cell r="S42">
            <v>0</v>
          </cell>
          <cell r="T42">
            <v>0</v>
          </cell>
          <cell r="U42">
            <v>2143.42</v>
          </cell>
          <cell r="V42">
            <v>-2143.42</v>
          </cell>
          <cell r="W42">
            <v>2458.42</v>
          </cell>
          <cell r="X42">
            <v>2411.71</v>
          </cell>
          <cell r="Y42">
            <v>2411.71</v>
          </cell>
          <cell r="Z42">
            <v>2051.6</v>
          </cell>
          <cell r="AA42">
            <v>360.11</v>
          </cell>
          <cell r="AB42">
            <v>14779.42</v>
          </cell>
          <cell r="AC42">
            <v>10208.990000000002</v>
          </cell>
          <cell r="AD42">
            <v>10208.991027979999</v>
          </cell>
          <cell r="AE42">
            <v>7983.51</v>
          </cell>
          <cell r="AF42">
            <v>2225.48</v>
          </cell>
          <cell r="AG42">
            <v>2463</v>
          </cell>
          <cell r="AH42">
            <v>394.15000000000009</v>
          </cell>
          <cell r="AI42">
            <v>394.15000000000009</v>
          </cell>
          <cell r="AJ42">
            <v>2413.75</v>
          </cell>
          <cell r="AK42">
            <v>-2019.6</v>
          </cell>
          <cell r="AL42">
            <v>6343</v>
          </cell>
          <cell r="AM42">
            <v>6797.54</v>
          </cell>
          <cell r="AN42">
            <v>6797.54</v>
          </cell>
          <cell r="AO42">
            <v>3877.54</v>
          </cell>
          <cell r="AP42">
            <v>2920</v>
          </cell>
          <cell r="AQ42">
            <v>8510</v>
          </cell>
          <cell r="AR42">
            <v>5180.6400000000003</v>
          </cell>
          <cell r="AS42">
            <v>5128.0331081564082</v>
          </cell>
          <cell r="AT42">
            <v>2924.38</v>
          </cell>
          <cell r="AU42">
            <v>2203.65</v>
          </cell>
          <cell r="AV42">
            <v>6875</v>
          </cell>
          <cell r="AW42">
            <v>1484.9799999999996</v>
          </cell>
          <cell r="AX42">
            <v>1429.5999999999995</v>
          </cell>
          <cell r="AY42">
            <v>1795.23</v>
          </cell>
          <cell r="AZ42">
            <v>-365.63</v>
          </cell>
          <cell r="BA42">
            <v>24191</v>
          </cell>
          <cell r="BB42">
            <v>13857.310000000001</v>
          </cell>
          <cell r="BC42">
            <v>13749.323108156408</v>
          </cell>
          <cell r="BD42">
            <v>11010.9</v>
          </cell>
          <cell r="BE42">
            <v>2738.42</v>
          </cell>
          <cell r="BF42">
            <v>7055</v>
          </cell>
          <cell r="BG42">
            <v>5011.22</v>
          </cell>
          <cell r="BH42">
            <v>4627.4842985764271</v>
          </cell>
          <cell r="BI42">
            <v>2583.27</v>
          </cell>
          <cell r="BJ42">
            <v>2044.21</v>
          </cell>
          <cell r="BK42">
            <v>7768</v>
          </cell>
          <cell r="BL42">
            <v>9411.36</v>
          </cell>
          <cell r="BM42">
            <v>8847.7896633734363</v>
          </cell>
          <cell r="BN42">
            <v>1477.86</v>
          </cell>
          <cell r="BO42">
            <v>7369.93</v>
          </cell>
          <cell r="BP42">
            <v>7210</v>
          </cell>
          <cell r="BQ42">
            <v>0</v>
          </cell>
          <cell r="BR42">
            <v>0</v>
          </cell>
          <cell r="BS42">
            <v>2188.4</v>
          </cell>
          <cell r="BT42">
            <v>-2188.4</v>
          </cell>
          <cell r="BU42">
            <v>5746</v>
          </cell>
          <cell r="BV42">
            <v>1311.1499999999996</v>
          </cell>
          <cell r="BW42">
            <v>1129.9000000000001</v>
          </cell>
          <cell r="BX42">
            <v>2800.58</v>
          </cell>
          <cell r="BY42">
            <v>-1670.68</v>
          </cell>
          <cell r="BZ42">
            <v>27779</v>
          </cell>
          <cell r="CA42">
            <v>15733.730000000001</v>
          </cell>
          <cell r="CB42">
            <v>14605.173961949864</v>
          </cell>
          <cell r="CC42">
            <v>9050.11</v>
          </cell>
          <cell r="CD42">
            <v>5555.06</v>
          </cell>
          <cell r="CE42">
            <v>3393</v>
          </cell>
          <cell r="CF42">
            <v>7639.82</v>
          </cell>
          <cell r="CG42">
            <v>6658.86</v>
          </cell>
          <cell r="CH42">
            <v>3602.5299999999997</v>
          </cell>
          <cell r="CI42">
            <v>3056.33</v>
          </cell>
          <cell r="CN42">
            <v>0</v>
          </cell>
          <cell r="CS42">
            <v>0</v>
          </cell>
          <cell r="CX42">
            <v>0</v>
          </cell>
          <cell r="CY42">
            <v>3393</v>
          </cell>
          <cell r="CZ42">
            <v>7639.82</v>
          </cell>
          <cell r="DA42">
            <v>6658.86</v>
          </cell>
          <cell r="DB42">
            <v>3602.5299999999997</v>
          </cell>
          <cell r="DC42">
            <v>3056.33</v>
          </cell>
          <cell r="DD42">
            <v>71685.42</v>
          </cell>
          <cell r="DE42">
            <v>48963.51</v>
          </cell>
          <cell r="DF42">
            <v>46746.008098086269</v>
          </cell>
          <cell r="DG42">
            <v>32967.230000000003</v>
          </cell>
          <cell r="DH42">
            <v>13778.78</v>
          </cell>
        </row>
        <row r="43">
          <cell r="A43" t="str">
            <v>Manatee</v>
          </cell>
          <cell r="B43">
            <v>2</v>
          </cell>
          <cell r="C43">
            <v>39331.64</v>
          </cell>
          <cell r="D43">
            <v>38838.589999999997</v>
          </cell>
          <cell r="E43">
            <v>38838.589999999997</v>
          </cell>
          <cell r="F43">
            <v>18573.900000000001</v>
          </cell>
          <cell r="G43">
            <v>20264.689999999999</v>
          </cell>
          <cell r="H43">
            <v>36193.74</v>
          </cell>
          <cell r="I43">
            <v>34314.53</v>
          </cell>
          <cell r="J43">
            <v>34314.529892583596</v>
          </cell>
          <cell r="K43">
            <v>32164.400000000001</v>
          </cell>
          <cell r="L43">
            <v>2150.13</v>
          </cell>
          <cell r="M43">
            <v>35544</v>
          </cell>
          <cell r="N43">
            <v>29279.31</v>
          </cell>
          <cell r="O43">
            <v>29279.31</v>
          </cell>
          <cell r="P43">
            <v>34691.340000000004</v>
          </cell>
          <cell r="Q43">
            <v>-5412.03</v>
          </cell>
          <cell r="R43">
            <v>35085</v>
          </cell>
          <cell r="S43">
            <v>35065.855530000001</v>
          </cell>
          <cell r="T43">
            <v>35065.855530000001</v>
          </cell>
          <cell r="U43">
            <v>52861.649999999994</v>
          </cell>
          <cell r="V43">
            <v>-17795.79</v>
          </cell>
          <cell r="W43">
            <v>35254.959999999999</v>
          </cell>
          <cell r="X43">
            <v>34585.120000000003</v>
          </cell>
          <cell r="Y43">
            <v>34585.120000000003</v>
          </cell>
          <cell r="Z43">
            <v>36531.15</v>
          </cell>
          <cell r="AA43">
            <v>-1946.03</v>
          </cell>
          <cell r="AB43">
            <v>142077.69999999998</v>
          </cell>
          <cell r="AC43">
            <v>133244.81552999999</v>
          </cell>
          <cell r="AD43">
            <v>133244.8154225836</v>
          </cell>
          <cell r="AE43">
            <v>156248.54</v>
          </cell>
          <cell r="AF43">
            <v>-23003.72</v>
          </cell>
          <cell r="AG43">
            <v>36771</v>
          </cell>
          <cell r="AH43">
            <v>51564</v>
          </cell>
          <cell r="AI43">
            <v>51564</v>
          </cell>
          <cell r="AJ43">
            <v>41821.69</v>
          </cell>
          <cell r="AK43">
            <v>9742.31</v>
          </cell>
          <cell r="AL43">
            <v>35332</v>
          </cell>
          <cell r="AM43">
            <v>41376.239999999998</v>
          </cell>
          <cell r="AN43">
            <v>41376.239999999998</v>
          </cell>
          <cell r="AO43">
            <v>31797.809999999998</v>
          </cell>
          <cell r="AP43">
            <v>9578.43</v>
          </cell>
          <cell r="AQ43">
            <v>37088</v>
          </cell>
          <cell r="AR43">
            <v>34506.29</v>
          </cell>
          <cell r="AS43">
            <v>34155.895325605801</v>
          </cell>
          <cell r="AT43">
            <v>36444.089999999997</v>
          </cell>
          <cell r="AU43">
            <v>-2288.19</v>
          </cell>
          <cell r="AV43">
            <v>38175</v>
          </cell>
          <cell r="AW43">
            <v>36057.730000000003</v>
          </cell>
          <cell r="AX43">
            <v>34713.11</v>
          </cell>
          <cell r="AY43">
            <v>31602.720000000001</v>
          </cell>
          <cell r="AZ43">
            <v>3110.39</v>
          </cell>
          <cell r="BA43">
            <v>147366</v>
          </cell>
          <cell r="BB43">
            <v>163504.26</v>
          </cell>
          <cell r="BC43">
            <v>161809.24532560579</v>
          </cell>
          <cell r="BD43">
            <v>141666.31</v>
          </cell>
          <cell r="BE43">
            <v>20142.939999999999</v>
          </cell>
          <cell r="BF43">
            <v>35980</v>
          </cell>
          <cell r="BG43">
            <v>35431.730000000003</v>
          </cell>
          <cell r="BH43">
            <v>32718.534457956219</v>
          </cell>
          <cell r="BI43">
            <v>28125.25</v>
          </cell>
          <cell r="BJ43">
            <v>4593.28</v>
          </cell>
          <cell r="BK43">
            <v>35898</v>
          </cell>
          <cell r="BL43">
            <v>33170.06</v>
          </cell>
          <cell r="BM43">
            <v>31183.773014896531</v>
          </cell>
          <cell r="BN43">
            <v>33825.020000000004</v>
          </cell>
          <cell r="BO43">
            <v>-2641.25</v>
          </cell>
          <cell r="BP43">
            <v>35048</v>
          </cell>
          <cell r="BQ43">
            <v>35048</v>
          </cell>
          <cell r="BR43">
            <v>33858.019999999997</v>
          </cell>
          <cell r="BS43">
            <v>35777.519999999997</v>
          </cell>
          <cell r="BT43">
            <v>-1919.5</v>
          </cell>
          <cell r="BU43">
            <v>35698</v>
          </cell>
          <cell r="BV43">
            <v>42677.47</v>
          </cell>
          <cell r="BW43">
            <v>36777.79</v>
          </cell>
          <cell r="BX43">
            <v>36204.300000000003</v>
          </cell>
          <cell r="BY43">
            <v>573.49</v>
          </cell>
          <cell r="BZ43">
            <v>142624</v>
          </cell>
          <cell r="CA43">
            <v>146327.26</v>
          </cell>
          <cell r="CB43">
            <v>134538.11747285275</v>
          </cell>
          <cell r="CC43">
            <v>133932.09000000003</v>
          </cell>
          <cell r="CD43">
            <v>606.03</v>
          </cell>
          <cell r="CE43">
            <v>34964</v>
          </cell>
          <cell r="CF43">
            <v>34938.5</v>
          </cell>
          <cell r="CG43">
            <v>30452.36</v>
          </cell>
          <cell r="CH43">
            <v>30596.120000000003</v>
          </cell>
          <cell r="CI43">
            <v>-143.76</v>
          </cell>
          <cell r="CN43">
            <v>0</v>
          </cell>
          <cell r="CS43">
            <v>0</v>
          </cell>
          <cell r="CX43">
            <v>0</v>
          </cell>
          <cell r="CY43">
            <v>34964</v>
          </cell>
          <cell r="CZ43">
            <v>34938.5</v>
          </cell>
          <cell r="DA43">
            <v>30452.36</v>
          </cell>
          <cell r="DB43">
            <v>30596.120000000003</v>
          </cell>
          <cell r="DC43">
            <v>-143.76</v>
          </cell>
          <cell r="DD43">
            <v>506363.33999999997</v>
          </cell>
          <cell r="DE43">
            <v>516853.42553000001</v>
          </cell>
          <cell r="DF43">
            <v>498883.12822104216</v>
          </cell>
          <cell r="DG43">
            <v>481016.96</v>
          </cell>
          <cell r="DH43">
            <v>17866.169999999998</v>
          </cell>
        </row>
        <row r="44">
          <cell r="A44" t="str">
            <v>Marion</v>
          </cell>
          <cell r="B44">
            <v>9</v>
          </cell>
          <cell r="C44">
            <v>61316.72</v>
          </cell>
          <cell r="D44">
            <v>60548.07</v>
          </cell>
          <cell r="E44">
            <v>60548.07</v>
          </cell>
          <cell r="F44">
            <v>63141.72</v>
          </cell>
          <cell r="G44">
            <v>-2593.65</v>
          </cell>
          <cell r="H44">
            <v>61316.72</v>
          </cell>
          <cell r="I44">
            <v>58133.1</v>
          </cell>
          <cell r="J44">
            <v>58133.103165220804</v>
          </cell>
          <cell r="K44">
            <v>47192.819999999992</v>
          </cell>
          <cell r="L44">
            <v>10940.28</v>
          </cell>
          <cell r="M44">
            <v>63141.72</v>
          </cell>
          <cell r="N44">
            <v>63141.72</v>
          </cell>
          <cell r="O44">
            <v>63141.72</v>
          </cell>
          <cell r="P44">
            <v>52194.96</v>
          </cell>
          <cell r="Q44">
            <v>10946.76</v>
          </cell>
          <cell r="R44">
            <v>47192.819999999992</v>
          </cell>
          <cell r="S44">
            <v>30494.076990000009</v>
          </cell>
          <cell r="T44">
            <v>30494.076990000001</v>
          </cell>
          <cell r="U44">
            <v>55710.89</v>
          </cell>
          <cell r="V44">
            <v>-25216.81</v>
          </cell>
          <cell r="W44">
            <v>50836.119999999995</v>
          </cell>
          <cell r="X44">
            <v>49870.229999999996</v>
          </cell>
          <cell r="Y44">
            <v>49870.229999999996</v>
          </cell>
          <cell r="Z44">
            <v>51978.11</v>
          </cell>
          <cell r="AA44">
            <v>-2107.88</v>
          </cell>
          <cell r="AB44">
            <v>222487.38</v>
          </cell>
          <cell r="AC44">
            <v>201639.12699000002</v>
          </cell>
          <cell r="AD44">
            <v>201639.1301552208</v>
          </cell>
          <cell r="AE44">
            <v>207076.77999999997</v>
          </cell>
          <cell r="AF44">
            <v>-5437.65</v>
          </cell>
          <cell r="AG44">
            <v>58002</v>
          </cell>
          <cell r="AH44">
            <v>63925.42</v>
          </cell>
          <cell r="AI44">
            <v>63925.42</v>
          </cell>
          <cell r="AJ44">
            <v>61082.249999999993</v>
          </cell>
          <cell r="AK44">
            <v>2843.17</v>
          </cell>
          <cell r="AL44">
            <v>51979</v>
          </cell>
          <cell r="AM44">
            <v>52504.82</v>
          </cell>
          <cell r="AN44">
            <v>52504.82</v>
          </cell>
          <cell r="AO44">
            <v>47646.65</v>
          </cell>
          <cell r="AP44">
            <v>4858.17</v>
          </cell>
          <cell r="AQ44">
            <v>54134</v>
          </cell>
          <cell r="AR44">
            <v>54463.96</v>
          </cell>
          <cell r="AS44">
            <v>53910.904845985504</v>
          </cell>
          <cell r="AT44">
            <v>55121.45</v>
          </cell>
          <cell r="AU44">
            <v>-1210.55</v>
          </cell>
          <cell r="AV44">
            <v>47845</v>
          </cell>
          <cell r="AW44">
            <v>48398.06</v>
          </cell>
          <cell r="AX44">
            <v>46593.27</v>
          </cell>
          <cell r="AY44">
            <v>54590.29</v>
          </cell>
          <cell r="AZ44">
            <v>-7997.02</v>
          </cell>
          <cell r="BA44">
            <v>211960</v>
          </cell>
          <cell r="BB44">
            <v>219292.25999999998</v>
          </cell>
          <cell r="BC44">
            <v>216934.41484598548</v>
          </cell>
          <cell r="BD44">
            <v>218440.63999999998</v>
          </cell>
          <cell r="BE44">
            <v>-1506.23</v>
          </cell>
          <cell r="BF44">
            <v>55122</v>
          </cell>
          <cell r="BG44">
            <v>49060.7</v>
          </cell>
          <cell r="BH44">
            <v>45303.861919286821</v>
          </cell>
          <cell r="BI44">
            <v>47978.25</v>
          </cell>
          <cell r="BJ44">
            <v>-2674.39</v>
          </cell>
          <cell r="BK44">
            <v>54720</v>
          </cell>
          <cell r="BL44">
            <v>51907.85</v>
          </cell>
          <cell r="BM44">
            <v>48799.508113379867</v>
          </cell>
          <cell r="BN44">
            <v>51638.34</v>
          </cell>
          <cell r="BO44">
            <v>-2838.83</v>
          </cell>
          <cell r="BP44">
            <v>53423</v>
          </cell>
          <cell r="BQ44">
            <v>46873.25</v>
          </cell>
          <cell r="BR44">
            <v>45281.760000000002</v>
          </cell>
          <cell r="BS44">
            <v>64139.689999999995</v>
          </cell>
          <cell r="BT44">
            <v>-18857.93</v>
          </cell>
          <cell r="BU44">
            <v>64694</v>
          </cell>
          <cell r="BV44">
            <v>96843.74</v>
          </cell>
          <cell r="BW44">
            <v>83456.179999999993</v>
          </cell>
          <cell r="BX44">
            <v>60162.3</v>
          </cell>
          <cell r="BY44">
            <v>23293.88</v>
          </cell>
          <cell r="BZ44">
            <v>227959</v>
          </cell>
          <cell r="CA44">
            <v>244685.53999999998</v>
          </cell>
          <cell r="CB44">
            <v>222841.31003266669</v>
          </cell>
          <cell r="CC44">
            <v>223918.58000000002</v>
          </cell>
          <cell r="CD44">
            <v>-1077.27</v>
          </cell>
          <cell r="CE44">
            <v>65133</v>
          </cell>
          <cell r="CF44">
            <v>63545.9</v>
          </cell>
          <cell r="CG44">
            <v>55386.55</v>
          </cell>
          <cell r="CH44">
            <v>42713.56</v>
          </cell>
          <cell r="CI44">
            <v>12672.99</v>
          </cell>
          <cell r="CN44">
            <v>0</v>
          </cell>
          <cell r="CS44">
            <v>0</v>
          </cell>
          <cell r="CX44">
            <v>0</v>
          </cell>
          <cell r="CY44">
            <v>65133</v>
          </cell>
          <cell r="CZ44">
            <v>63545.9</v>
          </cell>
          <cell r="DA44">
            <v>55386.55</v>
          </cell>
          <cell r="DB44">
            <v>42713.56</v>
          </cell>
          <cell r="DC44">
            <v>12672.99</v>
          </cell>
          <cell r="DD44">
            <v>788856.1</v>
          </cell>
          <cell r="DE44">
            <v>789710.89698999992</v>
          </cell>
          <cell r="DF44">
            <v>757349.47503387299</v>
          </cell>
          <cell r="DG44">
            <v>755291.28</v>
          </cell>
          <cell r="DH44">
            <v>2058.1999999999998</v>
          </cell>
        </row>
        <row r="45">
          <cell r="A45" t="str">
            <v>Martin</v>
          </cell>
          <cell r="B45">
            <v>8</v>
          </cell>
          <cell r="C45">
            <v>34635.919999999998</v>
          </cell>
          <cell r="D45">
            <v>34201.730000000003</v>
          </cell>
          <cell r="E45">
            <v>34201.730000000003</v>
          </cell>
          <cell r="F45">
            <v>39011.65</v>
          </cell>
          <cell r="G45">
            <v>-4809.92</v>
          </cell>
          <cell r="H45">
            <v>39534.68</v>
          </cell>
          <cell r="I45">
            <v>37482.01</v>
          </cell>
          <cell r="J45">
            <v>37482.0054145752</v>
          </cell>
          <cell r="K45">
            <v>39919.839999999997</v>
          </cell>
          <cell r="L45">
            <v>-2437.83</v>
          </cell>
          <cell r="M45">
            <v>39189.85</v>
          </cell>
          <cell r="N45">
            <v>39189.85</v>
          </cell>
          <cell r="O45">
            <v>39189.85</v>
          </cell>
          <cell r="P45">
            <v>40297.11</v>
          </cell>
          <cell r="Q45">
            <v>-1107.26</v>
          </cell>
          <cell r="R45">
            <v>49071.03</v>
          </cell>
          <cell r="S45">
            <v>62881.513800000001</v>
          </cell>
          <cell r="T45">
            <v>62881.513800000001</v>
          </cell>
          <cell r="U45">
            <v>33488.200000000004</v>
          </cell>
          <cell r="V45">
            <v>29393.31</v>
          </cell>
          <cell r="W45">
            <v>35792.82</v>
          </cell>
          <cell r="X45">
            <v>35112.76</v>
          </cell>
          <cell r="Y45">
            <v>35112.76</v>
          </cell>
          <cell r="Z45">
            <v>30448.049999999996</v>
          </cell>
          <cell r="AA45">
            <v>4664.71</v>
          </cell>
          <cell r="AB45">
            <v>163588.38</v>
          </cell>
          <cell r="AC45">
            <v>174666.13380000001</v>
          </cell>
          <cell r="AD45">
            <v>174666.12921457522</v>
          </cell>
          <cell r="AE45">
            <v>144153.19999999998</v>
          </cell>
          <cell r="AF45">
            <v>30512.93</v>
          </cell>
          <cell r="AG45">
            <v>36323</v>
          </cell>
          <cell r="AH45">
            <v>15284.7</v>
          </cell>
          <cell r="AI45">
            <v>15284.7</v>
          </cell>
          <cell r="AJ45">
            <v>35328.020000000004</v>
          </cell>
          <cell r="AK45">
            <v>-20043.32</v>
          </cell>
          <cell r="AL45">
            <v>34252</v>
          </cell>
          <cell r="AM45">
            <v>27515.96</v>
          </cell>
          <cell r="AN45">
            <v>27515.96</v>
          </cell>
          <cell r="AO45">
            <v>38440.589999999997</v>
          </cell>
          <cell r="AP45">
            <v>-10924.63</v>
          </cell>
          <cell r="AQ45">
            <v>34425</v>
          </cell>
          <cell r="AR45">
            <v>39689.94</v>
          </cell>
          <cell r="AS45">
            <v>39286.907868669005</v>
          </cell>
          <cell r="AT45">
            <v>51664.66</v>
          </cell>
          <cell r="AU45">
            <v>-12377.75</v>
          </cell>
          <cell r="AV45">
            <v>37322</v>
          </cell>
          <cell r="AW45">
            <v>37624.839999999997</v>
          </cell>
          <cell r="AX45">
            <v>36221.789999999994</v>
          </cell>
          <cell r="AY45">
            <v>39714.71</v>
          </cell>
          <cell r="AZ45">
            <v>-3492.92</v>
          </cell>
          <cell r="BA45">
            <v>142322</v>
          </cell>
          <cell r="BB45">
            <v>120115.44</v>
          </cell>
          <cell r="BC45">
            <v>118309.357868669</v>
          </cell>
          <cell r="BD45">
            <v>165147.98000000001</v>
          </cell>
          <cell r="BE45">
            <v>-46838.62</v>
          </cell>
          <cell r="BF45">
            <v>38099</v>
          </cell>
          <cell r="BG45">
            <v>52352.959999999999</v>
          </cell>
          <cell r="BH45">
            <v>48344.016104661088</v>
          </cell>
          <cell r="BI45">
            <v>37950.300000000003</v>
          </cell>
          <cell r="BJ45">
            <v>10393.719999999999</v>
          </cell>
          <cell r="BK45">
            <v>41724</v>
          </cell>
          <cell r="BL45">
            <v>38597.22</v>
          </cell>
          <cell r="BM45">
            <v>36285.944236640658</v>
          </cell>
          <cell r="BN45">
            <v>27045.039999999997</v>
          </cell>
          <cell r="BO45">
            <v>9240.9</v>
          </cell>
          <cell r="BP45">
            <v>37497</v>
          </cell>
          <cell r="BQ45">
            <v>28314.34</v>
          </cell>
          <cell r="BR45">
            <v>27352.98</v>
          </cell>
          <cell r="BS45">
            <v>36013.839999999997</v>
          </cell>
          <cell r="BT45">
            <v>-8660.86</v>
          </cell>
          <cell r="BU45">
            <v>36756</v>
          </cell>
          <cell r="BV45">
            <v>36918.120000000003</v>
          </cell>
          <cell r="BW45">
            <v>31814.61</v>
          </cell>
          <cell r="BX45">
            <v>39703.910000000003</v>
          </cell>
          <cell r="BY45">
            <v>-7889.3</v>
          </cell>
          <cell r="BZ45">
            <v>154076</v>
          </cell>
          <cell r="CA45">
            <v>156182.63999999998</v>
          </cell>
          <cell r="CB45">
            <v>143797.55034130174</v>
          </cell>
          <cell r="CC45">
            <v>140713.09</v>
          </cell>
          <cell r="CD45">
            <v>3084.46</v>
          </cell>
          <cell r="CE45">
            <v>33968</v>
          </cell>
          <cell r="CF45">
            <v>43940.25</v>
          </cell>
          <cell r="CG45">
            <v>38298.28</v>
          </cell>
          <cell r="CH45">
            <v>49254.490000000005</v>
          </cell>
          <cell r="CI45">
            <v>-10956.21</v>
          </cell>
          <cell r="CN45">
            <v>0</v>
          </cell>
          <cell r="CS45">
            <v>0</v>
          </cell>
          <cell r="CX45">
            <v>0</v>
          </cell>
          <cell r="CY45">
            <v>33968</v>
          </cell>
          <cell r="CZ45">
            <v>43940.25</v>
          </cell>
          <cell r="DA45">
            <v>38298.28</v>
          </cell>
          <cell r="DB45">
            <v>49254.490000000005</v>
          </cell>
          <cell r="DC45">
            <v>-10956.21</v>
          </cell>
          <cell r="DD45">
            <v>528590.30000000005</v>
          </cell>
          <cell r="DE45">
            <v>529106.19380000001</v>
          </cell>
          <cell r="DF45">
            <v>509273.04742454598</v>
          </cell>
          <cell r="DG45">
            <v>538280.40999999992</v>
          </cell>
          <cell r="DH45">
            <v>-29007.360000000001</v>
          </cell>
        </row>
        <row r="46">
          <cell r="A46" t="str">
            <v>Miami-Dade</v>
          </cell>
          <cell r="B46">
            <v>6</v>
          </cell>
          <cell r="C46">
            <v>281935.83</v>
          </cell>
          <cell r="D46">
            <v>278401.53999999998</v>
          </cell>
          <cell r="E46">
            <v>278401.53999999998</v>
          </cell>
          <cell r="F46">
            <v>249903.12999999998</v>
          </cell>
          <cell r="G46">
            <v>28498.41</v>
          </cell>
          <cell r="H46">
            <v>282222.3</v>
          </cell>
          <cell r="I46">
            <v>267569.08</v>
          </cell>
          <cell r="J46">
            <v>267569.07547282201</v>
          </cell>
          <cell r="K46">
            <v>234796.06</v>
          </cell>
          <cell r="L46">
            <v>32773.019999999997</v>
          </cell>
          <cell r="M46">
            <v>282058.27</v>
          </cell>
          <cell r="N46">
            <v>253559.86000000002</v>
          </cell>
          <cell r="O46">
            <v>253559.86000000002</v>
          </cell>
          <cell r="P46">
            <v>250164.32</v>
          </cell>
          <cell r="Q46">
            <v>3395.54</v>
          </cell>
          <cell r="R46">
            <v>282058.27</v>
          </cell>
          <cell r="S46">
            <v>237608.69089999996</v>
          </cell>
          <cell r="T46">
            <v>237608.69089999996</v>
          </cell>
          <cell r="U46">
            <v>236524.84</v>
          </cell>
          <cell r="V46">
            <v>1083.8499999999999</v>
          </cell>
          <cell r="W46">
            <v>282058.27</v>
          </cell>
          <cell r="X46">
            <v>276699.16000000003</v>
          </cell>
          <cell r="Y46">
            <v>276699.16000000003</v>
          </cell>
          <cell r="Z46">
            <v>309380.65999999997</v>
          </cell>
          <cell r="AA46">
            <v>-32681.5</v>
          </cell>
          <cell r="AB46">
            <v>1128397.1100000001</v>
          </cell>
          <cell r="AC46">
            <v>1035436.7909</v>
          </cell>
          <cell r="AD46">
            <v>1035436.786372822</v>
          </cell>
          <cell r="AE46">
            <v>1030865.8799999999</v>
          </cell>
          <cell r="AF46">
            <v>4570.91</v>
          </cell>
          <cell r="AG46">
            <v>301789</v>
          </cell>
          <cell r="AH46">
            <v>236038.18</v>
          </cell>
          <cell r="AI46">
            <v>236038.18</v>
          </cell>
          <cell r="AJ46">
            <v>251387.38</v>
          </cell>
          <cell r="AK46">
            <v>-15349.2</v>
          </cell>
          <cell r="AL46">
            <v>302112</v>
          </cell>
          <cell r="AM46">
            <v>326612.06</v>
          </cell>
          <cell r="AN46">
            <v>326612.06</v>
          </cell>
          <cell r="AO46">
            <v>277104.7</v>
          </cell>
          <cell r="AP46">
            <v>49507.360000000001</v>
          </cell>
          <cell r="AQ46">
            <v>302112</v>
          </cell>
          <cell r="AR46">
            <v>234884.52</v>
          </cell>
          <cell r="AS46">
            <v>232499.38138018205</v>
          </cell>
          <cell r="AT46">
            <v>276063.28000000003</v>
          </cell>
          <cell r="AU46">
            <v>-43563.9</v>
          </cell>
          <cell r="AV46">
            <v>302112</v>
          </cell>
          <cell r="AW46">
            <v>289017.15999999997</v>
          </cell>
          <cell r="AX46">
            <v>278239.52999999997</v>
          </cell>
          <cell r="AY46">
            <v>260363.22</v>
          </cell>
          <cell r="AZ46">
            <v>17876.310000000001</v>
          </cell>
          <cell r="BA46">
            <v>1208125</v>
          </cell>
          <cell r="BB46">
            <v>1086551.92</v>
          </cell>
          <cell r="BC46">
            <v>1073389.151380182</v>
          </cell>
          <cell r="BD46">
            <v>1064918.58</v>
          </cell>
          <cell r="BE46">
            <v>8470.57</v>
          </cell>
          <cell r="BF46">
            <v>298036</v>
          </cell>
          <cell r="BG46">
            <v>364119.39</v>
          </cell>
          <cell r="BH46">
            <v>336236.83654523781</v>
          </cell>
          <cell r="BI46">
            <v>252887.05</v>
          </cell>
          <cell r="BJ46">
            <v>83349.789999999994</v>
          </cell>
          <cell r="BK46">
            <v>279281</v>
          </cell>
          <cell r="BL46">
            <v>204448.85</v>
          </cell>
          <cell r="BM46">
            <v>192206.05966816549</v>
          </cell>
          <cell r="BN46">
            <v>282151.55</v>
          </cell>
          <cell r="BO46">
            <v>-89945.49</v>
          </cell>
          <cell r="BP46">
            <v>279541</v>
          </cell>
          <cell r="BQ46">
            <v>273520.15000000002</v>
          </cell>
          <cell r="BR46">
            <v>264233.32</v>
          </cell>
          <cell r="BS46">
            <v>292165.16000000003</v>
          </cell>
          <cell r="BT46">
            <v>-27931.84</v>
          </cell>
          <cell r="BU46">
            <v>278463</v>
          </cell>
          <cell r="BV46">
            <v>280326.49</v>
          </cell>
          <cell r="BW46">
            <v>241574.47</v>
          </cell>
          <cell r="BX46">
            <v>374457.58</v>
          </cell>
          <cell r="BY46">
            <v>-132883.10999999999</v>
          </cell>
          <cell r="BZ46">
            <v>1135321</v>
          </cell>
          <cell r="CA46">
            <v>1122414.8799999999</v>
          </cell>
          <cell r="CB46">
            <v>1034250.6862134032</v>
          </cell>
          <cell r="CC46">
            <v>1201661.3400000001</v>
          </cell>
          <cell r="CD46">
            <v>-167410.65</v>
          </cell>
          <cell r="CE46">
            <v>297818</v>
          </cell>
          <cell r="CF46">
            <v>354945.37</v>
          </cell>
          <cell r="CG46">
            <v>309370.03999999998</v>
          </cell>
          <cell r="CH46">
            <v>333096.74</v>
          </cell>
          <cell r="CI46">
            <v>-23726.7</v>
          </cell>
          <cell r="CN46">
            <v>0</v>
          </cell>
          <cell r="CS46">
            <v>0</v>
          </cell>
          <cell r="CX46">
            <v>0</v>
          </cell>
          <cell r="CY46">
            <v>297818</v>
          </cell>
          <cell r="CZ46">
            <v>354945.37</v>
          </cell>
          <cell r="DA46">
            <v>309370.03999999998</v>
          </cell>
          <cell r="DB46">
            <v>333096.74</v>
          </cell>
          <cell r="DC46">
            <v>-23726.7</v>
          </cell>
          <cell r="DD46">
            <v>4051596.9400000004</v>
          </cell>
          <cell r="DE46">
            <v>3877750.5008999999</v>
          </cell>
          <cell r="DF46">
            <v>3730848.2039664071</v>
          </cell>
          <cell r="DG46">
            <v>3880445.67</v>
          </cell>
          <cell r="DH46">
            <v>-149597.47</v>
          </cell>
        </row>
        <row r="47">
          <cell r="A47" t="str">
            <v>Monroe</v>
          </cell>
          <cell r="B47">
            <v>6</v>
          </cell>
          <cell r="C47">
            <v>35989.54</v>
          </cell>
          <cell r="D47">
            <v>35538.379999999997</v>
          </cell>
          <cell r="E47">
            <v>35538.379999999997</v>
          </cell>
          <cell r="F47">
            <v>36718.289999999994</v>
          </cell>
          <cell r="G47">
            <v>-1179.9100000000001</v>
          </cell>
          <cell r="H47">
            <v>38344</v>
          </cell>
          <cell r="I47">
            <v>36353.15</v>
          </cell>
          <cell r="J47">
            <v>36353.146544160001</v>
          </cell>
          <cell r="K47">
            <v>25076.66</v>
          </cell>
          <cell r="L47">
            <v>11276.49</v>
          </cell>
          <cell r="M47">
            <v>40598</v>
          </cell>
          <cell r="N47">
            <v>40598</v>
          </cell>
          <cell r="O47">
            <v>40598</v>
          </cell>
          <cell r="P47">
            <v>39136.740000000005</v>
          </cell>
          <cell r="Q47">
            <v>1461.26</v>
          </cell>
          <cell r="R47">
            <v>30296.410000000003</v>
          </cell>
          <cell r="S47">
            <v>20481.257010000016</v>
          </cell>
          <cell r="T47">
            <v>20481.257010000016</v>
          </cell>
          <cell r="U47">
            <v>43585.36</v>
          </cell>
          <cell r="V47">
            <v>-23104.1</v>
          </cell>
          <cell r="W47">
            <v>34434.04</v>
          </cell>
          <cell r="X47">
            <v>33779.79</v>
          </cell>
          <cell r="Y47">
            <v>33779.79</v>
          </cell>
          <cell r="Z47">
            <v>38551.64</v>
          </cell>
          <cell r="AA47">
            <v>-4771.8500000000004</v>
          </cell>
          <cell r="AB47">
            <v>143672.45000000001</v>
          </cell>
          <cell r="AC47">
            <v>131212.19701</v>
          </cell>
          <cell r="AD47">
            <v>131212.19355416001</v>
          </cell>
          <cell r="AE47">
            <v>146350.40000000002</v>
          </cell>
          <cell r="AF47">
            <v>-15138.21</v>
          </cell>
          <cell r="AG47">
            <v>28769</v>
          </cell>
          <cell r="AH47">
            <v>40315.26</v>
          </cell>
          <cell r="AI47">
            <v>40315.26</v>
          </cell>
          <cell r="AJ47">
            <v>35436.479999999996</v>
          </cell>
          <cell r="AK47">
            <v>4878.78</v>
          </cell>
          <cell r="AL47">
            <v>37162</v>
          </cell>
          <cell r="AM47">
            <v>39468.85</v>
          </cell>
          <cell r="AN47">
            <v>39468.85</v>
          </cell>
          <cell r="AO47">
            <v>52366.83</v>
          </cell>
          <cell r="AP47">
            <v>-12897.98</v>
          </cell>
          <cell r="AQ47">
            <v>44933</v>
          </cell>
          <cell r="AR47">
            <v>69270.31</v>
          </cell>
          <cell r="AS47">
            <v>68566.903527799266</v>
          </cell>
          <cell r="AT47">
            <v>34533.99</v>
          </cell>
          <cell r="AU47">
            <v>34032.910000000003</v>
          </cell>
          <cell r="AV47">
            <v>33205</v>
          </cell>
          <cell r="AW47">
            <v>765.33000000000175</v>
          </cell>
          <cell r="AX47">
            <v>736.79000000000178</v>
          </cell>
          <cell r="AY47">
            <v>33309.17</v>
          </cell>
          <cell r="AZ47">
            <v>-32572.38</v>
          </cell>
          <cell r="BA47">
            <v>144069</v>
          </cell>
          <cell r="BB47">
            <v>149819.75</v>
          </cell>
          <cell r="BC47">
            <v>149087.80352779929</v>
          </cell>
          <cell r="BD47">
            <v>155646.46999999997</v>
          </cell>
          <cell r="BE47">
            <v>-6558.67</v>
          </cell>
          <cell r="BF47">
            <v>34622</v>
          </cell>
          <cell r="BG47">
            <v>33527.300000000003</v>
          </cell>
          <cell r="BH47">
            <v>30959.93676662798</v>
          </cell>
          <cell r="BI47">
            <v>35313.379999999997</v>
          </cell>
          <cell r="BJ47">
            <v>-4353.4399999999996</v>
          </cell>
          <cell r="BK47">
            <v>25908</v>
          </cell>
          <cell r="BL47">
            <v>71525.95</v>
          </cell>
          <cell r="BM47">
            <v>67242.838556060451</v>
          </cell>
          <cell r="BN47">
            <v>39745.14</v>
          </cell>
          <cell r="BO47">
            <v>27497.7</v>
          </cell>
          <cell r="BP47">
            <v>32583</v>
          </cell>
          <cell r="BQ47">
            <v>15352.599999999999</v>
          </cell>
          <cell r="BR47">
            <v>14831.33</v>
          </cell>
          <cell r="BS47">
            <v>34357.509999999995</v>
          </cell>
          <cell r="BT47">
            <v>-19526.18</v>
          </cell>
          <cell r="BU47">
            <v>12605</v>
          </cell>
          <cell r="BV47">
            <v>8926.9699999999993</v>
          </cell>
          <cell r="BW47">
            <v>7692.92</v>
          </cell>
          <cell r="BX47">
            <v>29626.82</v>
          </cell>
          <cell r="BY47">
            <v>-21933.9</v>
          </cell>
          <cell r="BZ47">
            <v>105718</v>
          </cell>
          <cell r="CA47">
            <v>129332.82</v>
          </cell>
          <cell r="CB47">
            <v>120727.02532268842</v>
          </cell>
          <cell r="CC47">
            <v>139042.84999999998</v>
          </cell>
          <cell r="CD47">
            <v>-18315.82</v>
          </cell>
          <cell r="CE47">
            <v>13589</v>
          </cell>
          <cell r="CF47">
            <v>45862.55</v>
          </cell>
          <cell r="CG47">
            <v>39973.760000000002</v>
          </cell>
          <cell r="CH47">
            <v>25936.959999999999</v>
          </cell>
          <cell r="CI47">
            <v>14036.8</v>
          </cell>
          <cell r="CN47">
            <v>0</v>
          </cell>
          <cell r="CS47">
            <v>0</v>
          </cell>
          <cell r="CX47">
            <v>0</v>
          </cell>
          <cell r="CY47">
            <v>13589</v>
          </cell>
          <cell r="CZ47">
            <v>45862.55</v>
          </cell>
          <cell r="DA47">
            <v>39973.760000000002</v>
          </cell>
          <cell r="DB47">
            <v>25936.959999999999</v>
          </cell>
          <cell r="DC47">
            <v>14036.8</v>
          </cell>
          <cell r="DD47">
            <v>443037.99</v>
          </cell>
          <cell r="DE47">
            <v>491765.69701</v>
          </cell>
          <cell r="DF47">
            <v>476539.16240464768</v>
          </cell>
          <cell r="DG47">
            <v>503694.97</v>
          </cell>
          <cell r="DH47">
            <v>-27155.81</v>
          </cell>
        </row>
        <row r="48">
          <cell r="A48" t="str">
            <v>Nassau</v>
          </cell>
          <cell r="B48">
            <v>5</v>
          </cell>
          <cell r="C48">
            <v>16918</v>
          </cell>
          <cell r="D48">
            <v>16705.919999999998</v>
          </cell>
          <cell r="E48">
            <v>16705.919999999998</v>
          </cell>
          <cell r="F48">
            <v>16705.919999999998</v>
          </cell>
          <cell r="G48">
            <v>0</v>
          </cell>
          <cell r="H48">
            <v>15814</v>
          </cell>
          <cell r="I48">
            <v>14992.92</v>
          </cell>
          <cell r="J48">
            <v>14992.923519960001</v>
          </cell>
          <cell r="K48">
            <v>13724.029999999999</v>
          </cell>
          <cell r="L48">
            <v>1268.8900000000001</v>
          </cell>
          <cell r="M48">
            <v>17405</v>
          </cell>
          <cell r="N48">
            <v>17405</v>
          </cell>
          <cell r="O48">
            <v>17405</v>
          </cell>
          <cell r="P48">
            <v>17628.79</v>
          </cell>
          <cell r="Q48">
            <v>-223.79</v>
          </cell>
          <cell r="R48">
            <v>15308</v>
          </cell>
          <cell r="S48">
            <v>15589.349700000002</v>
          </cell>
          <cell r="T48">
            <v>15589.349700000002</v>
          </cell>
          <cell r="U48">
            <v>15325.75</v>
          </cell>
          <cell r="V48">
            <v>263.60000000000002</v>
          </cell>
          <cell r="W48">
            <v>15340.73</v>
          </cell>
          <cell r="X48">
            <v>15049.26</v>
          </cell>
          <cell r="Y48">
            <v>15049.26</v>
          </cell>
          <cell r="Z48">
            <v>15049.26</v>
          </cell>
          <cell r="AA48">
            <v>0</v>
          </cell>
          <cell r="AB48">
            <v>63867.729999999996</v>
          </cell>
          <cell r="AC48">
            <v>63036.529700000006</v>
          </cell>
          <cell r="AD48">
            <v>63036.533219960002</v>
          </cell>
          <cell r="AE48">
            <v>61727.83</v>
          </cell>
          <cell r="AF48">
            <v>1308.7</v>
          </cell>
          <cell r="AG48">
            <v>17678</v>
          </cell>
          <cell r="AH48">
            <v>16369.3</v>
          </cell>
          <cell r="AI48">
            <v>16369.3</v>
          </cell>
          <cell r="AJ48">
            <v>15563.82</v>
          </cell>
          <cell r="AK48">
            <v>805.48</v>
          </cell>
          <cell r="AL48">
            <v>16609</v>
          </cell>
          <cell r="AM48">
            <v>14601.62</v>
          </cell>
          <cell r="AN48">
            <v>14601.619999999999</v>
          </cell>
          <cell r="AO48">
            <v>17958.87</v>
          </cell>
          <cell r="AP48">
            <v>-3357.25</v>
          </cell>
          <cell r="AQ48">
            <v>15374</v>
          </cell>
          <cell r="AR48">
            <v>16617.07</v>
          </cell>
          <cell r="AS48">
            <v>16448.331696576606</v>
          </cell>
          <cell r="AT48">
            <v>16848.080000000002</v>
          </cell>
          <cell r="AU48">
            <v>-399.75</v>
          </cell>
          <cell r="AV48">
            <v>13719</v>
          </cell>
          <cell r="AW48">
            <v>14600.05</v>
          </cell>
          <cell r="AX48">
            <v>14055.609999999999</v>
          </cell>
          <cell r="AY48">
            <v>23509.599999999999</v>
          </cell>
          <cell r="AZ48">
            <v>-9453.99</v>
          </cell>
          <cell r="BA48">
            <v>63380</v>
          </cell>
          <cell r="BB48">
            <v>62188.039999999994</v>
          </cell>
          <cell r="BC48">
            <v>61474.861696576605</v>
          </cell>
          <cell r="BD48">
            <v>73880.37</v>
          </cell>
          <cell r="BE48">
            <v>-12405.51</v>
          </cell>
          <cell r="BF48">
            <v>18750</v>
          </cell>
          <cell r="BG48">
            <v>25989.03</v>
          </cell>
          <cell r="BH48">
            <v>23998.912093308958</v>
          </cell>
          <cell r="BI48">
            <v>15052.18</v>
          </cell>
          <cell r="BJ48">
            <v>8946.73</v>
          </cell>
          <cell r="BK48">
            <v>18474</v>
          </cell>
          <cell r="BL48">
            <v>18179.8</v>
          </cell>
          <cell r="BM48">
            <v>17091.158612803716</v>
          </cell>
          <cell r="BN48">
            <v>18804.52</v>
          </cell>
          <cell r="BO48">
            <v>-1713.36</v>
          </cell>
          <cell r="BP48">
            <v>18912</v>
          </cell>
          <cell r="BQ48">
            <v>12689.11</v>
          </cell>
          <cell r="BR48">
            <v>12258.28</v>
          </cell>
          <cell r="BS48">
            <v>17180.080000000002</v>
          </cell>
          <cell r="BT48">
            <v>-4921.8</v>
          </cell>
          <cell r="BU48">
            <v>21773</v>
          </cell>
          <cell r="BV48">
            <v>32299.83</v>
          </cell>
          <cell r="BW48">
            <v>27834.74</v>
          </cell>
          <cell r="BX48">
            <v>21227.78</v>
          </cell>
          <cell r="BY48">
            <v>6606.96</v>
          </cell>
          <cell r="BZ48">
            <v>77909</v>
          </cell>
          <cell r="CA48">
            <v>89157.77</v>
          </cell>
          <cell r="CB48">
            <v>81183.090706112678</v>
          </cell>
          <cell r="CC48">
            <v>72264.56</v>
          </cell>
          <cell r="CD48">
            <v>8918.5300000000007</v>
          </cell>
          <cell r="CE48">
            <v>19044</v>
          </cell>
          <cell r="CF48">
            <v>17842.27</v>
          </cell>
          <cell r="CG48">
            <v>15551.31</v>
          </cell>
          <cell r="CH48">
            <v>15915.26</v>
          </cell>
          <cell r="CI48">
            <v>-363.95</v>
          </cell>
          <cell r="CN48">
            <v>0</v>
          </cell>
          <cell r="CS48">
            <v>0</v>
          </cell>
          <cell r="CX48">
            <v>0</v>
          </cell>
          <cell r="CY48">
            <v>19044</v>
          </cell>
          <cell r="CZ48">
            <v>17842.27</v>
          </cell>
          <cell r="DA48">
            <v>15551.31</v>
          </cell>
          <cell r="DB48">
            <v>15915.26</v>
          </cell>
          <cell r="DC48">
            <v>-363.95</v>
          </cell>
          <cell r="DD48">
            <v>241118.72999999998</v>
          </cell>
          <cell r="DE48">
            <v>248930.52969999998</v>
          </cell>
          <cell r="DF48">
            <v>237951.7156226493</v>
          </cell>
          <cell r="DG48">
            <v>240493.94</v>
          </cell>
          <cell r="DH48">
            <v>-2542.2199999999998</v>
          </cell>
        </row>
        <row r="49">
          <cell r="A49" t="str">
            <v>Okaloosa</v>
          </cell>
          <cell r="B49">
            <v>7</v>
          </cell>
          <cell r="C49">
            <v>22185.39</v>
          </cell>
          <cell r="D49">
            <v>21907.279999999999</v>
          </cell>
          <cell r="E49">
            <v>21907.279999999999</v>
          </cell>
          <cell r="F49">
            <v>23384.14</v>
          </cell>
          <cell r="G49">
            <v>-1476.86</v>
          </cell>
          <cell r="H49">
            <v>29810</v>
          </cell>
          <cell r="I49">
            <v>28262.240000000002</v>
          </cell>
          <cell r="J49">
            <v>28262.239163400001</v>
          </cell>
          <cell r="K49">
            <v>27761.579999999998</v>
          </cell>
          <cell r="L49">
            <v>500.66</v>
          </cell>
          <cell r="M49">
            <v>25140</v>
          </cell>
          <cell r="N49">
            <v>25140</v>
          </cell>
          <cell r="O49">
            <v>25140</v>
          </cell>
          <cell r="P49">
            <v>24845.17</v>
          </cell>
          <cell r="Q49">
            <v>294.83</v>
          </cell>
          <cell r="R49">
            <v>23485</v>
          </cell>
          <cell r="S49">
            <v>24799.634429999995</v>
          </cell>
          <cell r="T49">
            <v>24799.634429999995</v>
          </cell>
          <cell r="U49">
            <v>32526.87</v>
          </cell>
          <cell r="V49">
            <v>-7727.24</v>
          </cell>
          <cell r="W49">
            <v>27680</v>
          </cell>
          <cell r="X49">
            <v>27154.080000000002</v>
          </cell>
          <cell r="Y49">
            <v>27154.080000000002</v>
          </cell>
          <cell r="Z49">
            <v>24270.12</v>
          </cell>
          <cell r="AA49">
            <v>2883.96</v>
          </cell>
          <cell r="AB49">
            <v>106115</v>
          </cell>
          <cell r="AC49">
            <v>105355.95443</v>
          </cell>
          <cell r="AD49">
            <v>105355.9535934</v>
          </cell>
          <cell r="AE49">
            <v>109403.73999999999</v>
          </cell>
          <cell r="AF49">
            <v>-4047.79</v>
          </cell>
          <cell r="AG49">
            <v>27140</v>
          </cell>
          <cell r="AH49">
            <v>35548.61</v>
          </cell>
          <cell r="AI49">
            <v>35548.61</v>
          </cell>
          <cell r="AJ49">
            <v>18202.61</v>
          </cell>
          <cell r="AK49">
            <v>17346</v>
          </cell>
          <cell r="AL49">
            <v>20815</v>
          </cell>
          <cell r="AM49">
            <v>11726.31</v>
          </cell>
          <cell r="AN49">
            <v>11726.31</v>
          </cell>
          <cell r="AO49">
            <v>25219.989999999998</v>
          </cell>
          <cell r="AP49">
            <v>-13493.68</v>
          </cell>
          <cell r="AQ49">
            <v>23163</v>
          </cell>
          <cell r="AR49">
            <v>24835.33</v>
          </cell>
          <cell r="AS49">
            <v>24583.139243798087</v>
          </cell>
          <cell r="AT49">
            <v>19726.21</v>
          </cell>
          <cell r="AU49">
            <v>4856.93</v>
          </cell>
          <cell r="AV49">
            <v>24705</v>
          </cell>
          <cell r="AW49">
            <v>20294.189999999999</v>
          </cell>
          <cell r="AX49">
            <v>19537.41</v>
          </cell>
          <cell r="AY49">
            <v>25958.68</v>
          </cell>
          <cell r="AZ49">
            <v>-6421.27</v>
          </cell>
          <cell r="BA49">
            <v>95823</v>
          </cell>
          <cell r="BB49">
            <v>92404.44</v>
          </cell>
          <cell r="BC49">
            <v>91395.469243798085</v>
          </cell>
          <cell r="BD49">
            <v>89107.489999999991</v>
          </cell>
          <cell r="BE49">
            <v>2287.98</v>
          </cell>
          <cell r="BF49">
            <v>22300</v>
          </cell>
          <cell r="BG49">
            <v>18113.849999999999</v>
          </cell>
          <cell r="BH49">
            <v>16726.776406098437</v>
          </cell>
          <cell r="BI49">
            <v>22849.35</v>
          </cell>
          <cell r="BJ49">
            <v>-6122.57</v>
          </cell>
          <cell r="BK49">
            <v>21448</v>
          </cell>
          <cell r="BL49">
            <v>21605.53</v>
          </cell>
          <cell r="BM49">
            <v>20311.749312076536</v>
          </cell>
          <cell r="BN49">
            <v>22164.019999999997</v>
          </cell>
          <cell r="BO49">
            <v>-1852.27</v>
          </cell>
          <cell r="BP49">
            <v>22357</v>
          </cell>
          <cell r="BQ49">
            <v>27947.82</v>
          </cell>
          <cell r="BR49">
            <v>26998.91</v>
          </cell>
          <cell r="BS49">
            <v>29007.119999999999</v>
          </cell>
          <cell r="BT49">
            <v>-2008.21</v>
          </cell>
          <cell r="BU49">
            <v>27707</v>
          </cell>
          <cell r="BV49">
            <v>31110.33</v>
          </cell>
          <cell r="BW49">
            <v>26809.68</v>
          </cell>
          <cell r="BX49">
            <v>43288.17</v>
          </cell>
          <cell r="BY49">
            <v>-16478.490000000002</v>
          </cell>
          <cell r="BZ49">
            <v>93812</v>
          </cell>
          <cell r="CA49">
            <v>98777.53</v>
          </cell>
          <cell r="CB49">
            <v>90847.115718174988</v>
          </cell>
          <cell r="CC49">
            <v>117308.65999999999</v>
          </cell>
          <cell r="CD49">
            <v>-26461.54</v>
          </cell>
          <cell r="CE49">
            <v>26386</v>
          </cell>
          <cell r="CF49">
            <v>28276.92</v>
          </cell>
          <cell r="CG49">
            <v>24646.14</v>
          </cell>
          <cell r="CH49">
            <v>36770.620000000003</v>
          </cell>
          <cell r="CI49">
            <v>-12124.48</v>
          </cell>
          <cell r="CN49">
            <v>0</v>
          </cell>
          <cell r="CS49">
            <v>0</v>
          </cell>
          <cell r="CX49">
            <v>0</v>
          </cell>
          <cell r="CY49">
            <v>26386</v>
          </cell>
          <cell r="CZ49">
            <v>28276.92</v>
          </cell>
          <cell r="DA49">
            <v>24646.14</v>
          </cell>
          <cell r="DB49">
            <v>36770.620000000003</v>
          </cell>
          <cell r="DC49">
            <v>-12124.48</v>
          </cell>
          <cell r="DD49">
            <v>344321.39</v>
          </cell>
          <cell r="DE49">
            <v>346722.12443000003</v>
          </cell>
          <cell r="DF49">
            <v>334151.95855537313</v>
          </cell>
          <cell r="DG49">
            <v>375974.64999999997</v>
          </cell>
          <cell r="DH49">
            <v>-41822.69</v>
          </cell>
        </row>
        <row r="50">
          <cell r="A50" t="str">
            <v>Okeechobee</v>
          </cell>
          <cell r="B50">
            <v>4</v>
          </cell>
          <cell r="C50">
            <v>17614.13</v>
          </cell>
          <cell r="D50">
            <v>17393.32</v>
          </cell>
          <cell r="E50">
            <v>17393.32</v>
          </cell>
          <cell r="F50">
            <v>16073.359999999999</v>
          </cell>
          <cell r="G50">
            <v>1319.96</v>
          </cell>
          <cell r="H50">
            <v>16092.9</v>
          </cell>
          <cell r="I50">
            <v>15257.34</v>
          </cell>
          <cell r="J50">
            <v>15257.342792105999</v>
          </cell>
          <cell r="K50">
            <v>11885.03</v>
          </cell>
          <cell r="L50">
            <v>3372.31</v>
          </cell>
          <cell r="M50">
            <v>18520.59</v>
          </cell>
          <cell r="N50">
            <v>17200.629999999997</v>
          </cell>
          <cell r="O50">
            <v>17200.629999999997</v>
          </cell>
          <cell r="P50">
            <v>14647.169999999998</v>
          </cell>
          <cell r="Q50">
            <v>2553.46</v>
          </cell>
          <cell r="R50">
            <v>13910.419999999998</v>
          </cell>
          <cell r="S50">
            <v>7284.5061699999987</v>
          </cell>
          <cell r="T50">
            <v>7284.5061699999987</v>
          </cell>
          <cell r="U50">
            <v>18774.04</v>
          </cell>
          <cell r="V50">
            <v>-11489.53</v>
          </cell>
          <cell r="W50">
            <v>14371</v>
          </cell>
          <cell r="X50">
            <v>14097.95</v>
          </cell>
          <cell r="Y50">
            <v>14097.95</v>
          </cell>
          <cell r="Z50">
            <v>21908.39</v>
          </cell>
          <cell r="AA50">
            <v>-7810.44</v>
          </cell>
          <cell r="AB50">
            <v>62894.909999999996</v>
          </cell>
          <cell r="AC50">
            <v>53840.426169999992</v>
          </cell>
          <cell r="AD50">
            <v>53840.428962106002</v>
          </cell>
          <cell r="AE50">
            <v>67214.63</v>
          </cell>
          <cell r="AF50">
            <v>-13374.2</v>
          </cell>
          <cell r="AG50">
            <v>16100</v>
          </cell>
          <cell r="AH50">
            <v>20343.8</v>
          </cell>
          <cell r="AI50">
            <v>20343.8</v>
          </cell>
          <cell r="AJ50">
            <v>17577.77</v>
          </cell>
          <cell r="AK50">
            <v>2766.03</v>
          </cell>
          <cell r="AL50">
            <v>13699</v>
          </cell>
          <cell r="AM50">
            <v>20989.93</v>
          </cell>
          <cell r="AN50">
            <v>20989.93</v>
          </cell>
          <cell r="AO50">
            <v>17141.09</v>
          </cell>
          <cell r="AP50">
            <v>3848.84</v>
          </cell>
          <cell r="AQ50">
            <v>15680</v>
          </cell>
          <cell r="AR50">
            <v>21119.37</v>
          </cell>
          <cell r="AS50">
            <v>20904.913019126056</v>
          </cell>
          <cell r="AT50">
            <v>29010.69</v>
          </cell>
          <cell r="AU50">
            <v>-8105.78</v>
          </cell>
          <cell r="AV50">
            <v>21017</v>
          </cell>
          <cell r="AW50">
            <v>27697.46</v>
          </cell>
          <cell r="AX50">
            <v>26664.6</v>
          </cell>
          <cell r="AY50">
            <v>30216.76</v>
          </cell>
          <cell r="AZ50">
            <v>-3552.16</v>
          </cell>
          <cell r="BA50">
            <v>66496</v>
          </cell>
          <cell r="BB50">
            <v>90150.56</v>
          </cell>
          <cell r="BC50">
            <v>88903.24301912605</v>
          </cell>
          <cell r="BD50">
            <v>93946.31</v>
          </cell>
          <cell r="BE50">
            <v>-5043.07</v>
          </cell>
          <cell r="BF50">
            <v>21989</v>
          </cell>
          <cell r="BG50">
            <v>25442.18</v>
          </cell>
          <cell r="BH50">
            <v>23493.937299012057</v>
          </cell>
          <cell r="BI50">
            <v>19648.900000000001</v>
          </cell>
          <cell r="BJ50">
            <v>3845.04</v>
          </cell>
          <cell r="BK50">
            <v>16217</v>
          </cell>
          <cell r="BL50">
            <v>13907.71</v>
          </cell>
          <cell r="BM50">
            <v>13074.889578041362</v>
          </cell>
          <cell r="BN50">
            <v>24082.080000000002</v>
          </cell>
          <cell r="BO50">
            <v>-11007.19</v>
          </cell>
          <cell r="BP50">
            <v>18292</v>
          </cell>
          <cell r="BQ50">
            <v>19984.37</v>
          </cell>
          <cell r="BR50">
            <v>19305.84</v>
          </cell>
          <cell r="BS50">
            <v>23696.35</v>
          </cell>
          <cell r="BT50">
            <v>-4390.51</v>
          </cell>
          <cell r="BU50">
            <v>21274</v>
          </cell>
          <cell r="BV50">
            <v>33664.54</v>
          </cell>
          <cell r="BW50">
            <v>29010.799999999999</v>
          </cell>
          <cell r="BX50">
            <v>25768.11</v>
          </cell>
          <cell r="BY50">
            <v>3242.69</v>
          </cell>
          <cell r="BZ50">
            <v>77772</v>
          </cell>
          <cell r="CA50">
            <v>92998.799999999988</v>
          </cell>
          <cell r="CB50">
            <v>84885.466877053419</v>
          </cell>
          <cell r="CC50">
            <v>93195.44</v>
          </cell>
          <cell r="CD50">
            <v>-8309.9699999999993</v>
          </cell>
          <cell r="CE50">
            <v>21415</v>
          </cell>
          <cell r="CF50">
            <v>16819.84</v>
          </cell>
          <cell r="CG50">
            <v>14660.16</v>
          </cell>
          <cell r="CH50">
            <v>20439.04</v>
          </cell>
          <cell r="CI50">
            <v>-5778.88</v>
          </cell>
          <cell r="CN50">
            <v>0</v>
          </cell>
          <cell r="CS50">
            <v>0</v>
          </cell>
          <cell r="CX50">
            <v>0</v>
          </cell>
          <cell r="CY50">
            <v>21415</v>
          </cell>
          <cell r="CZ50">
            <v>16819.84</v>
          </cell>
          <cell r="DA50">
            <v>14660.16</v>
          </cell>
          <cell r="DB50">
            <v>20439.04</v>
          </cell>
          <cell r="DC50">
            <v>-5778.88</v>
          </cell>
          <cell r="DD50">
            <v>246192.03999999998</v>
          </cell>
          <cell r="DE50">
            <v>271202.94617000001</v>
          </cell>
          <cell r="DF50">
            <v>259682.61885828551</v>
          </cell>
          <cell r="DG50">
            <v>290868.77999999997</v>
          </cell>
          <cell r="DH50">
            <v>-31186.16</v>
          </cell>
        </row>
        <row r="51">
          <cell r="A51" t="str">
            <v>Orange</v>
          </cell>
          <cell r="B51">
            <v>11</v>
          </cell>
          <cell r="C51">
            <v>177805</v>
          </cell>
          <cell r="D51">
            <v>175576.07</v>
          </cell>
          <cell r="E51">
            <v>175576.07</v>
          </cell>
          <cell r="F51">
            <v>207487.07</v>
          </cell>
          <cell r="G51">
            <v>-31911</v>
          </cell>
          <cell r="H51">
            <v>181555</v>
          </cell>
          <cell r="I51">
            <v>172128.51</v>
          </cell>
          <cell r="J51">
            <v>172128.50826269999</v>
          </cell>
          <cell r="K51">
            <v>169139.99</v>
          </cell>
          <cell r="L51">
            <v>2988.52</v>
          </cell>
          <cell r="M51">
            <v>181555</v>
          </cell>
          <cell r="N51">
            <v>181555</v>
          </cell>
          <cell r="O51">
            <v>181555</v>
          </cell>
          <cell r="P51">
            <v>180394.31</v>
          </cell>
          <cell r="Q51">
            <v>1160.69</v>
          </cell>
          <cell r="R51">
            <v>181555</v>
          </cell>
          <cell r="S51">
            <v>229201.91789999994</v>
          </cell>
          <cell r="T51">
            <v>229201.91789999994</v>
          </cell>
          <cell r="U51">
            <v>191601.38</v>
          </cell>
          <cell r="V51">
            <v>37600.54</v>
          </cell>
          <cell r="W51">
            <v>196555</v>
          </cell>
          <cell r="X51">
            <v>192820.45</v>
          </cell>
          <cell r="Y51">
            <v>192820.45</v>
          </cell>
          <cell r="Z51">
            <v>172462.96000000002</v>
          </cell>
          <cell r="AA51">
            <v>20357.490000000002</v>
          </cell>
          <cell r="AB51">
            <v>741220</v>
          </cell>
          <cell r="AC51">
            <v>775705.87789999996</v>
          </cell>
          <cell r="AD51">
            <v>775705.87616269989</v>
          </cell>
          <cell r="AE51">
            <v>713598.6399999999</v>
          </cell>
          <cell r="AF51">
            <v>62107.24</v>
          </cell>
          <cell r="AG51">
            <v>176555</v>
          </cell>
          <cell r="AH51">
            <v>166716.29</v>
          </cell>
          <cell r="AI51">
            <v>166716.29</v>
          </cell>
          <cell r="AJ51">
            <v>173880</v>
          </cell>
          <cell r="AK51">
            <v>-7163.71</v>
          </cell>
          <cell r="AL51">
            <v>176555</v>
          </cell>
          <cell r="AM51">
            <v>156197.51</v>
          </cell>
          <cell r="AN51">
            <v>156197.51</v>
          </cell>
          <cell r="AO51">
            <v>196080.16</v>
          </cell>
          <cell r="AP51">
            <v>-39882.65</v>
          </cell>
          <cell r="AQ51">
            <v>189055</v>
          </cell>
          <cell r="AR51">
            <v>205905.16</v>
          </cell>
          <cell r="AS51">
            <v>203814.29275538211</v>
          </cell>
          <cell r="AT51">
            <v>188859.14</v>
          </cell>
          <cell r="AU51">
            <v>14955.15</v>
          </cell>
          <cell r="AV51">
            <v>187745</v>
          </cell>
          <cell r="AW51">
            <v>182743.93</v>
          </cell>
          <cell r="AX51">
            <v>175929.28999999998</v>
          </cell>
          <cell r="AY51">
            <v>163477.28999999998</v>
          </cell>
          <cell r="AZ51">
            <v>12452</v>
          </cell>
          <cell r="BA51">
            <v>729910</v>
          </cell>
          <cell r="BB51">
            <v>711562.89000000013</v>
          </cell>
          <cell r="BC51">
            <v>702657.38275538222</v>
          </cell>
          <cell r="BD51">
            <v>722296.59000000008</v>
          </cell>
          <cell r="BE51">
            <v>-19639.21</v>
          </cell>
          <cell r="BF51">
            <v>184130</v>
          </cell>
          <cell r="BG51">
            <v>169033.43</v>
          </cell>
          <cell r="BH51">
            <v>156089.64349190769</v>
          </cell>
          <cell r="BI51">
            <v>167045.52000000002</v>
          </cell>
          <cell r="BJ51">
            <v>-10955.88</v>
          </cell>
          <cell r="BK51">
            <v>177880</v>
          </cell>
          <cell r="BL51">
            <v>182627.82</v>
          </cell>
          <cell r="BM51">
            <v>171691.71491053625</v>
          </cell>
          <cell r="BN51">
            <v>184004.62</v>
          </cell>
          <cell r="BO51">
            <v>-12312.91</v>
          </cell>
          <cell r="BP51">
            <v>168055</v>
          </cell>
          <cell r="BQ51">
            <v>170106.51</v>
          </cell>
          <cell r="BR51">
            <v>164330.88</v>
          </cell>
          <cell r="BS51">
            <v>178760.90999999997</v>
          </cell>
          <cell r="BT51">
            <v>-14430.03</v>
          </cell>
          <cell r="BU51">
            <v>168055</v>
          </cell>
          <cell r="BV51">
            <v>181145.29</v>
          </cell>
          <cell r="BW51">
            <v>156103.99</v>
          </cell>
          <cell r="BX51">
            <v>164273.48000000001</v>
          </cell>
          <cell r="BY51">
            <v>-8169.49</v>
          </cell>
          <cell r="BZ51">
            <v>698120</v>
          </cell>
          <cell r="CA51">
            <v>702913.05</v>
          </cell>
          <cell r="CB51">
            <v>648216.22840244393</v>
          </cell>
          <cell r="CC51">
            <v>694084.53</v>
          </cell>
          <cell r="CD51">
            <v>-45868.3</v>
          </cell>
          <cell r="CE51">
            <v>168055</v>
          </cell>
          <cell r="CF51">
            <v>200235.91</v>
          </cell>
          <cell r="CG51">
            <v>174525.43</v>
          </cell>
          <cell r="CH51">
            <v>167024.01</v>
          </cell>
          <cell r="CI51">
            <v>7501.42</v>
          </cell>
          <cell r="CN51">
            <v>0</v>
          </cell>
          <cell r="CS51">
            <v>0</v>
          </cell>
          <cell r="CX51">
            <v>0</v>
          </cell>
          <cell r="CY51">
            <v>168055</v>
          </cell>
          <cell r="CZ51">
            <v>200235.91</v>
          </cell>
          <cell r="DA51">
            <v>174525.43</v>
          </cell>
          <cell r="DB51">
            <v>167024.01</v>
          </cell>
          <cell r="DC51">
            <v>7501.42</v>
          </cell>
          <cell r="DD51">
            <v>2515110</v>
          </cell>
          <cell r="DE51">
            <v>2565993.7979000006</v>
          </cell>
          <cell r="DF51">
            <v>2476680.987320526</v>
          </cell>
          <cell r="DG51">
            <v>2504490.84</v>
          </cell>
          <cell r="DH51">
            <v>-27809.85</v>
          </cell>
        </row>
        <row r="52">
          <cell r="A52" t="str">
            <v>Osceola</v>
          </cell>
          <cell r="B52">
            <v>9</v>
          </cell>
          <cell r="C52">
            <v>61969.33</v>
          </cell>
          <cell r="D52">
            <v>61192.5</v>
          </cell>
          <cell r="E52">
            <v>61192.5</v>
          </cell>
          <cell r="F52">
            <v>88895.9</v>
          </cell>
          <cell r="G52">
            <v>-27703.4</v>
          </cell>
          <cell r="H52">
            <v>71480.53</v>
          </cell>
          <cell r="I52">
            <v>67769.2</v>
          </cell>
          <cell r="J52">
            <v>67769.199409144203</v>
          </cell>
          <cell r="K52">
            <v>59668.85</v>
          </cell>
          <cell r="L52">
            <v>8100.35</v>
          </cell>
          <cell r="M52">
            <v>63456</v>
          </cell>
          <cell r="N52">
            <v>63456</v>
          </cell>
          <cell r="O52">
            <v>63456</v>
          </cell>
          <cell r="P52">
            <v>60594.9</v>
          </cell>
          <cell r="Q52">
            <v>2861.1</v>
          </cell>
          <cell r="R52">
            <v>63456</v>
          </cell>
          <cell r="S52">
            <v>87816.755250000017</v>
          </cell>
          <cell r="T52">
            <v>87816.755250000017</v>
          </cell>
          <cell r="U52">
            <v>54042.05</v>
          </cell>
          <cell r="V52">
            <v>33774.71</v>
          </cell>
          <cell r="W52">
            <v>88895.9</v>
          </cell>
          <cell r="X52">
            <v>87206.87999999999</v>
          </cell>
          <cell r="Y52">
            <v>87206.87999999999</v>
          </cell>
          <cell r="Z52">
            <v>60052.75</v>
          </cell>
          <cell r="AA52">
            <v>27154.13</v>
          </cell>
          <cell r="AB52">
            <v>287288.43</v>
          </cell>
          <cell r="AC52">
            <v>306248.83525</v>
          </cell>
          <cell r="AD52">
            <v>306248.83465914422</v>
          </cell>
          <cell r="AE52">
            <v>234358.55</v>
          </cell>
          <cell r="AF52">
            <v>71890.28</v>
          </cell>
          <cell r="AG52">
            <v>61626</v>
          </cell>
          <cell r="AH52">
            <v>44593.240000000005</v>
          </cell>
          <cell r="AI52">
            <v>44593.240000000005</v>
          </cell>
          <cell r="AJ52">
            <v>62825.440000000002</v>
          </cell>
          <cell r="AK52">
            <v>-18232.2</v>
          </cell>
          <cell r="AL52">
            <v>61626</v>
          </cell>
          <cell r="AM52">
            <v>41499.94</v>
          </cell>
          <cell r="AN52">
            <v>41499.94</v>
          </cell>
          <cell r="AO52">
            <v>66475.5</v>
          </cell>
          <cell r="AP52">
            <v>-24975.56</v>
          </cell>
          <cell r="AQ52">
            <v>67353</v>
          </cell>
          <cell r="AR52">
            <v>66373.87</v>
          </cell>
          <cell r="AS52">
            <v>65699.875474163317</v>
          </cell>
          <cell r="AT52">
            <v>73102.45</v>
          </cell>
          <cell r="AU52">
            <v>-7402.57</v>
          </cell>
          <cell r="AV52">
            <v>61886</v>
          </cell>
          <cell r="AW52">
            <v>61731.29</v>
          </cell>
          <cell r="AX52">
            <v>59429.29</v>
          </cell>
          <cell r="AY52">
            <v>74439.86</v>
          </cell>
          <cell r="AZ52">
            <v>-15010.57</v>
          </cell>
          <cell r="BA52">
            <v>252491</v>
          </cell>
          <cell r="BB52">
            <v>214198.34</v>
          </cell>
          <cell r="BC52">
            <v>211222.34547416333</v>
          </cell>
          <cell r="BD52">
            <v>276843.25</v>
          </cell>
          <cell r="BE52">
            <v>-65620.899999999994</v>
          </cell>
          <cell r="BF52">
            <v>76399</v>
          </cell>
          <cell r="BG52">
            <v>98449.87</v>
          </cell>
          <cell r="BH52">
            <v>90911.041148041884</v>
          </cell>
          <cell r="BI52">
            <v>72224.45</v>
          </cell>
          <cell r="BJ52">
            <v>18686.59</v>
          </cell>
          <cell r="BK52">
            <v>74130</v>
          </cell>
          <cell r="BL52">
            <v>70134.53</v>
          </cell>
          <cell r="BM52">
            <v>65934.739461624471</v>
          </cell>
          <cell r="BN52">
            <v>75063.34</v>
          </cell>
          <cell r="BO52">
            <v>-9128.6</v>
          </cell>
          <cell r="BP52">
            <v>72716</v>
          </cell>
          <cell r="BQ52">
            <v>68010.460000000006</v>
          </cell>
          <cell r="BR52">
            <v>65701.3</v>
          </cell>
          <cell r="BS52">
            <v>65653.8</v>
          </cell>
          <cell r="BT52">
            <v>47.5</v>
          </cell>
          <cell r="BU52">
            <v>79721</v>
          </cell>
          <cell r="BV52">
            <v>102298.55</v>
          </cell>
          <cell r="BW52">
            <v>88156.93</v>
          </cell>
          <cell r="BX52">
            <v>92858.64</v>
          </cell>
          <cell r="BY52">
            <v>-4701.71</v>
          </cell>
          <cell r="BZ52">
            <v>302966</v>
          </cell>
          <cell r="CA52">
            <v>338893.41</v>
          </cell>
          <cell r="CB52">
            <v>310704.01060966635</v>
          </cell>
          <cell r="CC52">
            <v>305800.23</v>
          </cell>
          <cell r="CD52">
            <v>4903.78</v>
          </cell>
          <cell r="CE52">
            <v>80416</v>
          </cell>
          <cell r="CF52">
            <v>82635.570000000007</v>
          </cell>
          <cell r="CG52">
            <v>72025.09</v>
          </cell>
          <cell r="CH52">
            <v>99361.3</v>
          </cell>
          <cell r="CI52">
            <v>-27336.21</v>
          </cell>
          <cell r="CN52">
            <v>0</v>
          </cell>
          <cell r="CS52">
            <v>0</v>
          </cell>
          <cell r="CX52">
            <v>0</v>
          </cell>
          <cell r="CY52">
            <v>80416</v>
          </cell>
          <cell r="CZ52">
            <v>82635.570000000007</v>
          </cell>
          <cell r="DA52">
            <v>72025.09</v>
          </cell>
          <cell r="DB52">
            <v>99361.3</v>
          </cell>
          <cell r="DC52">
            <v>-27336.21</v>
          </cell>
          <cell r="DD52">
            <v>985130.76</v>
          </cell>
          <cell r="DE52">
            <v>1003168.6552500001</v>
          </cell>
          <cell r="DF52">
            <v>961392.7807429739</v>
          </cell>
          <cell r="DG52">
            <v>1005259.23</v>
          </cell>
          <cell r="DH52">
            <v>-43866.45</v>
          </cell>
        </row>
        <row r="53">
          <cell r="A53" t="str">
            <v>Palm Beach</v>
          </cell>
          <cell r="B53">
            <v>12</v>
          </cell>
          <cell r="C53">
            <v>215909.84000000003</v>
          </cell>
          <cell r="D53">
            <v>213203.24</v>
          </cell>
          <cell r="E53">
            <v>213203.24</v>
          </cell>
          <cell r="F53">
            <v>222482.9</v>
          </cell>
          <cell r="G53">
            <v>-9279.66</v>
          </cell>
          <cell r="H53">
            <v>207022</v>
          </cell>
          <cell r="I53">
            <v>196273.24</v>
          </cell>
          <cell r="J53">
            <v>196273.23972108</v>
          </cell>
          <cell r="K53">
            <v>172417.71</v>
          </cell>
          <cell r="L53">
            <v>23855.53</v>
          </cell>
          <cell r="M53">
            <v>216891.66</v>
          </cell>
          <cell r="N53">
            <v>216891.66</v>
          </cell>
          <cell r="O53">
            <v>216891.66</v>
          </cell>
          <cell r="P53">
            <v>206092.62</v>
          </cell>
          <cell r="Q53">
            <v>10799.04</v>
          </cell>
          <cell r="R53">
            <v>204999</v>
          </cell>
          <cell r="S53">
            <v>196771.03001999998</v>
          </cell>
          <cell r="T53">
            <v>196771.03001999998</v>
          </cell>
          <cell r="U53">
            <v>197786.04</v>
          </cell>
          <cell r="V53">
            <v>-1015.01</v>
          </cell>
          <cell r="W53">
            <v>203314.34</v>
          </cell>
          <cell r="X53">
            <v>199451.37</v>
          </cell>
          <cell r="Y53">
            <v>199451.37</v>
          </cell>
          <cell r="Z53">
            <v>208712.82</v>
          </cell>
          <cell r="AA53">
            <v>-9261.4500000000007</v>
          </cell>
          <cell r="AB53">
            <v>832227</v>
          </cell>
          <cell r="AC53">
            <v>809387.30001999997</v>
          </cell>
          <cell r="AD53">
            <v>809387.29974107991</v>
          </cell>
          <cell r="AE53">
            <v>785009.19</v>
          </cell>
          <cell r="AF53">
            <v>24378.11</v>
          </cell>
          <cell r="AG53">
            <v>179830</v>
          </cell>
          <cell r="AH53">
            <v>155470.1</v>
          </cell>
          <cell r="AI53">
            <v>155470.1</v>
          </cell>
          <cell r="AJ53">
            <v>187153.91999999998</v>
          </cell>
          <cell r="AK53">
            <v>-31683.82</v>
          </cell>
          <cell r="AL53">
            <v>215790</v>
          </cell>
          <cell r="AM53">
            <v>225051.45</v>
          </cell>
          <cell r="AN53">
            <v>225051.45</v>
          </cell>
          <cell r="AO53">
            <v>219399.59999999998</v>
          </cell>
          <cell r="AP53">
            <v>5651.85</v>
          </cell>
          <cell r="AQ53">
            <v>204808</v>
          </cell>
          <cell r="AR53">
            <v>215741.52</v>
          </cell>
          <cell r="AS53">
            <v>213550.76928024105</v>
          </cell>
          <cell r="AT53">
            <v>206001.83</v>
          </cell>
          <cell r="AU53">
            <v>7548.94</v>
          </cell>
          <cell r="AV53">
            <v>230536</v>
          </cell>
          <cell r="AW53">
            <v>241469.52</v>
          </cell>
          <cell r="AX53">
            <v>232464.97</v>
          </cell>
          <cell r="AY53">
            <v>224379.86</v>
          </cell>
          <cell r="AZ53">
            <v>8085.11</v>
          </cell>
          <cell r="BA53">
            <v>830964</v>
          </cell>
          <cell r="BB53">
            <v>837732.59000000008</v>
          </cell>
          <cell r="BC53">
            <v>826537.28928024112</v>
          </cell>
          <cell r="BD53">
            <v>836935.21</v>
          </cell>
          <cell r="BE53">
            <v>-10397.92</v>
          </cell>
          <cell r="BF53">
            <v>183076.63</v>
          </cell>
          <cell r="BG53">
            <v>183076.62</v>
          </cell>
          <cell r="BH53">
            <v>169057.47193027707</v>
          </cell>
          <cell r="BI53">
            <v>174208.48</v>
          </cell>
          <cell r="BJ53">
            <v>-5151.01</v>
          </cell>
          <cell r="BK53">
            <v>214798</v>
          </cell>
          <cell r="BL53">
            <v>232242.53</v>
          </cell>
          <cell r="BM53">
            <v>218335.40065725835</v>
          </cell>
          <cell r="BN53">
            <v>183606.61</v>
          </cell>
          <cell r="BO53">
            <v>34728.79</v>
          </cell>
          <cell r="BP53">
            <v>207664</v>
          </cell>
          <cell r="BQ53">
            <v>212815.01</v>
          </cell>
          <cell r="BR53">
            <v>205589.3</v>
          </cell>
          <cell r="BS53">
            <v>183207.12</v>
          </cell>
          <cell r="BT53">
            <v>22382.18</v>
          </cell>
          <cell r="BU53">
            <v>223212</v>
          </cell>
          <cell r="BV53">
            <v>188483.21</v>
          </cell>
          <cell r="BW53">
            <v>162427.53</v>
          </cell>
          <cell r="BX53">
            <v>197690.69</v>
          </cell>
          <cell r="BY53">
            <v>-35263.160000000003</v>
          </cell>
          <cell r="BZ53">
            <v>828750.63</v>
          </cell>
          <cell r="CA53">
            <v>816617.37</v>
          </cell>
          <cell r="CB53">
            <v>755409.70258753537</v>
          </cell>
          <cell r="CC53">
            <v>738712.89999999991</v>
          </cell>
          <cell r="CD53">
            <v>16696.8</v>
          </cell>
          <cell r="CE53">
            <v>200985</v>
          </cell>
          <cell r="CF53">
            <v>200985</v>
          </cell>
          <cell r="CG53">
            <v>175178.34</v>
          </cell>
          <cell r="CH53">
            <v>157318.57</v>
          </cell>
          <cell r="CI53">
            <v>17859.77</v>
          </cell>
          <cell r="CN53">
            <v>0</v>
          </cell>
          <cell r="CS53">
            <v>0</v>
          </cell>
          <cell r="CX53">
            <v>0</v>
          </cell>
          <cell r="CY53">
            <v>200985</v>
          </cell>
          <cell r="CZ53">
            <v>200985</v>
          </cell>
          <cell r="DA53">
            <v>175178.34</v>
          </cell>
          <cell r="DB53">
            <v>157318.57</v>
          </cell>
          <cell r="DC53">
            <v>17859.77</v>
          </cell>
          <cell r="DD53">
            <v>2908836.47</v>
          </cell>
          <cell r="DE53">
            <v>2877925.5000200002</v>
          </cell>
          <cell r="DF53">
            <v>2779715.8716088561</v>
          </cell>
          <cell r="DG53">
            <v>2740458.7699999996</v>
          </cell>
          <cell r="DH53">
            <v>39257.1</v>
          </cell>
        </row>
        <row r="54">
          <cell r="A54" t="str">
            <v>Pasco</v>
          </cell>
          <cell r="B54">
            <v>10</v>
          </cell>
          <cell r="C54">
            <v>55992.04</v>
          </cell>
          <cell r="D54">
            <v>55290.14</v>
          </cell>
          <cell r="E54">
            <v>55290.14</v>
          </cell>
          <cell r="F54">
            <v>51223.6</v>
          </cell>
          <cell r="G54">
            <v>4066.54</v>
          </cell>
          <cell r="H54">
            <v>55992.04</v>
          </cell>
          <cell r="I54">
            <v>53084.89</v>
          </cell>
          <cell r="J54">
            <v>53084.885130045601</v>
          </cell>
          <cell r="K54">
            <v>43018.34</v>
          </cell>
          <cell r="L54">
            <v>10066.549999999999</v>
          </cell>
          <cell r="M54">
            <v>49631</v>
          </cell>
          <cell r="N54">
            <v>32442.959999999999</v>
          </cell>
          <cell r="O54">
            <v>32442.959999999999</v>
          </cell>
          <cell r="P54">
            <v>53586.430000000008</v>
          </cell>
          <cell r="Q54">
            <v>-21143.47</v>
          </cell>
          <cell r="R54">
            <v>48068.75</v>
          </cell>
          <cell r="S54">
            <v>39277.072440000004</v>
          </cell>
          <cell r="T54">
            <v>39277.072440000004</v>
          </cell>
          <cell r="U54">
            <v>49599.380000000005</v>
          </cell>
          <cell r="V54">
            <v>-10322.31</v>
          </cell>
          <cell r="W54">
            <v>46898.34</v>
          </cell>
          <cell r="X54">
            <v>46007.27</v>
          </cell>
          <cell r="Y54">
            <v>46007.27</v>
          </cell>
          <cell r="Z54">
            <v>42283.39</v>
          </cell>
          <cell r="AA54">
            <v>3723.88</v>
          </cell>
          <cell r="AB54">
            <v>200590.13</v>
          </cell>
          <cell r="AC54">
            <v>170812.19244000001</v>
          </cell>
          <cell r="AD54">
            <v>170812.18757004561</v>
          </cell>
          <cell r="AE54">
            <v>188487.54000000004</v>
          </cell>
          <cell r="AF54">
            <v>-17675.349999999999</v>
          </cell>
          <cell r="AG54">
            <v>56303</v>
          </cell>
          <cell r="AH54">
            <v>73635.69</v>
          </cell>
          <cell r="AI54">
            <v>73635.69</v>
          </cell>
          <cell r="AJ54">
            <v>55701.49</v>
          </cell>
          <cell r="AK54">
            <v>17934.2</v>
          </cell>
          <cell r="AL54">
            <v>50531</v>
          </cell>
          <cell r="AM54">
            <v>30462.82</v>
          </cell>
          <cell r="AN54">
            <v>30462.82</v>
          </cell>
          <cell r="AO54">
            <v>42241.81</v>
          </cell>
          <cell r="AP54">
            <v>-11778.99</v>
          </cell>
          <cell r="AQ54">
            <v>30747</v>
          </cell>
          <cell r="AR54">
            <v>38200.6</v>
          </cell>
          <cell r="AS54">
            <v>37812.691395549533</v>
          </cell>
          <cell r="AT54">
            <v>73942.929999999993</v>
          </cell>
          <cell r="AU54">
            <v>-36130.239999999998</v>
          </cell>
          <cell r="AV54">
            <v>53523</v>
          </cell>
          <cell r="AW54">
            <v>90330.8</v>
          </cell>
          <cell r="AX54">
            <v>86962.31</v>
          </cell>
          <cell r="AY54">
            <v>81846.94</v>
          </cell>
          <cell r="AZ54">
            <v>5115.37</v>
          </cell>
          <cell r="BA54">
            <v>191104</v>
          </cell>
          <cell r="BB54">
            <v>232629.91000000003</v>
          </cell>
          <cell r="BC54">
            <v>228873.51139554955</v>
          </cell>
          <cell r="BD54">
            <v>253733.16999999998</v>
          </cell>
          <cell r="BE54">
            <v>-24859.66</v>
          </cell>
          <cell r="BF54">
            <v>71422</v>
          </cell>
          <cell r="BG54">
            <v>80158.06</v>
          </cell>
          <cell r="BH54">
            <v>74019.932083274558</v>
          </cell>
          <cell r="BI54">
            <v>46092.21</v>
          </cell>
          <cell r="BJ54">
            <v>27927.72</v>
          </cell>
          <cell r="BK54">
            <v>59805</v>
          </cell>
          <cell r="BL54">
            <v>23370.410000000003</v>
          </cell>
          <cell r="BM54">
            <v>21970.944903478263</v>
          </cell>
          <cell r="BN54">
            <v>75329.34</v>
          </cell>
          <cell r="BO54">
            <v>-53358.400000000001</v>
          </cell>
          <cell r="BP54">
            <v>71325</v>
          </cell>
          <cell r="BQ54">
            <v>92750.790000000008</v>
          </cell>
          <cell r="BR54">
            <v>89601.62</v>
          </cell>
          <cell r="BS54">
            <v>58393.09</v>
          </cell>
          <cell r="BT54">
            <v>31208.53</v>
          </cell>
          <cell r="BU54">
            <v>65663</v>
          </cell>
          <cell r="BV54">
            <v>88845.78</v>
          </cell>
          <cell r="BW54">
            <v>76563.850000000006</v>
          </cell>
          <cell r="BX54">
            <v>63110.16</v>
          </cell>
          <cell r="BY54">
            <v>13453.69</v>
          </cell>
          <cell r="BZ54">
            <v>268215</v>
          </cell>
          <cell r="CA54">
            <v>285125.04000000004</v>
          </cell>
          <cell r="CB54">
            <v>262156.34698675282</v>
          </cell>
          <cell r="CC54">
            <v>242924.79999999999</v>
          </cell>
          <cell r="CD54">
            <v>19231.55</v>
          </cell>
          <cell r="CE54">
            <v>58181</v>
          </cell>
          <cell r="CF54">
            <v>0</v>
          </cell>
          <cell r="CG54">
            <v>0</v>
          </cell>
          <cell r="CH54">
            <v>53281.37</v>
          </cell>
          <cell r="CI54">
            <v>-53281.37</v>
          </cell>
          <cell r="CN54">
            <v>0</v>
          </cell>
          <cell r="CS54">
            <v>0</v>
          </cell>
          <cell r="CX54">
            <v>0</v>
          </cell>
          <cell r="CY54">
            <v>58181</v>
          </cell>
          <cell r="CZ54">
            <v>0</v>
          </cell>
          <cell r="DA54">
            <v>0</v>
          </cell>
          <cell r="DB54">
            <v>53281.37</v>
          </cell>
          <cell r="DC54">
            <v>-53281.37</v>
          </cell>
          <cell r="DD54">
            <v>774082.17</v>
          </cell>
          <cell r="DE54">
            <v>743857.2824400001</v>
          </cell>
          <cell r="DF54">
            <v>717132.18595234794</v>
          </cell>
          <cell r="DG54">
            <v>789650.4800000001</v>
          </cell>
          <cell r="DH54">
            <v>-72518.289999999994</v>
          </cell>
        </row>
        <row r="55">
          <cell r="A55" t="str">
            <v>Pinellas</v>
          </cell>
          <cell r="B55">
            <v>11</v>
          </cell>
          <cell r="C55">
            <v>181570</v>
          </cell>
          <cell r="D55">
            <v>179293.88</v>
          </cell>
          <cell r="E55">
            <v>179293.88</v>
          </cell>
          <cell r="F55">
            <v>157868.9</v>
          </cell>
          <cell r="G55">
            <v>21424.98</v>
          </cell>
          <cell r="H55">
            <v>183210</v>
          </cell>
          <cell r="I55">
            <v>173697.58</v>
          </cell>
          <cell r="J55">
            <v>173697.57923939999</v>
          </cell>
          <cell r="K55">
            <v>140648.63</v>
          </cell>
          <cell r="L55">
            <v>33048.949999999997</v>
          </cell>
          <cell r="M55">
            <v>167034</v>
          </cell>
          <cell r="N55">
            <v>145609.02000000002</v>
          </cell>
          <cell r="O55">
            <v>145609.02000000002</v>
          </cell>
          <cell r="P55">
            <v>170906.71</v>
          </cell>
          <cell r="Q55">
            <v>-25297.69</v>
          </cell>
          <cell r="R55">
            <v>177732</v>
          </cell>
          <cell r="S55">
            <v>162520.00144000005</v>
          </cell>
          <cell r="T55">
            <v>162520.00144000005</v>
          </cell>
          <cell r="U55">
            <v>165105.45000000001</v>
          </cell>
          <cell r="V55">
            <v>-2585.4499999999998</v>
          </cell>
          <cell r="W55">
            <v>156217.15</v>
          </cell>
          <cell r="X55">
            <v>153249.01999999999</v>
          </cell>
          <cell r="Y55">
            <v>153249.01999999999</v>
          </cell>
          <cell r="Z55">
            <v>154816.79</v>
          </cell>
          <cell r="AA55">
            <v>-1567.77</v>
          </cell>
          <cell r="AB55">
            <v>684193.15</v>
          </cell>
          <cell r="AC55">
            <v>635075.62144000002</v>
          </cell>
          <cell r="AD55">
            <v>635075.62067940005</v>
          </cell>
          <cell r="AE55">
            <v>631477.57999999996</v>
          </cell>
          <cell r="AF55">
            <v>3598.04</v>
          </cell>
          <cell r="AG55">
            <v>147988</v>
          </cell>
          <cell r="AH55">
            <v>121397.20999999999</v>
          </cell>
          <cell r="AI55">
            <v>121397.20999999999</v>
          </cell>
          <cell r="AJ55">
            <v>150730.87</v>
          </cell>
          <cell r="AK55">
            <v>-29333.66</v>
          </cell>
          <cell r="AL55">
            <v>188160</v>
          </cell>
          <cell r="AM55">
            <v>189727.77</v>
          </cell>
          <cell r="AN55">
            <v>189727.77</v>
          </cell>
          <cell r="AO55">
            <v>168713.69</v>
          </cell>
          <cell r="AP55">
            <v>21014.080000000002</v>
          </cell>
          <cell r="AQ55">
            <v>165710</v>
          </cell>
          <cell r="AR55">
            <v>149006.56</v>
          </cell>
          <cell r="AS55">
            <v>147493.47050026531</v>
          </cell>
          <cell r="AT55">
            <v>152573.47</v>
          </cell>
          <cell r="AU55">
            <v>-5080</v>
          </cell>
          <cell r="AV55">
            <v>159450</v>
          </cell>
          <cell r="AW55">
            <v>160963.09</v>
          </cell>
          <cell r="AX55">
            <v>154960.68</v>
          </cell>
          <cell r="AY55">
            <v>150189.43</v>
          </cell>
          <cell r="AZ55">
            <v>4771.25</v>
          </cell>
          <cell r="BA55">
            <v>661308</v>
          </cell>
          <cell r="BB55">
            <v>621094.63</v>
          </cell>
          <cell r="BC55">
            <v>613579.13050026528</v>
          </cell>
          <cell r="BD55">
            <v>622207.46</v>
          </cell>
          <cell r="BE55">
            <v>-8628.33</v>
          </cell>
          <cell r="BF55">
            <v>163302</v>
          </cell>
          <cell r="BG55">
            <v>159931.32</v>
          </cell>
          <cell r="BH55">
            <v>147684.53034402843</v>
          </cell>
          <cell r="BI55">
            <v>144506.64000000001</v>
          </cell>
          <cell r="BJ55">
            <v>3177.89</v>
          </cell>
          <cell r="BK55">
            <v>179320</v>
          </cell>
          <cell r="BL55">
            <v>180075.22</v>
          </cell>
          <cell r="BM55">
            <v>169291.96950766916</v>
          </cell>
          <cell r="BN55">
            <v>160913.64000000001</v>
          </cell>
          <cell r="BO55">
            <v>8378.33</v>
          </cell>
          <cell r="BP55">
            <v>160004</v>
          </cell>
          <cell r="BQ55">
            <v>151034.14000000001</v>
          </cell>
          <cell r="BR55">
            <v>145906.07999999999</v>
          </cell>
          <cell r="BS55">
            <v>160114.28</v>
          </cell>
          <cell r="BT55">
            <v>-14208.2</v>
          </cell>
          <cell r="BU55">
            <v>160080</v>
          </cell>
          <cell r="BV55">
            <v>165799.59</v>
          </cell>
          <cell r="BW55">
            <v>142879.66</v>
          </cell>
          <cell r="BX55">
            <v>155093.79</v>
          </cell>
          <cell r="BY55">
            <v>-12214.13</v>
          </cell>
          <cell r="BZ55">
            <v>662706</v>
          </cell>
          <cell r="CA55">
            <v>656840.27</v>
          </cell>
          <cell r="CB55">
            <v>605762.23985169758</v>
          </cell>
          <cell r="CC55">
            <v>620628.35000000009</v>
          </cell>
          <cell r="CD55">
            <v>-14866.11</v>
          </cell>
          <cell r="CE55">
            <v>150274</v>
          </cell>
          <cell r="CF55">
            <v>181682.54</v>
          </cell>
          <cell r="CG55">
            <v>158354.32999999999</v>
          </cell>
          <cell r="CH55">
            <v>146843.02000000002</v>
          </cell>
          <cell r="CI55">
            <v>11511.31</v>
          </cell>
          <cell r="CN55">
            <v>0</v>
          </cell>
          <cell r="CS55">
            <v>0</v>
          </cell>
          <cell r="CX55">
            <v>0</v>
          </cell>
          <cell r="CY55">
            <v>150274</v>
          </cell>
          <cell r="CZ55">
            <v>181682.54</v>
          </cell>
          <cell r="DA55">
            <v>158354.32999999999</v>
          </cell>
          <cell r="DB55">
            <v>146843.02000000002</v>
          </cell>
          <cell r="DC55">
            <v>11511.31</v>
          </cell>
          <cell r="DD55">
            <v>2340051.15</v>
          </cell>
          <cell r="DE55">
            <v>2273986.9414400002</v>
          </cell>
          <cell r="DF55">
            <v>2192065.2010313626</v>
          </cell>
          <cell r="DG55">
            <v>2179025.31</v>
          </cell>
          <cell r="DH55">
            <v>13039.89</v>
          </cell>
        </row>
        <row r="56">
          <cell r="A56" t="str">
            <v>Polk</v>
          </cell>
          <cell r="B56">
            <v>10</v>
          </cell>
          <cell r="C56">
            <v>90590.92</v>
          </cell>
          <cell r="D56">
            <v>89455.29</v>
          </cell>
          <cell r="E56">
            <v>89455.29</v>
          </cell>
          <cell r="F56">
            <v>108067.48</v>
          </cell>
          <cell r="G56">
            <v>-18612.189999999999</v>
          </cell>
          <cell r="H56">
            <v>95683.26999999999</v>
          </cell>
          <cell r="I56">
            <v>90715.31</v>
          </cell>
          <cell r="J56">
            <v>90715.312333987793</v>
          </cell>
          <cell r="K56">
            <v>91048.209999999992</v>
          </cell>
          <cell r="L56">
            <v>-332.9</v>
          </cell>
          <cell r="M56">
            <v>105400</v>
          </cell>
          <cell r="N56">
            <v>105400</v>
          </cell>
          <cell r="O56">
            <v>105400</v>
          </cell>
          <cell r="P56">
            <v>86905.540000000008</v>
          </cell>
          <cell r="Q56">
            <v>18494.46</v>
          </cell>
          <cell r="R56">
            <v>87000</v>
          </cell>
          <cell r="S56">
            <v>95758.439850000039</v>
          </cell>
          <cell r="T56">
            <v>95758.439850000039</v>
          </cell>
          <cell r="U56">
            <v>89166.22</v>
          </cell>
          <cell r="V56">
            <v>6592.22</v>
          </cell>
          <cell r="W56">
            <v>90000</v>
          </cell>
          <cell r="X56">
            <v>88290</v>
          </cell>
          <cell r="Y56">
            <v>88290</v>
          </cell>
          <cell r="Z56">
            <v>71183.069999999992</v>
          </cell>
          <cell r="AA56">
            <v>17106.93</v>
          </cell>
          <cell r="AB56">
            <v>378083.27</v>
          </cell>
          <cell r="AC56">
            <v>380163.74985000002</v>
          </cell>
          <cell r="AD56">
            <v>380163.75218398782</v>
          </cell>
          <cell r="AE56">
            <v>338303.04</v>
          </cell>
          <cell r="AF56">
            <v>41860.71</v>
          </cell>
          <cell r="AG56">
            <v>80000</v>
          </cell>
          <cell r="AH56">
            <v>73858.41</v>
          </cell>
          <cell r="AI56">
            <v>73858.41</v>
          </cell>
          <cell r="AJ56">
            <v>78283.91</v>
          </cell>
          <cell r="AK56">
            <v>-4425.5</v>
          </cell>
          <cell r="AL56">
            <v>87000</v>
          </cell>
          <cell r="AM56">
            <v>69893.070000000007</v>
          </cell>
          <cell r="AN56">
            <v>69893.070000000007</v>
          </cell>
          <cell r="AO56">
            <v>93301.239999999991</v>
          </cell>
          <cell r="AP56">
            <v>-23408.17</v>
          </cell>
          <cell r="AQ56">
            <v>85600</v>
          </cell>
          <cell r="AR56">
            <v>90185.15</v>
          </cell>
          <cell r="AS56">
            <v>89269.363450085701</v>
          </cell>
          <cell r="AT56">
            <v>81484.41</v>
          </cell>
          <cell r="AU56">
            <v>7784.95</v>
          </cell>
          <cell r="AV56">
            <v>79100</v>
          </cell>
          <cell r="AW56">
            <v>74725.7</v>
          </cell>
          <cell r="AX56">
            <v>71939.12999999999</v>
          </cell>
          <cell r="AY56">
            <v>98294.959999999992</v>
          </cell>
          <cell r="AZ56">
            <v>-26355.83</v>
          </cell>
          <cell r="BA56">
            <v>331700</v>
          </cell>
          <cell r="BB56">
            <v>308662.33</v>
          </cell>
          <cell r="BC56">
            <v>304959.97345008573</v>
          </cell>
          <cell r="BD56">
            <v>351364.52</v>
          </cell>
          <cell r="BE56">
            <v>-46404.55</v>
          </cell>
          <cell r="BF56">
            <v>78500</v>
          </cell>
          <cell r="BG56">
            <v>86150.7</v>
          </cell>
          <cell r="BH56">
            <v>79553.683845723834</v>
          </cell>
          <cell r="BI56">
            <v>82444.47</v>
          </cell>
          <cell r="BJ56">
            <v>-2890.79</v>
          </cell>
          <cell r="BK56">
            <v>90750</v>
          </cell>
          <cell r="BL56">
            <v>121606.45999999999</v>
          </cell>
          <cell r="BM56">
            <v>114324.43130296101</v>
          </cell>
          <cell r="BN56">
            <v>109224.88</v>
          </cell>
          <cell r="BO56">
            <v>5099.55</v>
          </cell>
          <cell r="BP56">
            <v>82800</v>
          </cell>
          <cell r="BQ56">
            <v>87414.48</v>
          </cell>
          <cell r="BR56">
            <v>84446.5</v>
          </cell>
          <cell r="BS56">
            <v>91549.82</v>
          </cell>
          <cell r="BT56">
            <v>-7103.32</v>
          </cell>
          <cell r="BU56">
            <v>88000</v>
          </cell>
          <cell r="BV56">
            <v>85643.9</v>
          </cell>
          <cell r="BW56">
            <v>73804.59</v>
          </cell>
          <cell r="BX56">
            <v>95364.35</v>
          </cell>
          <cell r="BY56">
            <v>-21559.759999999998</v>
          </cell>
          <cell r="BZ56">
            <v>340050</v>
          </cell>
          <cell r="CA56">
            <v>380815.53999999992</v>
          </cell>
          <cell r="CB56">
            <v>352129.20514868479</v>
          </cell>
          <cell r="CC56">
            <v>378583.52</v>
          </cell>
          <cell r="CD56">
            <v>-26454.31</v>
          </cell>
          <cell r="CE56">
            <v>85000</v>
          </cell>
          <cell r="CF56">
            <v>113103.29000000001</v>
          </cell>
          <cell r="CG56">
            <v>98580.72</v>
          </cell>
          <cell r="CH56">
            <v>84065.64</v>
          </cell>
          <cell r="CI56">
            <v>14515.08</v>
          </cell>
          <cell r="CN56">
            <v>0</v>
          </cell>
          <cell r="CS56">
            <v>0</v>
          </cell>
          <cell r="CX56">
            <v>0</v>
          </cell>
          <cell r="CY56">
            <v>85000</v>
          </cell>
          <cell r="CZ56">
            <v>113103.29000000001</v>
          </cell>
          <cell r="DA56">
            <v>98580.72</v>
          </cell>
          <cell r="DB56">
            <v>84065.64</v>
          </cell>
          <cell r="DC56">
            <v>14515.08</v>
          </cell>
          <cell r="DD56">
            <v>1225424.19</v>
          </cell>
          <cell r="DE56">
            <v>1272200.19985</v>
          </cell>
          <cell r="DF56">
            <v>1225288.9407827582</v>
          </cell>
          <cell r="DG56">
            <v>1260384.2</v>
          </cell>
          <cell r="DH56">
            <v>-35095.26</v>
          </cell>
        </row>
        <row r="57">
          <cell r="A57" t="str">
            <v>Putnam</v>
          </cell>
          <cell r="B57">
            <v>5</v>
          </cell>
          <cell r="C57">
            <v>25710</v>
          </cell>
          <cell r="D57">
            <v>25387.7</v>
          </cell>
          <cell r="E57">
            <v>25387.7</v>
          </cell>
          <cell r="F57">
            <v>28345.449999999997</v>
          </cell>
          <cell r="G57">
            <v>-2957.75</v>
          </cell>
          <cell r="H57">
            <v>38934</v>
          </cell>
          <cell r="I57">
            <v>36912.51</v>
          </cell>
          <cell r="J57">
            <v>36912.513236760002</v>
          </cell>
          <cell r="K57">
            <v>26456.11</v>
          </cell>
          <cell r="L57">
            <v>10456.4</v>
          </cell>
          <cell r="M57">
            <v>33059.599999999999</v>
          </cell>
          <cell r="N57">
            <v>33059.599999999999</v>
          </cell>
          <cell r="O57">
            <v>33059.599999999999</v>
          </cell>
          <cell r="P57">
            <v>28808.48</v>
          </cell>
          <cell r="Q57">
            <v>4251.12</v>
          </cell>
          <cell r="R57">
            <v>32366</v>
          </cell>
          <cell r="S57">
            <v>22554.15561999999</v>
          </cell>
          <cell r="T57">
            <v>22554.15561999999</v>
          </cell>
          <cell r="U57">
            <v>26982.799999999999</v>
          </cell>
          <cell r="V57">
            <v>-4428.6400000000003</v>
          </cell>
          <cell r="W57">
            <v>26350</v>
          </cell>
          <cell r="X57">
            <v>25849.35</v>
          </cell>
          <cell r="Y57">
            <v>25849.35</v>
          </cell>
          <cell r="Z57">
            <v>26891.440000000002</v>
          </cell>
          <cell r="AA57">
            <v>-1042.0899999999999</v>
          </cell>
          <cell r="AB57">
            <v>130709.6</v>
          </cell>
          <cell r="AC57">
            <v>118375.61562</v>
          </cell>
          <cell r="AD57">
            <v>118375.61885675997</v>
          </cell>
          <cell r="AE57">
            <v>109138.83</v>
          </cell>
          <cell r="AF57">
            <v>9236.7900000000009</v>
          </cell>
          <cell r="AG57">
            <v>25850</v>
          </cell>
          <cell r="AH57">
            <v>18528.87</v>
          </cell>
          <cell r="AI57">
            <v>18528.87</v>
          </cell>
          <cell r="AJ57">
            <v>26378.89</v>
          </cell>
          <cell r="AK57">
            <v>-7850.02</v>
          </cell>
          <cell r="AL57">
            <v>37550</v>
          </cell>
          <cell r="AM57">
            <v>40483.379999999997</v>
          </cell>
          <cell r="AN57">
            <v>40483.379999999997</v>
          </cell>
          <cell r="AO57">
            <v>26068.560000000001</v>
          </cell>
          <cell r="AP57">
            <v>14414.82</v>
          </cell>
          <cell r="AQ57">
            <v>27600</v>
          </cell>
          <cell r="AR57">
            <v>14756.16</v>
          </cell>
          <cell r="AS57">
            <v>14606.318336972512</v>
          </cell>
          <cell r="AT57">
            <v>24037.54</v>
          </cell>
          <cell r="AU57">
            <v>-9431.2199999999993</v>
          </cell>
          <cell r="AV57">
            <v>27000</v>
          </cell>
          <cell r="AW57">
            <v>20549.84</v>
          </cell>
          <cell r="AX57">
            <v>19783.52</v>
          </cell>
          <cell r="AY57">
            <v>26607.079999999998</v>
          </cell>
          <cell r="AZ57">
            <v>-6823.56</v>
          </cell>
          <cell r="BA57">
            <v>118000</v>
          </cell>
          <cell r="BB57">
            <v>94318.25</v>
          </cell>
          <cell r="BC57">
            <v>93402.08833697252</v>
          </cell>
          <cell r="BD57">
            <v>103092.06999999999</v>
          </cell>
          <cell r="BE57">
            <v>-9689.98</v>
          </cell>
          <cell r="BF57">
            <v>23350</v>
          </cell>
          <cell r="BG57">
            <v>36347.699999999997</v>
          </cell>
          <cell r="BH57">
            <v>33564.363775560923</v>
          </cell>
          <cell r="BI57">
            <v>19923.730000000003</v>
          </cell>
          <cell r="BJ57">
            <v>13640.63</v>
          </cell>
          <cell r="BK57">
            <v>25200</v>
          </cell>
          <cell r="BL57">
            <v>22459.200000000001</v>
          </cell>
          <cell r="BM57">
            <v>21114.299910707556</v>
          </cell>
          <cell r="BN57">
            <v>20205.590000000004</v>
          </cell>
          <cell r="BO57">
            <v>908.71</v>
          </cell>
          <cell r="BP57">
            <v>26400</v>
          </cell>
          <cell r="BQ57">
            <v>15245.07</v>
          </cell>
          <cell r="BR57">
            <v>14727.45</v>
          </cell>
          <cell r="BS57">
            <v>28922.43</v>
          </cell>
          <cell r="BT57">
            <v>-14194.98</v>
          </cell>
          <cell r="BU57">
            <v>20930</v>
          </cell>
          <cell r="BV57">
            <v>30416.42</v>
          </cell>
          <cell r="BW57">
            <v>26211.69</v>
          </cell>
          <cell r="BX57">
            <v>28015.54</v>
          </cell>
          <cell r="BY57">
            <v>-1803.85</v>
          </cell>
          <cell r="BZ57">
            <v>95880</v>
          </cell>
          <cell r="CA57">
            <v>104468.39</v>
          </cell>
          <cell r="CB57">
            <v>95617.803686268482</v>
          </cell>
          <cell r="CC57">
            <v>97067.290000000008</v>
          </cell>
          <cell r="CD57">
            <v>-1449.49</v>
          </cell>
          <cell r="CE57">
            <v>26400</v>
          </cell>
          <cell r="CF57">
            <v>37660.949999999997</v>
          </cell>
          <cell r="CG57">
            <v>32825.25</v>
          </cell>
          <cell r="CH57">
            <v>26545.979999999996</v>
          </cell>
          <cell r="CI57">
            <v>6279.27</v>
          </cell>
          <cell r="CN57">
            <v>0</v>
          </cell>
          <cell r="CS57">
            <v>0</v>
          </cell>
          <cell r="CX57">
            <v>0</v>
          </cell>
          <cell r="CY57">
            <v>26400</v>
          </cell>
          <cell r="CZ57">
            <v>37660.949999999997</v>
          </cell>
          <cell r="DA57">
            <v>32825.25</v>
          </cell>
          <cell r="DB57">
            <v>26545.979999999996</v>
          </cell>
          <cell r="DC57">
            <v>6279.27</v>
          </cell>
          <cell r="DD57">
            <v>396699.6</v>
          </cell>
          <cell r="DE57">
            <v>380210.90562000003</v>
          </cell>
          <cell r="DF57">
            <v>365608.46088000096</v>
          </cell>
          <cell r="DG57">
            <v>364189.62</v>
          </cell>
          <cell r="DH57">
            <v>1418.84</v>
          </cell>
        </row>
        <row r="58">
          <cell r="A58" t="str">
            <v>Santa Rosa</v>
          </cell>
          <cell r="B58">
            <v>7</v>
          </cell>
          <cell r="C58">
            <v>43775.6</v>
          </cell>
          <cell r="D58">
            <v>43226.84</v>
          </cell>
          <cell r="E58">
            <v>43226.84</v>
          </cell>
          <cell r="F58">
            <v>44710.89</v>
          </cell>
          <cell r="G58">
            <v>-1484.05</v>
          </cell>
          <cell r="H58">
            <v>46791</v>
          </cell>
          <cell r="I58">
            <v>44361.57</v>
          </cell>
          <cell r="J58">
            <v>44361.571039739996</v>
          </cell>
          <cell r="K58">
            <v>44074.39</v>
          </cell>
          <cell r="L58">
            <v>287.18</v>
          </cell>
          <cell r="M58">
            <v>47165.96</v>
          </cell>
          <cell r="N58">
            <v>47165.96</v>
          </cell>
          <cell r="O58">
            <v>47165.96</v>
          </cell>
          <cell r="P58">
            <v>44246.950000000004</v>
          </cell>
          <cell r="Q58">
            <v>2919.01</v>
          </cell>
          <cell r="R58">
            <v>44462</v>
          </cell>
          <cell r="S58">
            <v>46757.406839999996</v>
          </cell>
          <cell r="T58">
            <v>46757.406839999996</v>
          </cell>
          <cell r="U58">
            <v>47449.17</v>
          </cell>
          <cell r="V58">
            <v>-691.76</v>
          </cell>
          <cell r="W58">
            <v>47112</v>
          </cell>
          <cell r="X58">
            <v>46216.87</v>
          </cell>
          <cell r="Y58">
            <v>46216.87</v>
          </cell>
          <cell r="Z58">
            <v>58880.97</v>
          </cell>
          <cell r="AA58">
            <v>-12664.1</v>
          </cell>
          <cell r="AB58">
            <v>185530.96</v>
          </cell>
          <cell r="AC58">
            <v>184501.80683999998</v>
          </cell>
          <cell r="AD58">
            <v>184501.80787973996</v>
          </cell>
          <cell r="AE58">
            <v>194651.48</v>
          </cell>
          <cell r="AF58">
            <v>-10149.67</v>
          </cell>
          <cell r="AG58">
            <v>43923</v>
          </cell>
          <cell r="AH58">
            <v>42892.62</v>
          </cell>
          <cell r="AI58">
            <v>42892.62</v>
          </cell>
          <cell r="AJ58">
            <v>53064.409999999996</v>
          </cell>
          <cell r="AK58">
            <v>-10171.790000000001</v>
          </cell>
          <cell r="AL58">
            <v>44976</v>
          </cell>
          <cell r="AM58">
            <v>57640.1</v>
          </cell>
          <cell r="AN58">
            <v>57640.1</v>
          </cell>
          <cell r="AO58">
            <v>47565.81</v>
          </cell>
          <cell r="AP58">
            <v>10074.290000000001</v>
          </cell>
          <cell r="AQ58">
            <v>38830</v>
          </cell>
          <cell r="AR58">
            <v>50561.22</v>
          </cell>
          <cell r="AS58">
            <v>50047.7952818146</v>
          </cell>
          <cell r="AT58">
            <v>41072.639999999999</v>
          </cell>
          <cell r="AU58">
            <v>8975.16</v>
          </cell>
          <cell r="AV58">
            <v>32290</v>
          </cell>
          <cell r="AW58">
            <v>32803.42</v>
          </cell>
          <cell r="AX58">
            <v>32290</v>
          </cell>
          <cell r="AY58">
            <v>42937.539999999994</v>
          </cell>
          <cell r="AZ58">
            <v>-10647.54</v>
          </cell>
          <cell r="BA58">
            <v>160019</v>
          </cell>
          <cell r="BB58">
            <v>183897.36</v>
          </cell>
          <cell r="BC58">
            <v>182870.51528181462</v>
          </cell>
          <cell r="BD58">
            <v>184640.39999999997</v>
          </cell>
          <cell r="BE58">
            <v>-1769.88</v>
          </cell>
          <cell r="BF58">
            <v>38206</v>
          </cell>
          <cell r="BG58">
            <v>8265.32</v>
          </cell>
          <cell r="BH58">
            <v>7632.4005976009266</v>
          </cell>
          <cell r="BI58">
            <v>38550.300000000003</v>
          </cell>
          <cell r="BJ58">
            <v>-30917.9</v>
          </cell>
          <cell r="BK58">
            <v>36799</v>
          </cell>
          <cell r="BL58">
            <v>78729.98000000001</v>
          </cell>
          <cell r="BM58">
            <v>74015.477384947269</v>
          </cell>
          <cell r="BN58">
            <v>39540.71</v>
          </cell>
          <cell r="BO58">
            <v>34474.769999999997</v>
          </cell>
          <cell r="BP58">
            <v>37212</v>
          </cell>
          <cell r="BQ58">
            <v>31326.42</v>
          </cell>
          <cell r="BR58">
            <v>30262.79</v>
          </cell>
          <cell r="BS58">
            <v>42399.65</v>
          </cell>
          <cell r="BT58">
            <v>-12136.86</v>
          </cell>
          <cell r="BU58">
            <v>40005</v>
          </cell>
          <cell r="BV58">
            <v>12479.439999999999</v>
          </cell>
          <cell r="BW58">
            <v>10754.3</v>
          </cell>
          <cell r="BX58">
            <v>42162.34</v>
          </cell>
          <cell r="BY58">
            <v>-31408.04</v>
          </cell>
          <cell r="BZ58">
            <v>152222</v>
          </cell>
          <cell r="CA58">
            <v>130801.16000000002</v>
          </cell>
          <cell r="CB58">
            <v>122664.96798254819</v>
          </cell>
          <cell r="CC58">
            <v>162653</v>
          </cell>
          <cell r="CD58">
            <v>-39988.03</v>
          </cell>
          <cell r="CE58">
            <v>41306</v>
          </cell>
          <cell r="CF58">
            <v>82693.56</v>
          </cell>
          <cell r="CG58">
            <v>72075.63</v>
          </cell>
          <cell r="CH58">
            <v>48482.38</v>
          </cell>
          <cell r="CI58">
            <v>23593.25</v>
          </cell>
          <cell r="CN58">
            <v>0</v>
          </cell>
          <cell r="CS58">
            <v>0</v>
          </cell>
          <cell r="CX58">
            <v>0</v>
          </cell>
          <cell r="CY58">
            <v>41306</v>
          </cell>
          <cell r="CZ58">
            <v>82693.56</v>
          </cell>
          <cell r="DA58">
            <v>72075.63</v>
          </cell>
          <cell r="DB58">
            <v>48482.38</v>
          </cell>
          <cell r="DC58">
            <v>23593.25</v>
          </cell>
          <cell r="DD58">
            <v>582853.56000000006</v>
          </cell>
          <cell r="DE58">
            <v>625120.7268399999</v>
          </cell>
          <cell r="DF58">
            <v>605339.76114410278</v>
          </cell>
          <cell r="DG58">
            <v>635138.15</v>
          </cell>
          <cell r="DH58">
            <v>-29798.39</v>
          </cell>
        </row>
        <row r="59">
          <cell r="A59" t="str">
            <v>Sarasota</v>
          </cell>
          <cell r="B59">
            <v>9</v>
          </cell>
          <cell r="C59">
            <v>80360.17</v>
          </cell>
          <cell r="D59">
            <v>79352.789999999994</v>
          </cell>
          <cell r="E59">
            <v>79352.789999999994</v>
          </cell>
          <cell r="F59">
            <v>96454.24</v>
          </cell>
          <cell r="G59">
            <v>-17101.45</v>
          </cell>
          <cell r="H59">
            <v>87214.720000000001</v>
          </cell>
          <cell r="I59">
            <v>82686.460000000006</v>
          </cell>
          <cell r="J59">
            <v>82686.456732940802</v>
          </cell>
          <cell r="K59">
            <v>73694.850000000006</v>
          </cell>
          <cell r="L59">
            <v>8991.61</v>
          </cell>
          <cell r="M59">
            <v>83605.440000000002</v>
          </cell>
          <cell r="N59">
            <v>83605.440000000002</v>
          </cell>
          <cell r="O59">
            <v>83605.440000000002</v>
          </cell>
          <cell r="P59">
            <v>85666.5</v>
          </cell>
          <cell r="Q59">
            <v>-2061.06</v>
          </cell>
          <cell r="R59">
            <v>78656.149999999994</v>
          </cell>
          <cell r="S59">
            <v>97265.619749999998</v>
          </cell>
          <cell r="T59">
            <v>97265.619749999998</v>
          </cell>
          <cell r="U59">
            <v>85583.77</v>
          </cell>
          <cell r="V59">
            <v>11681.85</v>
          </cell>
          <cell r="W59">
            <v>84863.25</v>
          </cell>
          <cell r="X59">
            <v>83250.850000000006</v>
          </cell>
          <cell r="Y59">
            <v>83250.850000000006</v>
          </cell>
          <cell r="Z59">
            <v>100070.23</v>
          </cell>
          <cell r="AA59">
            <v>-16819.38</v>
          </cell>
          <cell r="AB59">
            <v>334339.56</v>
          </cell>
          <cell r="AC59">
            <v>346808.36975000007</v>
          </cell>
          <cell r="AD59">
            <v>346808.36648294085</v>
          </cell>
          <cell r="AE59">
            <v>345015.35</v>
          </cell>
          <cell r="AF59">
            <v>1793.02</v>
          </cell>
          <cell r="AG59">
            <v>86071</v>
          </cell>
          <cell r="AH59">
            <v>84560.05</v>
          </cell>
          <cell r="AI59">
            <v>84560.05</v>
          </cell>
          <cell r="AJ59">
            <v>78849.45</v>
          </cell>
          <cell r="AK59">
            <v>5710.6</v>
          </cell>
          <cell r="AL59">
            <v>85609</v>
          </cell>
          <cell r="AM59">
            <v>97203.86</v>
          </cell>
          <cell r="AN59">
            <v>97203.86</v>
          </cell>
          <cell r="AO59">
            <v>83936.569999999992</v>
          </cell>
          <cell r="AP59">
            <v>13267.29</v>
          </cell>
          <cell r="AQ59">
            <v>87928</v>
          </cell>
          <cell r="AR59">
            <v>84258.54</v>
          </cell>
          <cell r="AS59">
            <v>83402.935306240368</v>
          </cell>
          <cell r="AT59">
            <v>94828.160000000003</v>
          </cell>
          <cell r="AU59">
            <v>-11425.22</v>
          </cell>
          <cell r="AV59">
            <v>87249</v>
          </cell>
          <cell r="AW59">
            <v>91336.68</v>
          </cell>
          <cell r="AX59">
            <v>87930.68</v>
          </cell>
          <cell r="AY59">
            <v>105513.59</v>
          </cell>
          <cell r="AZ59">
            <v>-17582.91</v>
          </cell>
          <cell r="BA59">
            <v>346857</v>
          </cell>
          <cell r="BB59">
            <v>357359.13</v>
          </cell>
          <cell r="BC59">
            <v>353097.52530624036</v>
          </cell>
          <cell r="BD59">
            <v>363127.77</v>
          </cell>
          <cell r="BE59">
            <v>-10030.24</v>
          </cell>
          <cell r="BF59">
            <v>89940</v>
          </cell>
          <cell r="BG59">
            <v>104736.66</v>
          </cell>
          <cell r="BH59">
            <v>96716.41828443727</v>
          </cell>
          <cell r="BI59">
            <v>86143.5</v>
          </cell>
          <cell r="BJ59">
            <v>10572.92</v>
          </cell>
          <cell r="BK59">
            <v>90740</v>
          </cell>
          <cell r="BL59">
            <v>92286.84</v>
          </cell>
          <cell r="BM59">
            <v>86760.526535739584</v>
          </cell>
          <cell r="BN59">
            <v>90693.23000000001</v>
          </cell>
          <cell r="BO59">
            <v>-3932.7</v>
          </cell>
          <cell r="BP59">
            <v>93219</v>
          </cell>
          <cell r="BQ59">
            <v>83090.55</v>
          </cell>
          <cell r="BR59">
            <v>80269.38</v>
          </cell>
          <cell r="BS59">
            <v>86178.81</v>
          </cell>
          <cell r="BT59">
            <v>-5909.43</v>
          </cell>
          <cell r="BU59">
            <v>93579</v>
          </cell>
          <cell r="BV59">
            <v>107375.32</v>
          </cell>
          <cell r="BW59">
            <v>92531.89</v>
          </cell>
          <cell r="BX59">
            <v>93263.46</v>
          </cell>
          <cell r="BY59">
            <v>-731.57</v>
          </cell>
          <cell r="BZ59">
            <v>367478</v>
          </cell>
          <cell r="CA59">
            <v>387489.37</v>
          </cell>
          <cell r="CB59">
            <v>356278.21482017689</v>
          </cell>
          <cell r="CC59">
            <v>356279.00000000006</v>
          </cell>
          <cell r="CD59">
            <v>-0.79</v>
          </cell>
          <cell r="CE59">
            <v>91597</v>
          </cell>
          <cell r="CF59">
            <v>93266.63</v>
          </cell>
          <cell r="CG59">
            <v>81291.11</v>
          </cell>
          <cell r="CH59">
            <v>72467.929999999993</v>
          </cell>
          <cell r="CI59">
            <v>8823.18</v>
          </cell>
          <cell r="CN59">
            <v>0</v>
          </cell>
          <cell r="CS59">
            <v>0</v>
          </cell>
          <cell r="CX59">
            <v>0</v>
          </cell>
          <cell r="CY59">
            <v>91597</v>
          </cell>
          <cell r="CZ59">
            <v>93266.63</v>
          </cell>
          <cell r="DA59">
            <v>81291.11</v>
          </cell>
          <cell r="DB59">
            <v>72467.929999999993</v>
          </cell>
          <cell r="DC59">
            <v>8823.18</v>
          </cell>
          <cell r="DD59">
            <v>1220631.73</v>
          </cell>
          <cell r="DE59">
            <v>1264276.28975</v>
          </cell>
          <cell r="DF59">
            <v>1216828.0066093581</v>
          </cell>
          <cell r="DG59">
            <v>1233344.29</v>
          </cell>
          <cell r="DH59">
            <v>-16516.28</v>
          </cell>
        </row>
        <row r="60">
          <cell r="A60" t="str">
            <v>Seminole</v>
          </cell>
          <cell r="B60">
            <v>9</v>
          </cell>
          <cell r="C60">
            <v>54490</v>
          </cell>
          <cell r="D60">
            <v>53806.92</v>
          </cell>
          <cell r="E60">
            <v>53806.92</v>
          </cell>
          <cell r="F60">
            <v>45397.130000000005</v>
          </cell>
          <cell r="G60">
            <v>8409.7900000000009</v>
          </cell>
          <cell r="H60">
            <v>50913.21</v>
          </cell>
          <cell r="I60">
            <v>48269.75</v>
          </cell>
          <cell r="J60">
            <v>48269.752351439398</v>
          </cell>
          <cell r="K60">
            <v>48601.05</v>
          </cell>
          <cell r="L60">
            <v>-331.3</v>
          </cell>
          <cell r="M60">
            <v>47465</v>
          </cell>
          <cell r="N60">
            <v>38677.980000000003</v>
          </cell>
          <cell r="O60">
            <v>38677.980000000003</v>
          </cell>
          <cell r="P60">
            <v>48119.231</v>
          </cell>
          <cell r="Q60">
            <v>-9441.25</v>
          </cell>
          <cell r="R60">
            <v>46932.69</v>
          </cell>
          <cell r="S60">
            <v>52518.380080000017</v>
          </cell>
          <cell r="T60">
            <v>52518.380080000017</v>
          </cell>
          <cell r="U60">
            <v>51406.19</v>
          </cell>
          <cell r="V60">
            <v>1112.19</v>
          </cell>
          <cell r="W60">
            <v>51134</v>
          </cell>
          <cell r="X60">
            <v>50162.45</v>
          </cell>
          <cell r="Y60">
            <v>50162.45</v>
          </cell>
          <cell r="Z60">
            <v>43754.31</v>
          </cell>
          <cell r="AA60">
            <v>6408.14</v>
          </cell>
          <cell r="AB60">
            <v>196444.9</v>
          </cell>
          <cell r="AC60">
            <v>189628.56008000002</v>
          </cell>
          <cell r="AD60">
            <v>189628.56243143941</v>
          </cell>
          <cell r="AE60">
            <v>191880.78100000002</v>
          </cell>
          <cell r="AF60">
            <v>-2252.2199999999998</v>
          </cell>
          <cell r="AG60">
            <v>53814</v>
          </cell>
          <cell r="AH60">
            <v>54064.58</v>
          </cell>
          <cell r="AI60">
            <v>54064.58</v>
          </cell>
          <cell r="AJ60">
            <v>53146.600000000006</v>
          </cell>
          <cell r="AK60">
            <v>917.98</v>
          </cell>
          <cell r="AL60">
            <v>45285</v>
          </cell>
          <cell r="AM60">
            <v>25184.19</v>
          </cell>
          <cell r="AN60">
            <v>25184.19</v>
          </cell>
          <cell r="AO60">
            <v>64403.990000000005</v>
          </cell>
          <cell r="AP60">
            <v>-39219.800000000003</v>
          </cell>
          <cell r="AQ60">
            <v>59231</v>
          </cell>
          <cell r="AR60">
            <v>91375.26</v>
          </cell>
          <cell r="AS60">
            <v>90447.388459032081</v>
          </cell>
          <cell r="AT60">
            <v>56370.47</v>
          </cell>
          <cell r="AU60">
            <v>34076.92</v>
          </cell>
          <cell r="AV60">
            <v>55288</v>
          </cell>
          <cell r="AW60">
            <v>54715.95</v>
          </cell>
          <cell r="AX60">
            <v>52675.56</v>
          </cell>
          <cell r="AY60">
            <v>54865.729999999996</v>
          </cell>
          <cell r="AZ60">
            <v>-2190.17</v>
          </cell>
          <cell r="BA60">
            <v>213618</v>
          </cell>
          <cell r="BB60">
            <v>225339.97999999998</v>
          </cell>
          <cell r="BC60">
            <v>222371.71845903207</v>
          </cell>
          <cell r="BD60">
            <v>228786.78999999998</v>
          </cell>
          <cell r="BE60">
            <v>-6415.07</v>
          </cell>
          <cell r="BF60">
            <v>57175</v>
          </cell>
          <cell r="BG60">
            <v>19647.68</v>
          </cell>
          <cell r="BH60">
            <v>18143.152905570718</v>
          </cell>
          <cell r="BI60">
            <v>63410.990000000005</v>
          </cell>
          <cell r="BJ60">
            <v>-45267.839999999997</v>
          </cell>
          <cell r="BK60">
            <v>58959</v>
          </cell>
          <cell r="BL60">
            <v>105696.92</v>
          </cell>
          <cell r="BM60">
            <v>99367.585155217617</v>
          </cell>
          <cell r="BN60">
            <v>57192.639999999999</v>
          </cell>
          <cell r="BO60">
            <v>42174.95</v>
          </cell>
          <cell r="BP60">
            <v>50447</v>
          </cell>
          <cell r="BQ60">
            <v>53312.31</v>
          </cell>
          <cell r="BR60">
            <v>51502.2</v>
          </cell>
          <cell r="BS60">
            <v>59383.03</v>
          </cell>
          <cell r="BT60">
            <v>-7880.83</v>
          </cell>
          <cell r="BU60">
            <v>51348</v>
          </cell>
          <cell r="BV60">
            <v>61780.74</v>
          </cell>
          <cell r="BW60">
            <v>53240.25</v>
          </cell>
          <cell r="BX60">
            <v>70154.83</v>
          </cell>
          <cell r="BY60">
            <v>-16914.580000000002</v>
          </cell>
          <cell r="BZ60">
            <v>217929</v>
          </cell>
          <cell r="CA60">
            <v>240437.65</v>
          </cell>
          <cell r="CB60">
            <v>222253.18806078832</v>
          </cell>
          <cell r="CC60">
            <v>250141.49</v>
          </cell>
          <cell r="CD60">
            <v>-27888.3</v>
          </cell>
          <cell r="CE60">
            <v>70548</v>
          </cell>
          <cell r="CF60">
            <v>81639.240000000005</v>
          </cell>
          <cell r="CG60">
            <v>71156.679999999993</v>
          </cell>
          <cell r="CH60">
            <v>59221.82</v>
          </cell>
          <cell r="CI60">
            <v>11934.86</v>
          </cell>
          <cell r="CN60">
            <v>0</v>
          </cell>
          <cell r="CS60">
            <v>0</v>
          </cell>
          <cell r="CX60">
            <v>0</v>
          </cell>
          <cell r="CY60">
            <v>70548</v>
          </cell>
          <cell r="CZ60">
            <v>81639.240000000005</v>
          </cell>
          <cell r="DA60">
            <v>71156.679999999993</v>
          </cell>
          <cell r="DB60">
            <v>59221.82</v>
          </cell>
          <cell r="DC60">
            <v>11934.86</v>
          </cell>
          <cell r="DD60">
            <v>753029.9</v>
          </cell>
          <cell r="DE60">
            <v>790852.35008</v>
          </cell>
          <cell r="DF60">
            <v>759217.06895125983</v>
          </cell>
          <cell r="DG60">
            <v>775428.01099999994</v>
          </cell>
          <cell r="DH60">
            <v>-16210.94</v>
          </cell>
        </row>
        <row r="61">
          <cell r="A61" t="str">
            <v>Saint Johns</v>
          </cell>
          <cell r="B61">
            <v>7</v>
          </cell>
          <cell r="C61">
            <v>18417.75</v>
          </cell>
          <cell r="D61">
            <v>18186.87</v>
          </cell>
          <cell r="E61">
            <v>18186.87</v>
          </cell>
          <cell r="F61">
            <v>23751.48</v>
          </cell>
          <cell r="G61">
            <v>-5564.61</v>
          </cell>
          <cell r="H61">
            <v>18545</v>
          </cell>
          <cell r="I61">
            <v>17582.13</v>
          </cell>
          <cell r="J61">
            <v>17582.127651300001</v>
          </cell>
          <cell r="K61">
            <v>16566.39</v>
          </cell>
          <cell r="L61">
            <v>1015.74</v>
          </cell>
          <cell r="M61">
            <v>18200</v>
          </cell>
          <cell r="N61">
            <v>18200</v>
          </cell>
          <cell r="O61">
            <v>18200</v>
          </cell>
          <cell r="P61">
            <v>16218.01</v>
          </cell>
          <cell r="Q61">
            <v>1981.99</v>
          </cell>
          <cell r="R61">
            <v>12250</v>
          </cell>
          <cell r="S61">
            <v>16239.300479999994</v>
          </cell>
          <cell r="T61">
            <v>16239.300479999994</v>
          </cell>
          <cell r="U61">
            <v>26047.22</v>
          </cell>
          <cell r="V61">
            <v>-9807.92</v>
          </cell>
          <cell r="W61">
            <v>28775</v>
          </cell>
          <cell r="X61">
            <v>28228.27</v>
          </cell>
          <cell r="Y61">
            <v>28228.27</v>
          </cell>
          <cell r="Z61">
            <v>27805.850000000002</v>
          </cell>
          <cell r="AA61">
            <v>422.42</v>
          </cell>
          <cell r="AB61">
            <v>77770</v>
          </cell>
          <cell r="AC61">
            <v>80249.70048</v>
          </cell>
          <cell r="AD61">
            <v>80249.6981313</v>
          </cell>
          <cell r="AE61">
            <v>86637.47</v>
          </cell>
          <cell r="AF61">
            <v>-6387.77</v>
          </cell>
          <cell r="AG61">
            <v>18950</v>
          </cell>
          <cell r="AH61">
            <v>31324.799999999999</v>
          </cell>
          <cell r="AI61">
            <v>31324.799999999999</v>
          </cell>
          <cell r="AJ61">
            <v>26647.66</v>
          </cell>
          <cell r="AK61">
            <v>4677.1400000000003</v>
          </cell>
          <cell r="AL61">
            <v>16950</v>
          </cell>
          <cell r="AM61">
            <v>19655.37</v>
          </cell>
          <cell r="AN61">
            <v>19655.37</v>
          </cell>
          <cell r="AO61">
            <v>16941.66</v>
          </cell>
          <cell r="AP61">
            <v>2713.71</v>
          </cell>
          <cell r="AQ61">
            <v>19700</v>
          </cell>
          <cell r="AR61">
            <v>24261.53</v>
          </cell>
          <cell r="AS61">
            <v>24015.165905087008</v>
          </cell>
          <cell r="AT61">
            <v>19136.68</v>
          </cell>
          <cell r="AU61">
            <v>4878.49</v>
          </cell>
          <cell r="AV61">
            <v>19225</v>
          </cell>
          <cell r="AW61">
            <v>12956.66</v>
          </cell>
          <cell r="AX61">
            <v>12473.5</v>
          </cell>
          <cell r="AY61">
            <v>23579.85</v>
          </cell>
          <cell r="AZ61">
            <v>-11106.35</v>
          </cell>
          <cell r="BA61">
            <v>74825</v>
          </cell>
          <cell r="BB61">
            <v>88198.36</v>
          </cell>
          <cell r="BC61">
            <v>87468.835905087006</v>
          </cell>
          <cell r="BD61">
            <v>86305.85</v>
          </cell>
          <cell r="BE61">
            <v>1162.99</v>
          </cell>
          <cell r="BF61">
            <v>16100</v>
          </cell>
          <cell r="BG61">
            <v>15826.3</v>
          </cell>
          <cell r="BH61">
            <v>14614.396245736589</v>
          </cell>
          <cell r="BI61">
            <v>17519.36</v>
          </cell>
          <cell r="BJ61">
            <v>-2904.96</v>
          </cell>
          <cell r="BK61">
            <v>20900</v>
          </cell>
          <cell r="BL61">
            <v>32114.09</v>
          </cell>
          <cell r="BM61">
            <v>30191.036529326706</v>
          </cell>
          <cell r="BN61">
            <v>17690.830000000002</v>
          </cell>
          <cell r="BO61">
            <v>12500.21</v>
          </cell>
          <cell r="BP61">
            <v>21100</v>
          </cell>
          <cell r="BQ61">
            <v>12481.26</v>
          </cell>
          <cell r="BR61">
            <v>12057.48</v>
          </cell>
          <cell r="BS61">
            <v>20161.2</v>
          </cell>
          <cell r="BT61">
            <v>-8103.72</v>
          </cell>
          <cell r="BU61">
            <v>18150</v>
          </cell>
          <cell r="BV61">
            <v>12719.5</v>
          </cell>
          <cell r="BW61">
            <v>10961.17</v>
          </cell>
          <cell r="BX61">
            <v>23601.83</v>
          </cell>
          <cell r="BY61">
            <v>-12640.66</v>
          </cell>
          <cell r="BZ61">
            <v>76250</v>
          </cell>
          <cell r="CA61">
            <v>73141.149999999994</v>
          </cell>
          <cell r="CB61">
            <v>67824.082775063289</v>
          </cell>
          <cell r="CC61">
            <v>78973.22</v>
          </cell>
          <cell r="CD61">
            <v>-11149.14</v>
          </cell>
          <cell r="CE61">
            <v>19800</v>
          </cell>
          <cell r="CF61">
            <v>34271.78</v>
          </cell>
          <cell r="CG61">
            <v>29871.25</v>
          </cell>
          <cell r="CH61">
            <v>15980.06</v>
          </cell>
          <cell r="CI61">
            <v>13891.19</v>
          </cell>
          <cell r="CN61">
            <v>0</v>
          </cell>
          <cell r="CS61">
            <v>0</v>
          </cell>
          <cell r="CX61">
            <v>0</v>
          </cell>
          <cell r="CY61">
            <v>19800</v>
          </cell>
          <cell r="CZ61">
            <v>34271.78</v>
          </cell>
          <cell r="DA61">
            <v>29871.25</v>
          </cell>
          <cell r="DB61">
            <v>15980.06</v>
          </cell>
          <cell r="DC61">
            <v>13891.19</v>
          </cell>
          <cell r="DD61">
            <v>267062.75</v>
          </cell>
          <cell r="DE61">
            <v>294047.86047999997</v>
          </cell>
          <cell r="DF61">
            <v>283600.73681145028</v>
          </cell>
          <cell r="DG61">
            <v>291648.08</v>
          </cell>
          <cell r="DH61">
            <v>-8047.34</v>
          </cell>
        </row>
        <row r="62">
          <cell r="A62" t="str">
            <v>Saint Lucie</v>
          </cell>
          <cell r="B62">
            <v>9</v>
          </cell>
          <cell r="C62">
            <v>71640</v>
          </cell>
          <cell r="D62">
            <v>70741.94</v>
          </cell>
          <cell r="E62">
            <v>70741.94</v>
          </cell>
          <cell r="F62">
            <v>65489.19</v>
          </cell>
          <cell r="G62">
            <v>5252.75</v>
          </cell>
          <cell r="H62">
            <v>71770</v>
          </cell>
          <cell r="I62">
            <v>68043.64</v>
          </cell>
          <cell r="J62">
            <v>68043.6398778</v>
          </cell>
          <cell r="K62">
            <v>54760.53</v>
          </cell>
          <cell r="L62">
            <v>13283.11</v>
          </cell>
          <cell r="M62">
            <v>75567</v>
          </cell>
          <cell r="N62">
            <v>70314.25</v>
          </cell>
          <cell r="O62">
            <v>70314.25</v>
          </cell>
          <cell r="P62">
            <v>66849.460000000006</v>
          </cell>
          <cell r="Q62">
            <v>3464.79</v>
          </cell>
          <cell r="R62">
            <v>71770</v>
          </cell>
          <cell r="S62">
            <v>54447.66889999999</v>
          </cell>
          <cell r="T62">
            <v>54447.66889999999</v>
          </cell>
          <cell r="U62">
            <v>102355.37</v>
          </cell>
          <cell r="V62">
            <v>-47907.7</v>
          </cell>
          <cell r="W62">
            <v>76520</v>
          </cell>
          <cell r="X62">
            <v>75066.12</v>
          </cell>
          <cell r="Y62">
            <v>75066.12</v>
          </cell>
          <cell r="Z62">
            <v>59889.22</v>
          </cell>
          <cell r="AA62">
            <v>15176.9</v>
          </cell>
          <cell r="AB62">
            <v>295627</v>
          </cell>
          <cell r="AC62">
            <v>267871.6789</v>
          </cell>
          <cell r="AD62">
            <v>267871.6787778</v>
          </cell>
          <cell r="AE62">
            <v>283854.57999999996</v>
          </cell>
          <cell r="AF62">
            <v>-15982.9</v>
          </cell>
          <cell r="AG62">
            <v>83425</v>
          </cell>
          <cell r="AH62">
            <v>109332.05</v>
          </cell>
          <cell r="AI62">
            <v>109332.05</v>
          </cell>
          <cell r="AJ62">
            <v>57679.81</v>
          </cell>
          <cell r="AK62">
            <v>51652.24</v>
          </cell>
          <cell r="AL62">
            <v>68175</v>
          </cell>
          <cell r="AM62">
            <v>39976.400000000001</v>
          </cell>
          <cell r="AN62">
            <v>39976.400000000001</v>
          </cell>
          <cell r="AO62">
            <v>64114.51999999999</v>
          </cell>
          <cell r="AP62">
            <v>-24138.12</v>
          </cell>
          <cell r="AQ62">
            <v>77975</v>
          </cell>
          <cell r="AR62">
            <v>61191.03</v>
          </cell>
          <cell r="AS62">
            <v>60569.664705942138</v>
          </cell>
          <cell r="AT62">
            <v>95671.81</v>
          </cell>
          <cell r="AU62">
            <v>-35102.15</v>
          </cell>
          <cell r="AV62">
            <v>77975</v>
          </cell>
          <cell r="AW62">
            <v>77975</v>
          </cell>
          <cell r="AX62">
            <v>75067.259999999995</v>
          </cell>
          <cell r="AY62">
            <v>81791.390000000014</v>
          </cell>
          <cell r="AZ62">
            <v>-6724.13</v>
          </cell>
          <cell r="BA62">
            <v>307550</v>
          </cell>
          <cell r="BB62">
            <v>288474.48</v>
          </cell>
          <cell r="BC62">
            <v>284945.37470594217</v>
          </cell>
          <cell r="BD62">
            <v>299257.53000000003</v>
          </cell>
          <cell r="BE62">
            <v>-14312.16</v>
          </cell>
          <cell r="BF62">
            <v>78649</v>
          </cell>
          <cell r="BG62">
            <v>123754.69</v>
          </cell>
          <cell r="BH62">
            <v>114278.1368309899</v>
          </cell>
          <cell r="BI62">
            <v>52596.92</v>
          </cell>
          <cell r="BJ62">
            <v>61681.22</v>
          </cell>
          <cell r="BK62">
            <v>78649</v>
          </cell>
          <cell r="BL62">
            <v>41367.269999999997</v>
          </cell>
          <cell r="BM62">
            <v>38890.118315310217</v>
          </cell>
          <cell r="BN62">
            <v>60567.55</v>
          </cell>
          <cell r="BO62">
            <v>-21677.43</v>
          </cell>
          <cell r="BP62">
            <v>78649</v>
          </cell>
          <cell r="BQ62">
            <v>49321.130000000005</v>
          </cell>
          <cell r="BR62">
            <v>47646.53</v>
          </cell>
          <cell r="BS62">
            <v>114302.95</v>
          </cell>
          <cell r="BT62">
            <v>-66656.42</v>
          </cell>
          <cell r="BU62">
            <v>78649</v>
          </cell>
          <cell r="BV62">
            <v>136679.12</v>
          </cell>
          <cell r="BW62">
            <v>117784.77</v>
          </cell>
          <cell r="BX62">
            <v>71569.53</v>
          </cell>
          <cell r="BY62">
            <v>46215.24</v>
          </cell>
          <cell r="BZ62">
            <v>314596</v>
          </cell>
          <cell r="CA62">
            <v>351122.20999999996</v>
          </cell>
          <cell r="CB62">
            <v>318599.55514630012</v>
          </cell>
          <cell r="CC62">
            <v>299036.94999999995</v>
          </cell>
          <cell r="CD62">
            <v>19562.61</v>
          </cell>
          <cell r="CE62">
            <v>79178</v>
          </cell>
          <cell r="CF62">
            <v>94932.1</v>
          </cell>
          <cell r="CG62">
            <v>82742.73</v>
          </cell>
          <cell r="CH62">
            <v>54268.68</v>
          </cell>
          <cell r="CI62">
            <v>28474.05</v>
          </cell>
          <cell r="CN62">
            <v>0</v>
          </cell>
          <cell r="CS62">
            <v>0</v>
          </cell>
          <cell r="CX62">
            <v>0</v>
          </cell>
          <cell r="CY62">
            <v>79178</v>
          </cell>
          <cell r="CZ62">
            <v>94932.1</v>
          </cell>
          <cell r="DA62">
            <v>82742.73</v>
          </cell>
          <cell r="DB62">
            <v>54268.68</v>
          </cell>
          <cell r="DC62">
            <v>28474.05</v>
          </cell>
          <cell r="DD62">
            <v>1068591</v>
          </cell>
          <cell r="DE62">
            <v>1073142.4088999999</v>
          </cell>
          <cell r="DF62">
            <v>1024901.2786300423</v>
          </cell>
          <cell r="DG62">
            <v>1001906.93</v>
          </cell>
          <cell r="DH62">
            <v>22994.35</v>
          </cell>
        </row>
        <row r="63">
          <cell r="A63" t="str">
            <v>Sumter</v>
          </cell>
          <cell r="B63">
            <v>6</v>
          </cell>
          <cell r="C63">
            <v>14818</v>
          </cell>
          <cell r="D63">
            <v>14632.24</v>
          </cell>
          <cell r="E63">
            <v>14632.24</v>
          </cell>
          <cell r="F63">
            <v>19065.12</v>
          </cell>
          <cell r="G63">
            <v>-4432.88</v>
          </cell>
          <cell r="H63">
            <v>16125</v>
          </cell>
          <cell r="I63">
            <v>15287.78</v>
          </cell>
          <cell r="J63">
            <v>15287.776132499999</v>
          </cell>
          <cell r="K63">
            <v>20312.830000000002</v>
          </cell>
          <cell r="L63">
            <v>-5025.05</v>
          </cell>
          <cell r="M63">
            <v>16125</v>
          </cell>
          <cell r="N63">
            <v>16125</v>
          </cell>
          <cell r="O63">
            <v>16125</v>
          </cell>
          <cell r="P63">
            <v>22539.45</v>
          </cell>
          <cell r="Q63">
            <v>-6414.45</v>
          </cell>
          <cell r="R63">
            <v>16125</v>
          </cell>
          <cell r="S63">
            <v>35069.128480000007</v>
          </cell>
          <cell r="T63">
            <v>35069.128480000007</v>
          </cell>
          <cell r="U63">
            <v>24778.61</v>
          </cell>
          <cell r="V63">
            <v>10290.52</v>
          </cell>
          <cell r="W63">
            <v>16125</v>
          </cell>
          <cell r="X63">
            <v>15818.62</v>
          </cell>
          <cell r="Y63">
            <v>15818.62</v>
          </cell>
          <cell r="Z63">
            <v>15818.62</v>
          </cell>
          <cell r="AA63">
            <v>0</v>
          </cell>
          <cell r="AB63">
            <v>64500</v>
          </cell>
          <cell r="AC63">
            <v>82300.528480000008</v>
          </cell>
          <cell r="AD63">
            <v>82300.524612499998</v>
          </cell>
          <cell r="AE63">
            <v>83449.509999999995</v>
          </cell>
          <cell r="AF63">
            <v>-1148.99</v>
          </cell>
          <cell r="AG63">
            <v>16125</v>
          </cell>
          <cell r="AH63">
            <v>21706.86</v>
          </cell>
          <cell r="AI63">
            <v>21706.86</v>
          </cell>
          <cell r="AJ63">
            <v>16125</v>
          </cell>
          <cell r="AK63">
            <v>5581.86</v>
          </cell>
          <cell r="AL63">
            <v>16125</v>
          </cell>
          <cell r="AM63">
            <v>16125</v>
          </cell>
          <cell r="AN63">
            <v>16125</v>
          </cell>
          <cell r="AO63">
            <v>16125</v>
          </cell>
          <cell r="AP63">
            <v>0</v>
          </cell>
          <cell r="AQ63">
            <v>16125</v>
          </cell>
          <cell r="AR63">
            <v>16125</v>
          </cell>
          <cell r="AS63">
            <v>15961.258429271691</v>
          </cell>
          <cell r="AT63">
            <v>20000.440000000002</v>
          </cell>
          <cell r="AU63">
            <v>-4039.18</v>
          </cell>
          <cell r="AV63">
            <v>19925</v>
          </cell>
          <cell r="AW63">
            <v>19925</v>
          </cell>
          <cell r="AX63">
            <v>19181.98</v>
          </cell>
          <cell r="AY63">
            <v>19181.98</v>
          </cell>
          <cell r="AZ63">
            <v>0</v>
          </cell>
          <cell r="BA63">
            <v>68300</v>
          </cell>
          <cell r="BB63">
            <v>73881.86</v>
          </cell>
          <cell r="BC63">
            <v>72975.098429271689</v>
          </cell>
          <cell r="BD63">
            <v>71432.42</v>
          </cell>
          <cell r="BE63">
            <v>1542.68</v>
          </cell>
          <cell r="BF63">
            <v>16125</v>
          </cell>
          <cell r="BG63">
            <v>20164.18</v>
          </cell>
          <cell r="BH63">
            <v>18620.101760383463</v>
          </cell>
          <cell r="BI63">
            <v>14580.92</v>
          </cell>
          <cell r="BJ63">
            <v>4039.18</v>
          </cell>
          <cell r="BK63">
            <v>17000</v>
          </cell>
          <cell r="BL63">
            <v>17000</v>
          </cell>
          <cell r="BM63">
            <v>15982.007305782416</v>
          </cell>
          <cell r="BN63">
            <v>25089.65</v>
          </cell>
          <cell r="BO63">
            <v>-9107.64</v>
          </cell>
          <cell r="BP63">
            <v>20000</v>
          </cell>
          <cell r="BQ63">
            <v>20000</v>
          </cell>
          <cell r="BR63">
            <v>19320.939999999999</v>
          </cell>
          <cell r="BS63">
            <v>16867.14</v>
          </cell>
          <cell r="BT63">
            <v>2453.8000000000002</v>
          </cell>
          <cell r="BU63">
            <v>17400</v>
          </cell>
          <cell r="BV63">
            <v>26507.65</v>
          </cell>
          <cell r="BW63">
            <v>22843.27</v>
          </cell>
          <cell r="BX63">
            <v>25556.9</v>
          </cell>
          <cell r="BY63">
            <v>-2713.63</v>
          </cell>
          <cell r="BZ63">
            <v>70525</v>
          </cell>
          <cell r="CA63">
            <v>83671.83</v>
          </cell>
          <cell r="CB63">
            <v>76766.319066165888</v>
          </cell>
          <cell r="CC63">
            <v>82094.61</v>
          </cell>
          <cell r="CD63">
            <v>-5328.29</v>
          </cell>
          <cell r="CE63">
            <v>18800</v>
          </cell>
          <cell r="CF63">
            <v>18800</v>
          </cell>
          <cell r="CG63">
            <v>16386.060000000001</v>
          </cell>
          <cell r="CH63">
            <v>21304.670000000002</v>
          </cell>
          <cell r="CI63">
            <v>-4918.6099999999997</v>
          </cell>
          <cell r="CN63">
            <v>0</v>
          </cell>
          <cell r="CS63">
            <v>0</v>
          </cell>
          <cell r="CX63">
            <v>0</v>
          </cell>
          <cell r="CY63">
            <v>18800</v>
          </cell>
          <cell r="CZ63">
            <v>18800</v>
          </cell>
          <cell r="DA63">
            <v>16386.060000000001</v>
          </cell>
          <cell r="DB63">
            <v>21304.670000000002</v>
          </cell>
          <cell r="DC63">
            <v>-4918.6099999999997</v>
          </cell>
          <cell r="DD63">
            <v>236943</v>
          </cell>
          <cell r="DE63">
            <v>273286.45848000003</v>
          </cell>
          <cell r="DF63">
            <v>263060.24210793758</v>
          </cell>
          <cell r="DG63">
            <v>277346.32999999996</v>
          </cell>
          <cell r="DH63">
            <v>-14286.09</v>
          </cell>
        </row>
        <row r="64">
          <cell r="A64" t="str">
            <v>Suwannee</v>
          </cell>
          <cell r="B64">
            <v>4</v>
          </cell>
          <cell r="C64">
            <v>8370.119999999999</v>
          </cell>
          <cell r="D64">
            <v>8265.19</v>
          </cell>
          <cell r="E64">
            <v>8265.19</v>
          </cell>
          <cell r="F64">
            <v>9411.83</v>
          </cell>
          <cell r="G64">
            <v>-1146.6400000000001</v>
          </cell>
          <cell r="H64">
            <v>8618.880000000001</v>
          </cell>
          <cell r="I64">
            <v>8171.38</v>
          </cell>
          <cell r="J64">
            <v>8171.3803381632015</v>
          </cell>
          <cell r="K64">
            <v>7797.03</v>
          </cell>
          <cell r="L64">
            <v>374.35</v>
          </cell>
          <cell r="M64">
            <v>9312.7899999999991</v>
          </cell>
          <cell r="N64">
            <v>9312.7899999999991</v>
          </cell>
          <cell r="O64">
            <v>9312.7899999999991</v>
          </cell>
          <cell r="P64">
            <v>8017.1900000000005</v>
          </cell>
          <cell r="Q64">
            <v>1295.5999999999999</v>
          </cell>
          <cell r="R64">
            <v>9312.7900000000009</v>
          </cell>
          <cell r="S64">
            <v>9615.6911199999995</v>
          </cell>
          <cell r="T64">
            <v>9615.6911200000013</v>
          </cell>
          <cell r="U64">
            <v>3084.8</v>
          </cell>
          <cell r="V64">
            <v>6530.89</v>
          </cell>
          <cell r="W64">
            <v>7867.28</v>
          </cell>
          <cell r="X64">
            <v>7717.8</v>
          </cell>
          <cell r="Y64">
            <v>7717.8</v>
          </cell>
          <cell r="Z64">
            <v>5681.82</v>
          </cell>
          <cell r="AA64">
            <v>2035.98</v>
          </cell>
          <cell r="AB64">
            <v>35111.74</v>
          </cell>
          <cell r="AC64">
            <v>34817.661119999997</v>
          </cell>
          <cell r="AD64">
            <v>34817.661458163202</v>
          </cell>
          <cell r="AE64">
            <v>24580.84</v>
          </cell>
          <cell r="AF64">
            <v>10236.82</v>
          </cell>
          <cell r="AG64">
            <v>8403</v>
          </cell>
          <cell r="AH64">
            <v>1348.8000000000002</v>
          </cell>
          <cell r="AI64">
            <v>1348.8000000000002</v>
          </cell>
          <cell r="AJ64">
            <v>7566.59</v>
          </cell>
          <cell r="AK64">
            <v>-6217.79</v>
          </cell>
          <cell r="AL64">
            <v>7940</v>
          </cell>
          <cell r="AM64">
            <v>3769.53</v>
          </cell>
          <cell r="AN64">
            <v>3769.5299999999997</v>
          </cell>
          <cell r="AO64">
            <v>5066.18</v>
          </cell>
          <cell r="AP64">
            <v>-1296.6500000000001</v>
          </cell>
          <cell r="AQ64">
            <v>5262</v>
          </cell>
          <cell r="AR64">
            <v>3686.26</v>
          </cell>
          <cell r="AS64">
            <v>3648.8278137976477</v>
          </cell>
          <cell r="AT64">
            <v>7895.79</v>
          </cell>
          <cell r="AU64">
            <v>-4246.96</v>
          </cell>
          <cell r="AV64">
            <v>5746</v>
          </cell>
          <cell r="AW64">
            <v>8367.23</v>
          </cell>
          <cell r="AX64">
            <v>8055.2099999999991</v>
          </cell>
          <cell r="AY64">
            <v>7091.83</v>
          </cell>
          <cell r="AZ64">
            <v>963.38</v>
          </cell>
          <cell r="BA64">
            <v>27351</v>
          </cell>
          <cell r="BB64">
            <v>17171.82</v>
          </cell>
          <cell r="BC64">
            <v>16822.367813797646</v>
          </cell>
          <cell r="BD64">
            <v>27620.39</v>
          </cell>
          <cell r="BE64">
            <v>-10798.02</v>
          </cell>
          <cell r="BF64">
            <v>6045</v>
          </cell>
          <cell r="BG64">
            <v>7755.85</v>
          </cell>
          <cell r="BH64">
            <v>7161.9434183919257</v>
          </cell>
          <cell r="BI64">
            <v>6842.59</v>
          </cell>
          <cell r="BJ64">
            <v>319.35000000000002</v>
          </cell>
          <cell r="BK64">
            <v>5963</v>
          </cell>
          <cell r="BL64">
            <v>4062.4700000000003</v>
          </cell>
          <cell r="BM64">
            <v>3819.2014835012878</v>
          </cell>
          <cell r="BN64">
            <v>6593.6200000000008</v>
          </cell>
          <cell r="BO64">
            <v>-2774.42</v>
          </cell>
          <cell r="BP64">
            <v>5963</v>
          </cell>
          <cell r="BQ64">
            <v>6405.27</v>
          </cell>
          <cell r="BR64">
            <v>6187.79</v>
          </cell>
          <cell r="BS64">
            <v>7685.3700000000008</v>
          </cell>
          <cell r="BT64">
            <v>-1497.58</v>
          </cell>
          <cell r="BU64">
            <v>5920</v>
          </cell>
          <cell r="BV64">
            <v>8190.6399999999994</v>
          </cell>
          <cell r="BW64">
            <v>7058.38</v>
          </cell>
          <cell r="BX64">
            <v>7829.37</v>
          </cell>
          <cell r="BY64">
            <v>-770.99</v>
          </cell>
          <cell r="BZ64">
            <v>23891</v>
          </cell>
          <cell r="CA64">
            <v>26414.23</v>
          </cell>
          <cell r="CB64">
            <v>24227.314901893216</v>
          </cell>
          <cell r="CC64">
            <v>28950.95</v>
          </cell>
          <cell r="CD64">
            <v>-4723.6400000000003</v>
          </cell>
          <cell r="CE64">
            <v>5737</v>
          </cell>
          <cell r="CF64">
            <v>5639.17</v>
          </cell>
          <cell r="CG64">
            <v>4915.1000000000004</v>
          </cell>
          <cell r="CH64">
            <v>5914.4699999999993</v>
          </cell>
          <cell r="CI64">
            <v>-999.37</v>
          </cell>
          <cell r="CN64">
            <v>0</v>
          </cell>
          <cell r="CS64">
            <v>0</v>
          </cell>
          <cell r="CX64">
            <v>0</v>
          </cell>
          <cell r="CY64">
            <v>5737</v>
          </cell>
          <cell r="CZ64">
            <v>5639.17</v>
          </cell>
          <cell r="DA64">
            <v>4915.1000000000004</v>
          </cell>
          <cell r="DB64">
            <v>5914.4699999999993</v>
          </cell>
          <cell r="DC64">
            <v>-999.37</v>
          </cell>
          <cell r="DD64">
            <v>100460.86</v>
          </cell>
          <cell r="DE64">
            <v>92308.071119999993</v>
          </cell>
          <cell r="DF64">
            <v>89047.63417385408</v>
          </cell>
          <cell r="DG64">
            <v>96478.48</v>
          </cell>
          <cell r="DH64">
            <v>-7430.85</v>
          </cell>
        </row>
        <row r="65">
          <cell r="A65" t="str">
            <v>Taylor</v>
          </cell>
          <cell r="B65">
            <v>3</v>
          </cell>
          <cell r="C65">
            <v>3015</v>
          </cell>
          <cell r="D65">
            <v>2977.2</v>
          </cell>
          <cell r="E65">
            <v>2977.2</v>
          </cell>
          <cell r="F65">
            <v>2087.42</v>
          </cell>
          <cell r="G65">
            <v>889.78</v>
          </cell>
          <cell r="H65">
            <v>3164</v>
          </cell>
          <cell r="I65">
            <v>2999.72</v>
          </cell>
          <cell r="J65">
            <v>2999.7223989600002</v>
          </cell>
          <cell r="K65">
            <v>1736.36</v>
          </cell>
          <cell r="L65">
            <v>1263.3599999999999</v>
          </cell>
          <cell r="M65">
            <v>4098.38</v>
          </cell>
          <cell r="N65">
            <v>3208.6000000000004</v>
          </cell>
          <cell r="O65">
            <v>3208.6000000000004</v>
          </cell>
          <cell r="P65">
            <v>2300.38</v>
          </cell>
          <cell r="Q65">
            <v>908.22</v>
          </cell>
          <cell r="R65">
            <v>3176.38</v>
          </cell>
          <cell r="S65">
            <v>125.90000000000009</v>
          </cell>
          <cell r="T65">
            <v>125.90000000000009</v>
          </cell>
          <cell r="U65">
            <v>4150.6900000000005</v>
          </cell>
          <cell r="V65">
            <v>-4024.79</v>
          </cell>
          <cell r="W65">
            <v>2766.38</v>
          </cell>
          <cell r="X65">
            <v>2713.82</v>
          </cell>
          <cell r="Y65">
            <v>2713.82</v>
          </cell>
          <cell r="Z65">
            <v>2882.36</v>
          </cell>
          <cell r="AA65">
            <v>-168.54</v>
          </cell>
          <cell r="AB65">
            <v>13205.14</v>
          </cell>
          <cell r="AC65">
            <v>9048.0399999999991</v>
          </cell>
          <cell r="AD65">
            <v>9048.0423989600004</v>
          </cell>
          <cell r="AE65">
            <v>11069.79</v>
          </cell>
          <cell r="AF65">
            <v>-2021.75</v>
          </cell>
          <cell r="AG65">
            <v>2605</v>
          </cell>
          <cell r="AH65">
            <v>3568.43</v>
          </cell>
          <cell r="AI65">
            <v>3568.43</v>
          </cell>
          <cell r="AJ65">
            <v>2026.71</v>
          </cell>
          <cell r="AK65">
            <v>1541.72</v>
          </cell>
          <cell r="AL65">
            <v>2644</v>
          </cell>
          <cell r="AM65">
            <v>2540.0300000000002</v>
          </cell>
          <cell r="AN65">
            <v>2540.0300000000002</v>
          </cell>
          <cell r="AO65">
            <v>3419.8599999999997</v>
          </cell>
          <cell r="AP65">
            <v>-879.83</v>
          </cell>
          <cell r="AQ65">
            <v>2978</v>
          </cell>
          <cell r="AR65">
            <v>3448.08</v>
          </cell>
          <cell r="AS65">
            <v>3413.0664164218997</v>
          </cell>
          <cell r="AT65">
            <v>2286.69</v>
          </cell>
          <cell r="AU65">
            <v>1126.3800000000001</v>
          </cell>
          <cell r="AV65">
            <v>2670</v>
          </cell>
          <cell r="AW65">
            <v>2114.64</v>
          </cell>
          <cell r="AX65">
            <v>2035.78</v>
          </cell>
          <cell r="AY65">
            <v>3751.1800000000003</v>
          </cell>
          <cell r="AZ65">
            <v>-1715.4</v>
          </cell>
          <cell r="BA65">
            <v>10897</v>
          </cell>
          <cell r="BB65">
            <v>11671.18</v>
          </cell>
          <cell r="BC65">
            <v>11557.306416421901</v>
          </cell>
          <cell r="BD65">
            <v>11484.44</v>
          </cell>
          <cell r="BE65">
            <v>72.87</v>
          </cell>
          <cell r="BF65">
            <v>3418</v>
          </cell>
          <cell r="BG65">
            <v>2848.65</v>
          </cell>
          <cell r="BH65">
            <v>2630.5137565582313</v>
          </cell>
          <cell r="BI65">
            <v>3455.66</v>
          </cell>
          <cell r="BJ65">
            <v>-825.15</v>
          </cell>
          <cell r="BK65">
            <v>3599</v>
          </cell>
          <cell r="BL65">
            <v>5520.12</v>
          </cell>
          <cell r="BM65">
            <v>5189.5645981644484</v>
          </cell>
          <cell r="BN65">
            <v>3688.38</v>
          </cell>
          <cell r="BO65">
            <v>1501.18</v>
          </cell>
          <cell r="BP65">
            <v>3344</v>
          </cell>
          <cell r="BQ65">
            <v>2082.2799999999997</v>
          </cell>
          <cell r="BR65">
            <v>2011.58</v>
          </cell>
          <cell r="BS65">
            <v>4037.85</v>
          </cell>
          <cell r="BT65">
            <v>-2026.27</v>
          </cell>
          <cell r="BU65">
            <v>3804</v>
          </cell>
          <cell r="BV65">
            <v>5534.35</v>
          </cell>
          <cell r="BW65">
            <v>4769.29</v>
          </cell>
          <cell r="BX65">
            <v>2311.88</v>
          </cell>
          <cell r="BY65">
            <v>2457.41</v>
          </cell>
          <cell r="BZ65">
            <v>14165</v>
          </cell>
          <cell r="CA65">
            <v>15985.4</v>
          </cell>
          <cell r="CB65">
            <v>14600.948354722681</v>
          </cell>
          <cell r="CC65">
            <v>13493.77</v>
          </cell>
          <cell r="CD65">
            <v>1107.18</v>
          </cell>
          <cell r="CE65">
            <v>3804</v>
          </cell>
          <cell r="CF65">
            <v>7418.59</v>
          </cell>
          <cell r="CG65">
            <v>6466.04</v>
          </cell>
          <cell r="CH65">
            <v>3293.29</v>
          </cell>
          <cell r="CI65">
            <v>3172.75</v>
          </cell>
          <cell r="CN65">
            <v>0</v>
          </cell>
          <cell r="CS65">
            <v>0</v>
          </cell>
          <cell r="CX65">
            <v>0</v>
          </cell>
          <cell r="CY65">
            <v>3804</v>
          </cell>
          <cell r="CZ65">
            <v>7418.59</v>
          </cell>
          <cell r="DA65">
            <v>6466.04</v>
          </cell>
          <cell r="DB65">
            <v>3293.29</v>
          </cell>
          <cell r="DC65">
            <v>3172.75</v>
          </cell>
          <cell r="DD65">
            <v>45086.14</v>
          </cell>
          <cell r="DE65">
            <v>47100.41</v>
          </cell>
          <cell r="DF65">
            <v>44649.537170104588</v>
          </cell>
          <cell r="DG65">
            <v>41428.71</v>
          </cell>
          <cell r="DH65">
            <v>3220.83</v>
          </cell>
        </row>
        <row r="66">
          <cell r="A66" t="str">
            <v>Union</v>
          </cell>
          <cell r="B66">
            <v>2</v>
          </cell>
          <cell r="C66">
            <v>1996</v>
          </cell>
          <cell r="D66">
            <v>1970.98</v>
          </cell>
          <cell r="E66">
            <v>1970.98</v>
          </cell>
          <cell r="F66">
            <v>3415.92</v>
          </cell>
          <cell r="G66">
            <v>-1444.94</v>
          </cell>
          <cell r="H66">
            <v>1996</v>
          </cell>
          <cell r="I66">
            <v>1892.37</v>
          </cell>
          <cell r="J66">
            <v>1892.3659634400001</v>
          </cell>
          <cell r="K66">
            <v>1693.97</v>
          </cell>
          <cell r="L66">
            <v>198.4</v>
          </cell>
          <cell r="M66">
            <v>4402</v>
          </cell>
          <cell r="N66">
            <v>4402</v>
          </cell>
          <cell r="O66">
            <v>4402</v>
          </cell>
          <cell r="P66">
            <v>2049.06</v>
          </cell>
          <cell r="Q66">
            <v>2352.94</v>
          </cell>
          <cell r="R66">
            <v>4402</v>
          </cell>
          <cell r="S66">
            <v>3605.3864000000003</v>
          </cell>
          <cell r="T66">
            <v>3605.3864000000003</v>
          </cell>
          <cell r="U66">
            <v>2236.83</v>
          </cell>
          <cell r="V66">
            <v>1368.56</v>
          </cell>
          <cell r="W66">
            <v>4402</v>
          </cell>
          <cell r="X66">
            <v>4318.3599999999997</v>
          </cell>
          <cell r="Y66">
            <v>4318.3599999999997</v>
          </cell>
          <cell r="Z66">
            <v>0</v>
          </cell>
          <cell r="AA66">
            <v>4318.3599999999997</v>
          </cell>
          <cell r="AB66">
            <v>15202</v>
          </cell>
          <cell r="AC66">
            <v>14218.116399999999</v>
          </cell>
          <cell r="AD66">
            <v>14218.112363439999</v>
          </cell>
          <cell r="AE66">
            <v>5979.86</v>
          </cell>
          <cell r="AF66">
            <v>8238.25</v>
          </cell>
          <cell r="AG66">
            <v>3065</v>
          </cell>
          <cell r="AH66">
            <v>590.04</v>
          </cell>
          <cell r="AI66">
            <v>590.04</v>
          </cell>
          <cell r="AJ66">
            <v>0</v>
          </cell>
          <cell r="AK66">
            <v>590.04</v>
          </cell>
          <cell r="AL66">
            <v>3065</v>
          </cell>
          <cell r="AM66">
            <v>490.78</v>
          </cell>
          <cell r="AN66">
            <v>490.7800000000002</v>
          </cell>
          <cell r="AO66">
            <v>1731</v>
          </cell>
          <cell r="AP66">
            <v>-1240.22</v>
          </cell>
          <cell r="AQ66">
            <v>1799.73</v>
          </cell>
          <cell r="AR66">
            <v>1799.7275</v>
          </cell>
          <cell r="AS66">
            <v>1781.4546382801284</v>
          </cell>
          <cell r="AT66">
            <v>4865.2000000000007</v>
          </cell>
          <cell r="AU66">
            <v>-3083.75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7929.73</v>
          </cell>
          <cell r="BB66">
            <v>2880.5474999999997</v>
          </cell>
          <cell r="BC66">
            <v>2862.2746382801288</v>
          </cell>
          <cell r="BD66">
            <v>6596.2000000000007</v>
          </cell>
          <cell r="BE66">
            <v>-3733.93</v>
          </cell>
          <cell r="BF66">
            <v>3130</v>
          </cell>
          <cell r="BG66">
            <v>10213.75</v>
          </cell>
          <cell r="BH66">
            <v>9431.6289754959835</v>
          </cell>
          <cell r="BI66">
            <v>5172.1900000000005</v>
          </cell>
          <cell r="BJ66">
            <v>4259.4399999999996</v>
          </cell>
          <cell r="BK66">
            <v>2260</v>
          </cell>
          <cell r="BL66">
            <v>0</v>
          </cell>
          <cell r="BM66">
            <v>0</v>
          </cell>
          <cell r="BN66">
            <v>2051.9899999999998</v>
          </cell>
          <cell r="BO66">
            <v>-2051.9899999999998</v>
          </cell>
          <cell r="BP66">
            <v>1960</v>
          </cell>
          <cell r="BQ66">
            <v>0</v>
          </cell>
          <cell r="BR66">
            <v>0</v>
          </cell>
          <cell r="BS66">
            <v>2116.21</v>
          </cell>
          <cell r="BT66">
            <v>-2116.21</v>
          </cell>
          <cell r="BU66">
            <v>1502</v>
          </cell>
          <cell r="BV66">
            <v>4571.1900000000005</v>
          </cell>
          <cell r="BW66">
            <v>3939.27</v>
          </cell>
          <cell r="BX66">
            <v>1270.42</v>
          </cell>
          <cell r="BY66">
            <v>2668.85</v>
          </cell>
          <cell r="BZ66">
            <v>8852</v>
          </cell>
          <cell r="CA66">
            <v>14784.94</v>
          </cell>
          <cell r="CB66">
            <v>13370.898975495984</v>
          </cell>
          <cell r="CC66">
            <v>10610.81</v>
          </cell>
          <cell r="CD66">
            <v>2760.09</v>
          </cell>
          <cell r="CE66">
            <v>1565</v>
          </cell>
          <cell r="CF66">
            <v>0</v>
          </cell>
          <cell r="CG66">
            <v>0</v>
          </cell>
          <cell r="CH66">
            <v>3461.29</v>
          </cell>
          <cell r="CI66">
            <v>-3461.29</v>
          </cell>
          <cell r="CN66">
            <v>0</v>
          </cell>
          <cell r="CS66">
            <v>0</v>
          </cell>
          <cell r="CX66">
            <v>0</v>
          </cell>
          <cell r="CY66">
            <v>1565</v>
          </cell>
          <cell r="CZ66">
            <v>0</v>
          </cell>
          <cell r="DA66">
            <v>0</v>
          </cell>
          <cell r="DB66">
            <v>3461.29</v>
          </cell>
          <cell r="DC66">
            <v>-3461.29</v>
          </cell>
          <cell r="DD66">
            <v>35544.729999999996</v>
          </cell>
          <cell r="DE66">
            <v>33854.583899999998</v>
          </cell>
          <cell r="DF66">
            <v>32422.265977216113</v>
          </cell>
          <cell r="DG66">
            <v>30064.080000000002</v>
          </cell>
          <cell r="DH66">
            <v>2358.19</v>
          </cell>
        </row>
        <row r="67">
          <cell r="A67" t="str">
            <v>Volusia</v>
          </cell>
          <cell r="B67">
            <v>10</v>
          </cell>
          <cell r="C67">
            <v>71292.540000000008</v>
          </cell>
          <cell r="D67">
            <v>70398.83</v>
          </cell>
          <cell r="E67">
            <v>70398.83</v>
          </cell>
          <cell r="F67">
            <v>75523.149999999994</v>
          </cell>
          <cell r="G67">
            <v>-5124.32</v>
          </cell>
          <cell r="H67">
            <v>63936</v>
          </cell>
          <cell r="I67">
            <v>60616.39</v>
          </cell>
          <cell r="J67">
            <v>60616.387895040003</v>
          </cell>
          <cell r="K67">
            <v>60632</v>
          </cell>
          <cell r="L67">
            <v>-15.61</v>
          </cell>
          <cell r="M67">
            <v>64637.64</v>
          </cell>
          <cell r="N67">
            <v>64637.64</v>
          </cell>
          <cell r="O67">
            <v>64637.64</v>
          </cell>
          <cell r="P67">
            <v>66581.039999999994</v>
          </cell>
          <cell r="Q67">
            <v>-1943.4</v>
          </cell>
          <cell r="R67">
            <v>73026.540000000008</v>
          </cell>
          <cell r="S67">
            <v>87800.417520000017</v>
          </cell>
          <cell r="T67">
            <v>87800.417520000017</v>
          </cell>
          <cell r="U67">
            <v>70266.11</v>
          </cell>
          <cell r="V67">
            <v>17534.310000000001</v>
          </cell>
          <cell r="W67">
            <v>75621.81</v>
          </cell>
          <cell r="X67">
            <v>74185</v>
          </cell>
          <cell r="Y67">
            <v>74185</v>
          </cell>
          <cell r="Z67">
            <v>61745.14</v>
          </cell>
          <cell r="AA67">
            <v>12439.86</v>
          </cell>
          <cell r="AB67">
            <v>277221.99</v>
          </cell>
          <cell r="AC67">
            <v>287239.44752000005</v>
          </cell>
          <cell r="AD67">
            <v>287239.44541504001</v>
          </cell>
          <cell r="AE67">
            <v>259224.28999999998</v>
          </cell>
          <cell r="AF67">
            <v>28015.16</v>
          </cell>
          <cell r="AG67">
            <v>68800</v>
          </cell>
          <cell r="AH67">
            <v>58349.020000000004</v>
          </cell>
          <cell r="AI67">
            <v>58349.020000000004</v>
          </cell>
          <cell r="AJ67">
            <v>62665.89</v>
          </cell>
          <cell r="AK67">
            <v>-4316.87</v>
          </cell>
          <cell r="AL67">
            <v>65250</v>
          </cell>
          <cell r="AM67">
            <v>52810.14</v>
          </cell>
          <cell r="AN67">
            <v>52810.14</v>
          </cell>
          <cell r="AO67">
            <v>77405.13</v>
          </cell>
          <cell r="AP67">
            <v>-24594.99</v>
          </cell>
          <cell r="AQ67">
            <v>85100</v>
          </cell>
          <cell r="AR67">
            <v>89636.02</v>
          </cell>
          <cell r="AS67">
            <v>88725.809599464556</v>
          </cell>
          <cell r="AT67">
            <v>74453.81</v>
          </cell>
          <cell r="AU67">
            <v>14272</v>
          </cell>
          <cell r="AV67">
            <v>85425</v>
          </cell>
          <cell r="AW67">
            <v>84604.74</v>
          </cell>
          <cell r="AX67">
            <v>81449.78</v>
          </cell>
          <cell r="AY67">
            <v>73293.820000000007</v>
          </cell>
          <cell r="AZ67">
            <v>8155.96</v>
          </cell>
          <cell r="BA67">
            <v>304575</v>
          </cell>
          <cell r="BB67">
            <v>285399.92</v>
          </cell>
          <cell r="BC67">
            <v>281334.74959946459</v>
          </cell>
          <cell r="BD67">
            <v>287818.65000000002</v>
          </cell>
          <cell r="BE67">
            <v>-6483.9</v>
          </cell>
          <cell r="BF67">
            <v>64700</v>
          </cell>
          <cell r="BG67">
            <v>70852.710000000006</v>
          </cell>
          <cell r="BH67">
            <v>65427.142100444413</v>
          </cell>
          <cell r="BI67">
            <v>64817.030000000006</v>
          </cell>
          <cell r="BJ67">
            <v>610.11</v>
          </cell>
          <cell r="BK67">
            <v>62850</v>
          </cell>
          <cell r="BL67">
            <v>58054.42</v>
          </cell>
          <cell r="BM67">
            <v>54578.0096807624</v>
          </cell>
          <cell r="BN67">
            <v>72526.740000000005</v>
          </cell>
          <cell r="BO67">
            <v>-17948.73</v>
          </cell>
          <cell r="BP67">
            <v>76725</v>
          </cell>
          <cell r="BQ67">
            <v>89247.2</v>
          </cell>
          <cell r="BR67">
            <v>86216.99</v>
          </cell>
          <cell r="BS67">
            <v>72351.819999999992</v>
          </cell>
          <cell r="BT67">
            <v>13865.17</v>
          </cell>
          <cell r="BU67">
            <v>65950</v>
          </cell>
          <cell r="BV67">
            <v>60400.74</v>
          </cell>
          <cell r="BW67">
            <v>52051.02</v>
          </cell>
          <cell r="BX67">
            <v>85696.75</v>
          </cell>
          <cell r="BY67">
            <v>-33645.730000000003</v>
          </cell>
          <cell r="BZ67">
            <v>270225</v>
          </cell>
          <cell r="CA67">
            <v>278555.07</v>
          </cell>
          <cell r="CB67">
            <v>258273.16178120681</v>
          </cell>
          <cell r="CC67">
            <v>295392.34000000003</v>
          </cell>
          <cell r="CD67">
            <v>-37119.18</v>
          </cell>
          <cell r="CE67">
            <v>76645</v>
          </cell>
          <cell r="CF67">
            <v>80070.37</v>
          </cell>
          <cell r="CG67">
            <v>69789.259999999995</v>
          </cell>
          <cell r="CH67">
            <v>71167.100000000006</v>
          </cell>
          <cell r="CI67">
            <v>-1377.84</v>
          </cell>
          <cell r="CN67">
            <v>0</v>
          </cell>
          <cell r="CS67">
            <v>0</v>
          </cell>
          <cell r="CX67">
            <v>0</v>
          </cell>
          <cell r="CY67">
            <v>76645</v>
          </cell>
          <cell r="CZ67">
            <v>80070.37</v>
          </cell>
          <cell r="DA67">
            <v>69789.259999999995</v>
          </cell>
          <cell r="DB67">
            <v>71167.100000000006</v>
          </cell>
          <cell r="DC67">
            <v>-1377.84</v>
          </cell>
          <cell r="DD67">
            <v>999959.53</v>
          </cell>
          <cell r="DE67">
            <v>1001663.63752</v>
          </cell>
          <cell r="DF67">
            <v>967035.44679571141</v>
          </cell>
          <cell r="DG67">
            <v>989125.52999999991</v>
          </cell>
          <cell r="DH67">
            <v>-22090.080000000002</v>
          </cell>
        </row>
        <row r="68">
          <cell r="A68" t="str">
            <v>Wakulla</v>
          </cell>
          <cell r="B68">
            <v>3</v>
          </cell>
          <cell r="C68">
            <v>8635</v>
          </cell>
          <cell r="D68">
            <v>8526.75</v>
          </cell>
          <cell r="E68">
            <v>8526.75</v>
          </cell>
          <cell r="F68">
            <v>8000.41</v>
          </cell>
          <cell r="G68">
            <v>526.34</v>
          </cell>
          <cell r="H68">
            <v>8635</v>
          </cell>
          <cell r="I68">
            <v>8186.66</v>
          </cell>
          <cell r="J68">
            <v>8186.6633738999999</v>
          </cell>
          <cell r="K68">
            <v>7829.73</v>
          </cell>
          <cell r="L68">
            <v>356.93</v>
          </cell>
          <cell r="M68">
            <v>8108.66</v>
          </cell>
          <cell r="N68">
            <v>7572.47</v>
          </cell>
          <cell r="O68">
            <v>7572.47</v>
          </cell>
          <cell r="P68">
            <v>7995.27</v>
          </cell>
          <cell r="Q68">
            <v>-422.8</v>
          </cell>
          <cell r="R68">
            <v>6670</v>
          </cell>
          <cell r="S68">
            <v>3658.2375400000001</v>
          </cell>
          <cell r="T68">
            <v>3658.2375400000001</v>
          </cell>
          <cell r="U68">
            <v>9337.5400000000009</v>
          </cell>
          <cell r="V68">
            <v>-5679.3</v>
          </cell>
          <cell r="W68">
            <v>8010</v>
          </cell>
          <cell r="X68">
            <v>7857.81</v>
          </cell>
          <cell r="Y68">
            <v>7857.81</v>
          </cell>
          <cell r="Z68">
            <v>7746.48</v>
          </cell>
          <cell r="AA68">
            <v>111.33</v>
          </cell>
          <cell r="AB68">
            <v>31423.66</v>
          </cell>
          <cell r="AC68">
            <v>27275.177540000001</v>
          </cell>
          <cell r="AD68">
            <v>27275.1809139</v>
          </cell>
          <cell r="AE68">
            <v>32909.020000000004</v>
          </cell>
          <cell r="AF68">
            <v>-5633.84</v>
          </cell>
          <cell r="AG68">
            <v>8415</v>
          </cell>
          <cell r="AH68">
            <v>13633.83</v>
          </cell>
          <cell r="AI68">
            <v>13633.83</v>
          </cell>
          <cell r="AJ68">
            <v>7992.43</v>
          </cell>
          <cell r="AK68">
            <v>5641.4</v>
          </cell>
          <cell r="AL68">
            <v>8415</v>
          </cell>
          <cell r="AM68">
            <v>8303.67</v>
          </cell>
          <cell r="AN68">
            <v>8303.67</v>
          </cell>
          <cell r="AO68">
            <v>9569.23</v>
          </cell>
          <cell r="AP68">
            <v>-1265.56</v>
          </cell>
          <cell r="AQ68">
            <v>9709</v>
          </cell>
          <cell r="AR68">
            <v>10440.66</v>
          </cell>
          <cell r="AS68">
            <v>10334.640150831614</v>
          </cell>
          <cell r="AT68">
            <v>8860.3700000000008</v>
          </cell>
          <cell r="AU68">
            <v>1474.27</v>
          </cell>
          <cell r="AV68">
            <v>8710</v>
          </cell>
          <cell r="AW68">
            <v>8102.54</v>
          </cell>
          <cell r="AX68">
            <v>7800.39</v>
          </cell>
          <cell r="AY68">
            <v>10255.929999999998</v>
          </cell>
          <cell r="AZ68">
            <v>-2455.54</v>
          </cell>
          <cell r="BA68">
            <v>35249</v>
          </cell>
          <cell r="BB68">
            <v>40480.699999999997</v>
          </cell>
          <cell r="BC68">
            <v>40072.530150831612</v>
          </cell>
          <cell r="BD68">
            <v>36677.96</v>
          </cell>
          <cell r="BE68">
            <v>3394.57</v>
          </cell>
          <cell r="BF68">
            <v>8810</v>
          </cell>
          <cell r="BG68">
            <v>8556.91</v>
          </cell>
          <cell r="BH68">
            <v>7901.6620043286093</v>
          </cell>
          <cell r="BI68">
            <v>9121.52</v>
          </cell>
          <cell r="BJ68">
            <v>-1219.8599999999999</v>
          </cell>
          <cell r="BK68">
            <v>9003</v>
          </cell>
          <cell r="BL68">
            <v>12672.35</v>
          </cell>
          <cell r="BM68">
            <v>11913.505310672459</v>
          </cell>
          <cell r="BN68">
            <v>9863.48</v>
          </cell>
          <cell r="BO68">
            <v>2050.0300000000002</v>
          </cell>
          <cell r="BP68">
            <v>9803</v>
          </cell>
          <cell r="BQ68">
            <v>12052.58</v>
          </cell>
          <cell r="BR68">
            <v>11643.36</v>
          </cell>
          <cell r="BS68">
            <v>10051.790000000001</v>
          </cell>
          <cell r="BT68">
            <v>1591.57</v>
          </cell>
          <cell r="BU68">
            <v>9119</v>
          </cell>
          <cell r="BV68">
            <v>4544.6099999999997</v>
          </cell>
          <cell r="BW68">
            <v>3916.37</v>
          </cell>
          <cell r="BX68">
            <v>10103.19</v>
          </cell>
          <cell r="BY68">
            <v>-6186.82</v>
          </cell>
          <cell r="BZ68">
            <v>36735</v>
          </cell>
          <cell r="CA68">
            <v>37826.450000000004</v>
          </cell>
          <cell r="CB68">
            <v>35374.897315001072</v>
          </cell>
          <cell r="CC68">
            <v>39139.980000000003</v>
          </cell>
          <cell r="CD68">
            <v>-3765.08</v>
          </cell>
          <cell r="CE68">
            <v>9655</v>
          </cell>
          <cell r="CF68">
            <v>13266.06</v>
          </cell>
          <cell r="CG68">
            <v>11562.69</v>
          </cell>
          <cell r="CH68">
            <v>9136.15</v>
          </cell>
          <cell r="CI68">
            <v>2426.54</v>
          </cell>
          <cell r="CN68">
            <v>0</v>
          </cell>
          <cell r="CS68">
            <v>0</v>
          </cell>
          <cell r="CX68">
            <v>0</v>
          </cell>
          <cell r="CY68">
            <v>9655</v>
          </cell>
          <cell r="CZ68">
            <v>13266.06</v>
          </cell>
          <cell r="DA68">
            <v>11562.69</v>
          </cell>
          <cell r="DB68">
            <v>9136.15</v>
          </cell>
          <cell r="DC68">
            <v>2426.54</v>
          </cell>
          <cell r="DD68">
            <v>121697.66</v>
          </cell>
          <cell r="DE68">
            <v>127375.13754</v>
          </cell>
          <cell r="DF68">
            <v>122812.04837973269</v>
          </cell>
          <cell r="DG68">
            <v>125863.52000000002</v>
          </cell>
          <cell r="DH68">
            <v>-3051.47</v>
          </cell>
        </row>
        <row r="69">
          <cell r="A69" t="str">
            <v>Walton</v>
          </cell>
          <cell r="B69">
            <v>5</v>
          </cell>
          <cell r="C69">
            <v>16540</v>
          </cell>
          <cell r="D69">
            <v>16332.66</v>
          </cell>
          <cell r="E69">
            <v>16332.66</v>
          </cell>
          <cell r="F69">
            <v>16362.87</v>
          </cell>
          <cell r="G69">
            <v>-30.21</v>
          </cell>
          <cell r="H69">
            <v>13689</v>
          </cell>
          <cell r="I69">
            <v>12978.26</v>
          </cell>
          <cell r="J69">
            <v>12978.255347460001</v>
          </cell>
          <cell r="K69">
            <v>13505.039999999999</v>
          </cell>
          <cell r="L69">
            <v>-526.78</v>
          </cell>
          <cell r="M69">
            <v>15397</v>
          </cell>
          <cell r="N69">
            <v>15397</v>
          </cell>
          <cell r="O69">
            <v>15397</v>
          </cell>
          <cell r="P69">
            <v>13851.4</v>
          </cell>
          <cell r="Q69">
            <v>1545.6</v>
          </cell>
          <cell r="R69">
            <v>13505.039999999999</v>
          </cell>
          <cell r="S69">
            <v>13116.677100000001</v>
          </cell>
          <cell r="T69">
            <v>13116.677100000001</v>
          </cell>
          <cell r="U69">
            <v>13905.7</v>
          </cell>
          <cell r="V69">
            <v>-789.02</v>
          </cell>
          <cell r="W69">
            <v>16000</v>
          </cell>
          <cell r="X69">
            <v>15696</v>
          </cell>
          <cell r="Y69">
            <v>15696</v>
          </cell>
          <cell r="Z69">
            <v>16325.8</v>
          </cell>
          <cell r="AA69">
            <v>-629.79999999999995</v>
          </cell>
          <cell r="AB69">
            <v>58591.040000000001</v>
          </cell>
          <cell r="AC69">
            <v>57187.937100000003</v>
          </cell>
          <cell r="AD69">
            <v>57187.93244746</v>
          </cell>
          <cell r="AE69">
            <v>57587.94</v>
          </cell>
          <cell r="AF69">
            <v>-400.01</v>
          </cell>
          <cell r="AG69">
            <v>14100</v>
          </cell>
          <cell r="AH69">
            <v>13900.41</v>
          </cell>
          <cell r="AI69">
            <v>13900.41</v>
          </cell>
          <cell r="AJ69">
            <v>10976.650000000001</v>
          </cell>
          <cell r="AK69">
            <v>2923.76</v>
          </cell>
          <cell r="AL69">
            <v>18100</v>
          </cell>
          <cell r="AM69">
            <v>18729.8</v>
          </cell>
          <cell r="AN69">
            <v>18729.8</v>
          </cell>
          <cell r="AO69">
            <v>16133.960000000001</v>
          </cell>
          <cell r="AP69">
            <v>2595.84</v>
          </cell>
          <cell r="AQ69">
            <v>13400</v>
          </cell>
          <cell r="AR69">
            <v>8310.61</v>
          </cell>
          <cell r="AS69">
            <v>8226.219777667573</v>
          </cell>
          <cell r="AT69">
            <v>13387.92</v>
          </cell>
          <cell r="AU69">
            <v>-5161.7</v>
          </cell>
          <cell r="AV69">
            <v>15916</v>
          </cell>
          <cell r="AW69">
            <v>15518.04</v>
          </cell>
          <cell r="AX69">
            <v>14939.36</v>
          </cell>
          <cell r="AY69">
            <v>16580.93</v>
          </cell>
          <cell r="AZ69">
            <v>-1641.57</v>
          </cell>
          <cell r="BA69">
            <v>61516</v>
          </cell>
          <cell r="BB69">
            <v>56458.86</v>
          </cell>
          <cell r="BC69">
            <v>55795.789777667575</v>
          </cell>
          <cell r="BD69">
            <v>57079.46</v>
          </cell>
          <cell r="BE69">
            <v>-1283.67</v>
          </cell>
          <cell r="BF69">
            <v>14563</v>
          </cell>
          <cell r="BG69">
            <v>17797.28</v>
          </cell>
          <cell r="BH69">
            <v>16434.447850497138</v>
          </cell>
          <cell r="BI69">
            <v>13975.66</v>
          </cell>
          <cell r="BJ69">
            <v>2458.79</v>
          </cell>
          <cell r="BK69">
            <v>14470</v>
          </cell>
          <cell r="BL69">
            <v>13969.36</v>
          </cell>
          <cell r="BM69">
            <v>13132.847857476745</v>
          </cell>
          <cell r="BN69">
            <v>16564.93</v>
          </cell>
          <cell r="BO69">
            <v>-3432.08</v>
          </cell>
          <cell r="BP69">
            <v>13300</v>
          </cell>
          <cell r="BQ69">
            <v>10019.799999999999</v>
          </cell>
          <cell r="BR69">
            <v>9679.6</v>
          </cell>
          <cell r="BS69">
            <v>12814.380000000001</v>
          </cell>
          <cell r="BT69">
            <v>-3134.78</v>
          </cell>
          <cell r="BU69">
            <v>16800</v>
          </cell>
          <cell r="BV69">
            <v>24628.1</v>
          </cell>
          <cell r="BW69">
            <v>21223.54</v>
          </cell>
          <cell r="BX69">
            <v>17111.14</v>
          </cell>
          <cell r="BY69">
            <v>4112.3999999999996</v>
          </cell>
          <cell r="BZ69">
            <v>59133</v>
          </cell>
          <cell r="CA69">
            <v>66414.540000000008</v>
          </cell>
          <cell r="CB69">
            <v>60470.435707973884</v>
          </cell>
          <cell r="CC69">
            <v>60466.11</v>
          </cell>
          <cell r="CD69">
            <v>4.33</v>
          </cell>
          <cell r="CE69">
            <v>17650</v>
          </cell>
          <cell r="CF69">
            <v>16741.18</v>
          </cell>
          <cell r="CG69">
            <v>14591.6</v>
          </cell>
          <cell r="CH69">
            <v>12499.619999999999</v>
          </cell>
          <cell r="CI69">
            <v>2091.98</v>
          </cell>
          <cell r="CN69">
            <v>0</v>
          </cell>
          <cell r="CS69">
            <v>0</v>
          </cell>
          <cell r="CX69">
            <v>0</v>
          </cell>
          <cell r="CY69">
            <v>17650</v>
          </cell>
          <cell r="CZ69">
            <v>16741.18</v>
          </cell>
          <cell r="DA69">
            <v>14591.6</v>
          </cell>
          <cell r="DB69">
            <v>12499.619999999999</v>
          </cell>
          <cell r="DC69">
            <v>2091.98</v>
          </cell>
          <cell r="DD69">
            <v>213430.04</v>
          </cell>
          <cell r="DE69">
            <v>213135.1771</v>
          </cell>
          <cell r="DF69">
            <v>204378.41793310145</v>
          </cell>
          <cell r="DG69">
            <v>203996</v>
          </cell>
          <cell r="DH69">
            <v>382.42</v>
          </cell>
        </row>
        <row r="70">
          <cell r="A70" t="str">
            <v>Washington</v>
          </cell>
          <cell r="B70">
            <v>3</v>
          </cell>
          <cell r="C70">
            <v>7731.51</v>
          </cell>
          <cell r="D70">
            <v>7634.59</v>
          </cell>
          <cell r="E70">
            <v>7634.59</v>
          </cell>
          <cell r="F70">
            <v>9255.14</v>
          </cell>
          <cell r="G70">
            <v>-1620.55</v>
          </cell>
          <cell r="H70">
            <v>13798.41</v>
          </cell>
          <cell r="I70">
            <v>13081.98</v>
          </cell>
          <cell r="J70">
            <v>13081.9846861674</v>
          </cell>
          <cell r="K70">
            <v>7893.92</v>
          </cell>
          <cell r="L70">
            <v>5188.0600000000004</v>
          </cell>
          <cell r="M70">
            <v>9600.76</v>
          </cell>
          <cell r="N70">
            <v>9600.76</v>
          </cell>
          <cell r="O70">
            <v>9600.76</v>
          </cell>
          <cell r="P70">
            <v>7883.9</v>
          </cell>
          <cell r="Q70">
            <v>1716.86</v>
          </cell>
          <cell r="R70">
            <v>1053.8200000000002</v>
          </cell>
          <cell r="S70">
            <v>0</v>
          </cell>
          <cell r="T70">
            <v>0</v>
          </cell>
          <cell r="U70">
            <v>8009.58</v>
          </cell>
          <cell r="V70">
            <v>-8009.58</v>
          </cell>
          <cell r="W70">
            <v>12039.61</v>
          </cell>
          <cell r="X70">
            <v>11810.86</v>
          </cell>
          <cell r="Y70">
            <v>11810.86</v>
          </cell>
          <cell r="Z70">
            <v>17672.62</v>
          </cell>
          <cell r="AA70">
            <v>-5861.76</v>
          </cell>
          <cell r="AB70">
            <v>36492.6</v>
          </cell>
          <cell r="AC70">
            <v>34493.599999999999</v>
          </cell>
          <cell r="AD70">
            <v>34493.604686167397</v>
          </cell>
          <cell r="AE70">
            <v>41460.020000000004</v>
          </cell>
          <cell r="AF70">
            <v>-6966.42</v>
          </cell>
          <cell r="AG70">
            <v>10439</v>
          </cell>
          <cell r="AH70">
            <v>13164.21</v>
          </cell>
          <cell r="AI70">
            <v>13164.21</v>
          </cell>
          <cell r="AJ70">
            <v>7358.0700000000006</v>
          </cell>
          <cell r="AK70">
            <v>5806.14</v>
          </cell>
          <cell r="AL70">
            <v>10539</v>
          </cell>
          <cell r="AM70">
            <v>14531.65</v>
          </cell>
          <cell r="AN70">
            <v>14531.65</v>
          </cell>
          <cell r="AO70">
            <v>9703.5300000000007</v>
          </cell>
          <cell r="AP70">
            <v>4828.12</v>
          </cell>
          <cell r="AQ70">
            <v>10539</v>
          </cell>
          <cell r="AR70">
            <v>8491.7099999999991</v>
          </cell>
          <cell r="AS70">
            <v>8405.4807948174075</v>
          </cell>
          <cell r="AT70">
            <v>7750.87</v>
          </cell>
          <cell r="AU70">
            <v>654.61</v>
          </cell>
          <cell r="AV70">
            <v>10900</v>
          </cell>
          <cell r="AW70">
            <v>10157.23</v>
          </cell>
          <cell r="AX70">
            <v>9778.4599999999991</v>
          </cell>
          <cell r="AY70">
            <v>13340.78</v>
          </cell>
          <cell r="AZ70">
            <v>-3562.32</v>
          </cell>
          <cell r="BA70">
            <v>42417</v>
          </cell>
          <cell r="BB70">
            <v>46344.800000000003</v>
          </cell>
          <cell r="BC70">
            <v>45879.800794817405</v>
          </cell>
          <cell r="BD70">
            <v>38153.25</v>
          </cell>
          <cell r="BE70">
            <v>7726.55</v>
          </cell>
          <cell r="BF70">
            <v>10450</v>
          </cell>
          <cell r="BG70">
            <v>9818.02</v>
          </cell>
          <cell r="BH70">
            <v>9066.2021210622006</v>
          </cell>
          <cell r="BI70">
            <v>7932.3799999999992</v>
          </cell>
          <cell r="BJ70">
            <v>1133.82</v>
          </cell>
          <cell r="BK70">
            <v>10415</v>
          </cell>
          <cell r="BL70">
            <v>13890.45</v>
          </cell>
          <cell r="BM70">
            <v>13058.663140035609</v>
          </cell>
          <cell r="BN70">
            <v>12792.74</v>
          </cell>
          <cell r="BO70">
            <v>265.92</v>
          </cell>
          <cell r="BP70">
            <v>11500</v>
          </cell>
          <cell r="BQ70">
            <v>10571.19</v>
          </cell>
          <cell r="BR70">
            <v>10212.27</v>
          </cell>
          <cell r="BS70">
            <v>10808.740000000002</v>
          </cell>
          <cell r="BT70">
            <v>-596.47</v>
          </cell>
          <cell r="BU70">
            <v>10700</v>
          </cell>
          <cell r="BV70">
            <v>10745.14</v>
          </cell>
          <cell r="BW70">
            <v>9259.75</v>
          </cell>
          <cell r="BX70">
            <v>9985.77</v>
          </cell>
          <cell r="BY70">
            <v>-726.02</v>
          </cell>
          <cell r="BZ70">
            <v>43065</v>
          </cell>
          <cell r="CA70">
            <v>45024.800000000003</v>
          </cell>
          <cell r="CB70">
            <v>41596.885261097807</v>
          </cell>
          <cell r="CC70">
            <v>41519.630000000005</v>
          </cell>
          <cell r="CD70">
            <v>77.260000000000005</v>
          </cell>
          <cell r="CE70">
            <v>10610</v>
          </cell>
          <cell r="CF70">
            <v>10691.71</v>
          </cell>
          <cell r="CG70">
            <v>9318.8799999999992</v>
          </cell>
          <cell r="CH70">
            <v>8092.9</v>
          </cell>
          <cell r="CI70">
            <v>1225.98</v>
          </cell>
          <cell r="CN70">
            <v>0</v>
          </cell>
          <cell r="CS70">
            <v>0</v>
          </cell>
          <cell r="CX70">
            <v>0</v>
          </cell>
          <cell r="CY70">
            <v>10610</v>
          </cell>
          <cell r="CZ70">
            <v>10691.71</v>
          </cell>
          <cell r="DA70">
            <v>9318.8799999999992</v>
          </cell>
          <cell r="DB70">
            <v>8092.9</v>
          </cell>
          <cell r="DC70">
            <v>1225.98</v>
          </cell>
          <cell r="DD70">
            <v>140316.10999999999</v>
          </cell>
          <cell r="DE70">
            <v>144189.5</v>
          </cell>
          <cell r="DF70">
            <v>138923.76074208261</v>
          </cell>
          <cell r="DG70">
            <v>138480.94</v>
          </cell>
          <cell r="DH70">
            <v>442.82</v>
          </cell>
        </row>
        <row r="71">
          <cell r="A71" t="str">
            <v>Grand Total</v>
          </cell>
          <cell r="C71">
            <v>2965626.6899999995</v>
          </cell>
          <cell r="D71">
            <v>2924999.9700000011</v>
          </cell>
          <cell r="E71">
            <v>2924999.9700000011</v>
          </cell>
          <cell r="F71">
            <v>3002999.96</v>
          </cell>
          <cell r="G71">
            <v>-77742.830000000016</v>
          </cell>
          <cell r="H71">
            <v>3085154.9</v>
          </cell>
          <cell r="I71">
            <v>2924970.9799999995</v>
          </cell>
          <cell r="J71">
            <v>2924971.0043587857</v>
          </cell>
          <cell r="K71">
            <v>2623040.85</v>
          </cell>
          <cell r="L71">
            <v>301930.13999999996</v>
          </cell>
          <cell r="M71">
            <v>2948671.7800000003</v>
          </cell>
          <cell r="N71">
            <v>2804653.89</v>
          </cell>
          <cell r="O71">
            <v>2803311.14</v>
          </cell>
          <cell r="P71">
            <v>2881332.6409999998</v>
          </cell>
          <cell r="Q71">
            <v>-78021.500000000029</v>
          </cell>
          <cell r="R71">
            <v>2914284.6599999997</v>
          </cell>
          <cell r="S71">
            <v>3046717.9140850003</v>
          </cell>
          <cell r="T71">
            <v>3046717.9140850003</v>
          </cell>
          <cell r="U71">
            <v>2958858.9000000004</v>
          </cell>
          <cell r="V71">
            <v>87859.030000000028</v>
          </cell>
          <cell r="W71">
            <v>2978953.5899999994</v>
          </cell>
          <cell r="X71">
            <v>2922353.4200000004</v>
          </cell>
          <cell r="Y71">
            <v>2922353.4200000004</v>
          </cell>
          <cell r="Z71">
            <v>2991918.06</v>
          </cell>
          <cell r="AA71">
            <v>-69564.640000000029</v>
          </cell>
          <cell r="AB71">
            <v>11927064.930000003</v>
          </cell>
          <cell r="AC71">
            <v>11698696.204084998</v>
          </cell>
          <cell r="AD71">
            <v>11697353.478443787</v>
          </cell>
          <cell r="AE71">
            <v>11455150.450999996</v>
          </cell>
          <cell r="AF71">
            <v>242203.00999999995</v>
          </cell>
          <cell r="AG71">
            <v>2890473</v>
          </cell>
          <cell r="AH71">
            <v>2675882.4100000006</v>
          </cell>
          <cell r="AI71">
            <v>2675882.4100000006</v>
          </cell>
          <cell r="AJ71">
            <v>2811587.2300000009</v>
          </cell>
          <cell r="AK71">
            <v>-135704.81999999995</v>
          </cell>
          <cell r="AL71">
            <v>2986768</v>
          </cell>
          <cell r="AM71">
            <v>2974214.4699999993</v>
          </cell>
          <cell r="AN71">
            <v>2974214.4699999993</v>
          </cell>
          <cell r="AO71">
            <v>3071974.0199999996</v>
          </cell>
          <cell r="AP71">
            <v>-97759.550000000017</v>
          </cell>
          <cell r="AQ71">
            <v>3051893.73</v>
          </cell>
          <cell r="AR71">
            <v>3159634.2574999998</v>
          </cell>
          <cell r="AS71">
            <v>3127549.7033333299</v>
          </cell>
          <cell r="AT71">
            <v>3135640.2300000018</v>
          </cell>
          <cell r="AU71">
            <v>-8090.5099999999775</v>
          </cell>
          <cell r="AV71">
            <v>3046831</v>
          </cell>
          <cell r="AW71">
            <v>3038300.1100000003</v>
          </cell>
          <cell r="AX71">
            <v>2925709.8300000005</v>
          </cell>
          <cell r="AY71">
            <v>3104736.6900000004</v>
          </cell>
          <cell r="AZ71">
            <v>-179026.86000000007</v>
          </cell>
          <cell r="BA71">
            <v>11975965.73</v>
          </cell>
          <cell r="BB71">
            <v>11848031.247499999</v>
          </cell>
          <cell r="BC71">
            <v>11703356.41333333</v>
          </cell>
          <cell r="BD71">
            <v>12123938.170000002</v>
          </cell>
          <cell r="BE71">
            <v>-420581.73999999993</v>
          </cell>
          <cell r="BF71">
            <v>3015804.63</v>
          </cell>
          <cell r="BG71">
            <v>3167525.21</v>
          </cell>
          <cell r="BH71">
            <v>2924971.0000000009</v>
          </cell>
          <cell r="BI71">
            <v>2805960.08</v>
          </cell>
          <cell r="BJ71">
            <v>119010.87000000001</v>
          </cell>
          <cell r="BK71">
            <v>3043972</v>
          </cell>
          <cell r="BL71">
            <v>3111327.2600000007</v>
          </cell>
          <cell r="BM71">
            <v>2925014.9999999991</v>
          </cell>
          <cell r="BN71">
            <v>3020906.4400000009</v>
          </cell>
          <cell r="BO71">
            <v>-95891.44</v>
          </cell>
          <cell r="BP71">
            <v>3070980</v>
          </cell>
          <cell r="BQ71">
            <v>3027817.4999999995</v>
          </cell>
          <cell r="BR71">
            <v>2925014.0100000007</v>
          </cell>
          <cell r="BS71">
            <v>3130988.72</v>
          </cell>
          <cell r="BT71">
            <v>-205974.71</v>
          </cell>
          <cell r="BU71">
            <v>3095004</v>
          </cell>
          <cell r="BV71">
            <v>3394211.58</v>
          </cell>
          <cell r="BW71">
            <v>2924999.9999999995</v>
          </cell>
          <cell r="BX71">
            <v>3302488.1900000004</v>
          </cell>
          <cell r="BY71">
            <v>-377488.19</v>
          </cell>
          <cell r="BZ71">
            <v>12225760.630000001</v>
          </cell>
          <cell r="CA71">
            <v>12700881.549999995</v>
          </cell>
          <cell r="CB71">
            <v>11700000.009999998</v>
          </cell>
          <cell r="CC71">
            <v>12260343.43</v>
          </cell>
          <cell r="CD71">
            <v>-560343.39999999991</v>
          </cell>
          <cell r="CE71">
            <v>3123079</v>
          </cell>
          <cell r="CF71">
            <v>3355867.5500000003</v>
          </cell>
          <cell r="CG71">
            <v>2924971.0000000005</v>
          </cell>
          <cell r="CH71">
            <v>2918088.6100000013</v>
          </cell>
          <cell r="CI71">
            <v>6882.3900000000322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3123079</v>
          </cell>
          <cell r="CZ71">
            <v>3355867.5500000003</v>
          </cell>
          <cell r="DA71">
            <v>2924971.0000000005</v>
          </cell>
          <cell r="DB71">
            <v>2918088.6100000013</v>
          </cell>
          <cell r="DC71">
            <v>6882.3900000000322</v>
          </cell>
          <cell r="DD71">
            <v>39094417.980000004</v>
          </cell>
          <cell r="DE71">
            <v>39172608.971584991</v>
          </cell>
          <cell r="DF71">
            <v>38025709.871777117</v>
          </cell>
          <cell r="DG71">
            <v>38842432.010999992</v>
          </cell>
          <cell r="DH71">
            <v>-809839.72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view="pageBreakPreview" zoomScale="90" zoomScaleNormal="90" zoomScaleSheetLayoutView="90" workbookViewId="0">
      <selection activeCell="D4" sqref="D4"/>
    </sheetView>
  </sheetViews>
  <sheetFormatPr defaultColWidth="8.84375" defaultRowHeight="15" x14ac:dyDescent="0.4"/>
  <cols>
    <col min="1" max="1" width="24.765625" style="1" customWidth="1"/>
    <col min="2" max="2" width="3.3046875" style="1" customWidth="1"/>
    <col min="3" max="3" width="21.84375" style="1" customWidth="1"/>
    <col min="4" max="4" width="31" style="1" customWidth="1"/>
    <col min="5" max="5" width="19.53515625" style="1" customWidth="1"/>
    <col min="6" max="6" width="18.23046875" style="1" customWidth="1"/>
    <col min="7" max="7" width="3.84375" customWidth="1"/>
    <col min="8" max="8" width="37.53515625" style="1" customWidth="1"/>
    <col min="9" max="16384" width="8.84375" style="1"/>
  </cols>
  <sheetData>
    <row r="1" spans="1:13" ht="21" customHeight="1" x14ac:dyDescent="0.4">
      <c r="A1" s="76" t="s">
        <v>212</v>
      </c>
      <c r="B1" s="70"/>
      <c r="C1" s="75"/>
      <c r="D1" s="70"/>
      <c r="E1" s="70"/>
      <c r="F1" s="70"/>
      <c r="G1" s="1"/>
      <c r="H1" s="70"/>
    </row>
    <row r="2" spans="1:13" ht="16" x14ac:dyDescent="0.4">
      <c r="A2" s="280" t="str">
        <f>INDEX(BasicLookupData!I2:I5,MATCH(Estimate!F4,BasicLookupData!H2:H5,0))</f>
        <v xml:space="preserve"> Form # 4</v>
      </c>
      <c r="B2" s="280"/>
      <c r="C2" s="280"/>
      <c r="E2" s="15"/>
      <c r="F2" s="14"/>
      <c r="G2" s="1"/>
      <c r="H2" s="14"/>
      <c r="I2" s="14"/>
      <c r="J2" s="14"/>
      <c r="K2" s="14"/>
      <c r="L2" s="14"/>
      <c r="M2" s="14"/>
    </row>
    <row r="3" spans="1:13" ht="40.5" customHeight="1" x14ac:dyDescent="0.4">
      <c r="A3" s="279" t="str">
        <f>INDEX(BasicLookupData!J2:J5,MATCH(Estimate!F4,BasicLookupData!H2:H5,0))</f>
        <v xml:space="preserve"> SFY 20/21: Q4 Apr - May - Jun
 CFY 20/21: Q3 Apr - May - Jun</v>
      </c>
      <c r="B3" s="279"/>
      <c r="C3" s="279"/>
      <c r="E3" s="15"/>
      <c r="F3" s="14"/>
      <c r="G3" s="1"/>
      <c r="H3" s="14"/>
      <c r="I3" s="14"/>
      <c r="J3" s="14"/>
      <c r="K3" s="14"/>
      <c r="L3" s="14"/>
      <c r="M3" s="14"/>
    </row>
    <row r="4" spans="1:13" ht="39.75" customHeight="1" x14ac:dyDescent="0.4">
      <c r="A4" s="285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285"/>
      <c r="C4" s="16" t="s">
        <v>101</v>
      </c>
      <c r="D4" s="17"/>
      <c r="E4" s="16" t="s">
        <v>249</v>
      </c>
      <c r="F4" s="57" t="s">
        <v>209</v>
      </c>
      <c r="G4" s="1"/>
      <c r="H4" s="275" t="s">
        <v>368</v>
      </c>
      <c r="I4" s="14"/>
      <c r="J4" s="14"/>
      <c r="K4" s="14"/>
      <c r="L4" s="14"/>
      <c r="M4" s="14"/>
    </row>
    <row r="5" spans="1:13" ht="22.5" customHeight="1" x14ac:dyDescent="0.4">
      <c r="A5" s="285"/>
      <c r="B5" s="285"/>
      <c r="C5" s="16" t="s">
        <v>102</v>
      </c>
      <c r="D5" s="56"/>
      <c r="E5" s="16" t="s">
        <v>202</v>
      </c>
      <c r="F5" s="17">
        <v>1</v>
      </c>
      <c r="G5" s="1"/>
      <c r="H5" s="14"/>
      <c r="I5" s="14"/>
      <c r="J5" s="14"/>
      <c r="K5" s="14"/>
      <c r="L5" s="14"/>
      <c r="M5" s="14"/>
    </row>
    <row r="6" spans="1:13" x14ac:dyDescent="0.4">
      <c r="A6" s="285"/>
      <c r="B6" s="285"/>
      <c r="C6" s="16" t="s">
        <v>103</v>
      </c>
      <c r="D6" s="67"/>
      <c r="G6" s="1"/>
      <c r="H6" s="14"/>
      <c r="I6" s="14"/>
      <c r="J6" s="14"/>
      <c r="K6" s="14"/>
      <c r="L6" s="14"/>
      <c r="M6" s="14"/>
    </row>
    <row r="7" spans="1:13" ht="24" customHeight="1" x14ac:dyDescent="0.4">
      <c r="A7" s="134" t="s">
        <v>250</v>
      </c>
      <c r="G7" s="1"/>
      <c r="I7" s="14"/>
    </row>
    <row r="8" spans="1:13" ht="20" x14ac:dyDescent="0.4">
      <c r="B8" s="22" t="s">
        <v>0</v>
      </c>
      <c r="D8" s="3"/>
      <c r="E8" s="3"/>
      <c r="G8" s="1"/>
    </row>
    <row r="9" spans="1:13" ht="32.25" customHeight="1" x14ac:dyDescent="0.4">
      <c r="C9" s="281" t="s">
        <v>117</v>
      </c>
      <c r="D9" s="281"/>
      <c r="F9" s="27"/>
      <c r="G9" s="1"/>
    </row>
    <row r="10" spans="1:13" ht="15.75" customHeight="1" x14ac:dyDescent="0.4">
      <c r="C10" s="21"/>
      <c r="D10" s="4"/>
      <c r="G10" s="1"/>
    </row>
    <row r="11" spans="1:13" ht="20" x14ac:dyDescent="0.4">
      <c r="B11" s="22" t="s">
        <v>80</v>
      </c>
      <c r="D11" s="3"/>
      <c r="E11" s="3"/>
      <c r="G11" s="1"/>
    </row>
    <row r="12" spans="1:13" ht="21" customHeight="1" x14ac:dyDescent="0.4">
      <c r="C12" s="281" t="s">
        <v>79</v>
      </c>
      <c r="D12" s="281"/>
      <c r="E12" s="5"/>
      <c r="F12" s="1" t="s">
        <v>195</v>
      </c>
      <c r="G12" s="1"/>
    </row>
    <row r="13" spans="1:13" ht="10.5" customHeight="1" x14ac:dyDescent="0.5">
      <c r="C13" s="6"/>
      <c r="D13" s="4"/>
      <c r="E13" s="5"/>
      <c r="G13" s="1"/>
    </row>
    <row r="14" spans="1:13" ht="21.75" customHeight="1" x14ac:dyDescent="0.4">
      <c r="D14" s="21" t="s">
        <v>1</v>
      </c>
      <c r="F14" s="27"/>
      <c r="G14" s="1"/>
    </row>
    <row r="15" spans="1:13" ht="21.75" customHeight="1" x14ac:dyDescent="0.4">
      <c r="C15" s="7"/>
      <c r="D15" s="21" t="s">
        <v>12</v>
      </c>
      <c r="F15" s="28"/>
      <c r="G15" s="1"/>
    </row>
    <row r="16" spans="1:13" ht="21.75" customHeight="1" x14ac:dyDescent="0.4">
      <c r="C16" s="7"/>
      <c r="D16" s="21" t="s">
        <v>13</v>
      </c>
      <c r="F16" s="27"/>
      <c r="G16" s="1"/>
    </row>
    <row r="17" spans="2:7" ht="11.25" customHeight="1" x14ac:dyDescent="0.4">
      <c r="C17" s="7"/>
      <c r="D17" s="21"/>
      <c r="E17" s="5"/>
      <c r="G17" s="1"/>
    </row>
    <row r="18" spans="2:7" ht="21.75" customHeight="1" x14ac:dyDescent="0.4">
      <c r="C18" s="7"/>
      <c r="D18" s="21" t="s">
        <v>14</v>
      </c>
      <c r="E18" s="4"/>
      <c r="F18" s="28"/>
      <c r="G18" s="1"/>
    </row>
    <row r="19" spans="2:7" ht="20.5" thickBot="1" x14ac:dyDescent="0.45">
      <c r="C19" s="7"/>
      <c r="D19" s="284"/>
      <c r="E19" s="284"/>
      <c r="G19" s="1"/>
    </row>
    <row r="20" spans="2:7" ht="22" thickTop="1" thickBot="1" x14ac:dyDescent="0.55000000000000004">
      <c r="C20" s="4"/>
      <c r="D20" s="25"/>
      <c r="E20" s="24" t="s">
        <v>118</v>
      </c>
      <c r="F20" s="29">
        <f>SUM(F18,F14:F16)</f>
        <v>0</v>
      </c>
      <c r="G20" s="1"/>
    </row>
    <row r="21" spans="2:7" ht="10.5" customHeight="1" thickTop="1" x14ac:dyDescent="0.5">
      <c r="E21" s="8"/>
      <c r="G21" s="1"/>
    </row>
    <row r="22" spans="2:7" ht="21" customHeight="1" x14ac:dyDescent="0.4">
      <c r="B22" s="22" t="s">
        <v>2</v>
      </c>
      <c r="D22" s="3"/>
      <c r="E22" s="9"/>
      <c r="G22" s="1"/>
    </row>
    <row r="23" spans="2:7" ht="19.5" customHeight="1" x14ac:dyDescent="0.5">
      <c r="C23" s="283" t="s">
        <v>3</v>
      </c>
      <c r="D23" s="283"/>
      <c r="E23" s="10"/>
      <c r="G23" s="1"/>
    </row>
    <row r="24" spans="2:7" ht="21.75" customHeight="1" x14ac:dyDescent="0.4">
      <c r="C24" s="7"/>
      <c r="D24" s="23">
        <v>15</v>
      </c>
      <c r="F24" s="28"/>
      <c r="G24" s="1"/>
    </row>
    <row r="25" spans="2:7" ht="21.75" customHeight="1" x14ac:dyDescent="0.4">
      <c r="C25" s="7"/>
      <c r="D25" s="23">
        <v>30</v>
      </c>
      <c r="F25" s="27"/>
      <c r="G25" s="1"/>
    </row>
    <row r="26" spans="2:7" ht="21.75" customHeight="1" x14ac:dyDescent="0.4">
      <c r="C26" s="7"/>
      <c r="D26" s="23" t="s">
        <v>4</v>
      </c>
      <c r="F26" s="28"/>
      <c r="G26" s="1"/>
    </row>
    <row r="27" spans="2:7" ht="21.5" thickBot="1" x14ac:dyDescent="0.55000000000000004">
      <c r="C27" s="7"/>
      <c r="D27" s="12"/>
      <c r="E27" s="10"/>
      <c r="G27" s="1"/>
    </row>
    <row r="28" spans="2:7" ht="21" thickTop="1" thickBot="1" x14ac:dyDescent="0.45">
      <c r="C28" s="7"/>
      <c r="E28" s="227" t="s">
        <v>119</v>
      </c>
      <c r="F28" s="29">
        <f>SUM(F24:F26)</f>
        <v>0</v>
      </c>
      <c r="G28" s="1"/>
    </row>
    <row r="29" spans="2:7" ht="21.5" thickTop="1" x14ac:dyDescent="0.5">
      <c r="C29" s="7"/>
      <c r="D29" s="4"/>
      <c r="E29" s="10"/>
      <c r="G29" s="1"/>
    </row>
    <row r="30" spans="2:7" ht="24" customHeight="1" x14ac:dyDescent="0.5">
      <c r="C30" s="283" t="s">
        <v>5</v>
      </c>
      <c r="D30" s="283"/>
      <c r="E30" s="10"/>
      <c r="G30" s="1"/>
    </row>
    <row r="31" spans="2:7" ht="21.75" customHeight="1" x14ac:dyDescent="0.4">
      <c r="C31" s="4"/>
      <c r="D31" s="23">
        <v>15</v>
      </c>
      <c r="F31" s="28"/>
      <c r="G31" s="1"/>
    </row>
    <row r="32" spans="2:7" ht="21.75" customHeight="1" x14ac:dyDescent="0.4">
      <c r="C32" s="4"/>
      <c r="D32" s="23">
        <v>30</v>
      </c>
      <c r="F32" s="27"/>
      <c r="G32" s="1"/>
    </row>
    <row r="33" spans="2:8" ht="21.75" customHeight="1" x14ac:dyDescent="0.4">
      <c r="C33" s="4"/>
      <c r="D33" s="23" t="s">
        <v>4</v>
      </c>
      <c r="F33" s="28"/>
      <c r="G33" s="1"/>
    </row>
    <row r="34" spans="2:8" ht="21.5" thickBot="1" x14ac:dyDescent="0.55000000000000004">
      <c r="C34" s="4"/>
      <c r="D34" s="11"/>
      <c r="E34" s="10"/>
      <c r="G34" s="1"/>
    </row>
    <row r="35" spans="2:8" ht="21" thickTop="1" thickBot="1" x14ac:dyDescent="0.45">
      <c r="C35" s="4"/>
      <c r="E35" s="227" t="s">
        <v>120</v>
      </c>
      <c r="F35" s="29">
        <f>SUM(F31:F33)</f>
        <v>0</v>
      </c>
      <c r="G35" s="1"/>
    </row>
    <row r="36" spans="2:8" ht="19.5" thickTop="1" x14ac:dyDescent="0.5">
      <c r="C36" s="283" t="s">
        <v>6</v>
      </c>
      <c r="D36" s="283"/>
      <c r="E36" s="10"/>
      <c r="G36" s="1"/>
    </row>
    <row r="37" spans="2:8" ht="21.75" customHeight="1" x14ac:dyDescent="0.4">
      <c r="C37" s="4"/>
      <c r="D37" s="23" t="s">
        <v>7</v>
      </c>
      <c r="F37" s="27"/>
      <c r="G37" s="1"/>
    </row>
    <row r="38" spans="2:8" ht="21.75" customHeight="1" x14ac:dyDescent="0.4">
      <c r="C38" s="4"/>
      <c r="D38" s="23" t="s">
        <v>8</v>
      </c>
      <c r="F38" s="28"/>
      <c r="G38" s="1"/>
    </row>
    <row r="39" spans="2:8" ht="21.75" customHeight="1" x14ac:dyDescent="0.4">
      <c r="C39" s="4"/>
      <c r="D39" s="23" t="s">
        <v>9</v>
      </c>
      <c r="F39" s="27"/>
      <c r="G39" s="1"/>
    </row>
    <row r="40" spans="2:8" ht="21.75" customHeight="1" x14ac:dyDescent="0.4">
      <c r="C40" s="4"/>
      <c r="D40" s="23" t="s">
        <v>205</v>
      </c>
      <c r="F40" s="28"/>
      <c r="G40" s="1"/>
    </row>
    <row r="41" spans="2:8" ht="21.5" thickBot="1" x14ac:dyDescent="0.55000000000000004">
      <c r="C41" s="4"/>
      <c r="D41" s="4"/>
      <c r="E41" s="10"/>
      <c r="G41" s="1"/>
    </row>
    <row r="42" spans="2:8" ht="21" thickTop="1" thickBot="1" x14ac:dyDescent="0.45">
      <c r="C42" s="4"/>
      <c r="E42" s="227" t="s">
        <v>121</v>
      </c>
      <c r="F42" s="29">
        <f>SUM(F37:F40)</f>
        <v>0</v>
      </c>
      <c r="G42" s="1"/>
    </row>
    <row r="43" spans="2:8" ht="21.5" thickTop="1" x14ac:dyDescent="0.5">
      <c r="C43" s="4"/>
      <c r="D43" s="4"/>
      <c r="E43" s="10"/>
      <c r="G43" s="1"/>
    </row>
    <row r="44" spans="2:8" ht="21.75" customHeight="1" x14ac:dyDescent="0.4">
      <c r="C44" s="26" t="s">
        <v>10</v>
      </c>
      <c r="D44" s="26"/>
      <c r="E44" s="227" t="s">
        <v>122</v>
      </c>
      <c r="F44" s="27"/>
      <c r="G44" s="1"/>
    </row>
    <row r="45" spans="2:8" ht="21.5" thickBot="1" x14ac:dyDescent="0.55000000000000004">
      <c r="C45" s="2"/>
      <c r="D45" s="4"/>
      <c r="E45" s="10"/>
      <c r="G45" s="1"/>
    </row>
    <row r="46" spans="2:8" ht="22" thickTop="1" thickBot="1" x14ac:dyDescent="0.55000000000000004">
      <c r="C46" s="4"/>
      <c r="E46" s="24" t="s">
        <v>123</v>
      </c>
      <c r="F46" s="30">
        <f>F44+F42+F35+F28</f>
        <v>0</v>
      </c>
      <c r="G46" s="113"/>
      <c r="H46" s="277" t="str">
        <f>IF(F48=0,"",IF(ABS(PriorActualsData!I70)&gt;PriorActualsData!B70,"Total Estimated Jury Management Cost is greather than +/- "&amp;TEXT(PriorActualsData!B70,"##.0%")&amp;" of previous "&amp;PriorActualsData!D70&amp;" Expenditures. Please include a comment in the Additional Info (green) section on the bottom of the Estimating Tool exhibit.",""))</f>
        <v/>
      </c>
    </row>
    <row r="47" spans="2:8" ht="22.5" customHeight="1" thickTop="1" thickBot="1" x14ac:dyDescent="0.45">
      <c r="C47" s="32" t="s">
        <v>99</v>
      </c>
      <c r="G47" s="113"/>
      <c r="H47" s="277"/>
    </row>
    <row r="48" spans="2:8" ht="54" customHeight="1" thickTop="1" thickBot="1" x14ac:dyDescent="0.55000000000000004">
      <c r="B48" s="282" t="s">
        <v>96</v>
      </c>
      <c r="C48" s="282"/>
      <c r="D48" s="282"/>
      <c r="E48" s="282"/>
      <c r="F48" s="31">
        <f>F46+F20+F9</f>
        <v>0</v>
      </c>
      <c r="G48" s="113"/>
      <c r="H48" s="277"/>
    </row>
    <row r="49" spans="2:8" ht="15.5" thickTop="1" x14ac:dyDescent="0.4">
      <c r="F49" s="74" t="s">
        <v>125</v>
      </c>
      <c r="G49" s="113"/>
    </row>
    <row r="50" spans="2:8" x14ac:dyDescent="0.4">
      <c r="G50" s="113"/>
    </row>
    <row r="51" spans="2:8" x14ac:dyDescent="0.4">
      <c r="B51" s="51"/>
      <c r="C51" s="53" t="s">
        <v>97</v>
      </c>
      <c r="D51" s="51"/>
      <c r="E51" s="51"/>
      <c r="F51" s="51" t="s">
        <v>195</v>
      </c>
      <c r="G51" s="113"/>
      <c r="H51" s="51"/>
    </row>
    <row r="52" spans="2:8" ht="21.75" customHeight="1" x14ac:dyDescent="0.4">
      <c r="B52" s="51"/>
      <c r="C52" s="50"/>
      <c r="D52" s="51"/>
      <c r="E52" s="52" t="s">
        <v>196</v>
      </c>
      <c r="F52" s="60">
        <f>IFERROR(IF(EstimatingTool!F27&lt;0,0,IF(AND(EstimatingTool!F27&gt;0,EstimatingTool!F27&gt;EstimatingTool!F33),(EstimatingTool!F27*1),(EstimatingTool!F33*1))),0)</f>
        <v>0</v>
      </c>
      <c r="G52" s="113"/>
      <c r="H52" s="276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4">
      <c r="B53" s="51"/>
      <c r="C53" s="50"/>
      <c r="D53" s="51"/>
      <c r="E53" s="51"/>
      <c r="F53" s="1" t="s">
        <v>195</v>
      </c>
      <c r="G53" s="113"/>
      <c r="H53" s="276"/>
    </row>
    <row r="54" spans="2:8" ht="21.75" customHeight="1" x14ac:dyDescent="0.4">
      <c r="B54" s="51"/>
      <c r="C54" s="53" t="s">
        <v>98</v>
      </c>
      <c r="D54" s="51"/>
      <c r="E54" s="51"/>
      <c r="F54" s="51"/>
      <c r="G54" s="113"/>
      <c r="H54" s="276"/>
    </row>
    <row r="55" spans="2:8" ht="21.75" customHeight="1" x14ac:dyDescent="0.4">
      <c r="B55" s="51"/>
      <c r="C55" s="50"/>
      <c r="D55" s="51"/>
      <c r="E55" s="52" t="s">
        <v>197</v>
      </c>
      <c r="F55" s="60">
        <f>IFERROR(IF(EstimatingTool!F27&gt;0,0,IF(AND(EstimatingTool!F27&lt;0,EstimatingTool!F27&lt;EstimatingTool!F33),(EstimatingTool!F27*-1),(EstimatingTool!F33*-1))),0)</f>
        <v>0</v>
      </c>
      <c r="G55" s="113"/>
      <c r="H55" s="276"/>
    </row>
    <row r="56" spans="2:8" ht="15.5" thickBot="1" x14ac:dyDescent="0.45">
      <c r="B56" s="51"/>
      <c r="C56" s="51"/>
      <c r="D56" s="51"/>
      <c r="E56" s="51"/>
      <c r="F56" s="51" t="s">
        <v>195</v>
      </c>
      <c r="G56" s="113"/>
      <c r="H56" s="276"/>
    </row>
    <row r="57" spans="2:8" ht="23.5" thickTop="1" thickBot="1" x14ac:dyDescent="0.55000000000000004">
      <c r="B57" s="282" t="s">
        <v>100</v>
      </c>
      <c r="C57" s="282"/>
      <c r="D57" s="282"/>
      <c r="E57" s="282"/>
      <c r="F57" s="31">
        <f>IFERROR(IF(F48-F52+F55&lt;0,0,F48-F52+F55),0)</f>
        <v>0</v>
      </c>
      <c r="G57" s="113"/>
      <c r="H57" s="1" t="s">
        <v>195</v>
      </c>
    </row>
    <row r="58" spans="2:8" ht="15.5" thickTop="1" x14ac:dyDescent="0.4">
      <c r="F58" s="74" t="s">
        <v>124</v>
      </c>
      <c r="G58" s="113"/>
    </row>
    <row r="59" spans="2:8" x14ac:dyDescent="0.4">
      <c r="G59" s="113"/>
    </row>
    <row r="60" spans="2:8" x14ac:dyDescent="0.4">
      <c r="B60" s="33" t="s">
        <v>15</v>
      </c>
      <c r="F60" s="51" t="s">
        <v>195</v>
      </c>
      <c r="G60" s="113"/>
      <c r="H60" s="113"/>
    </row>
    <row r="61" spans="2:8" ht="29.25" customHeight="1" x14ac:dyDescent="0.4">
      <c r="B61" s="77">
        <v>1</v>
      </c>
      <c r="C61" s="278" t="s">
        <v>203</v>
      </c>
      <c r="D61" s="278"/>
      <c r="E61" s="278"/>
      <c r="F61" s="278"/>
      <c r="G61" s="113"/>
      <c r="H61" s="113"/>
    </row>
    <row r="62" spans="2:8" ht="17.5" x14ac:dyDescent="0.4">
      <c r="B62" s="77">
        <v>2</v>
      </c>
      <c r="C62" s="20" t="s">
        <v>204</v>
      </c>
      <c r="G62" s="113"/>
      <c r="H62" s="113"/>
    </row>
    <row r="63" spans="2:8" x14ac:dyDescent="0.4">
      <c r="H63"/>
    </row>
    <row r="64" spans="2:8" x14ac:dyDescent="0.4">
      <c r="H64"/>
    </row>
    <row r="65" spans="8:8" x14ac:dyDescent="0.4">
      <c r="H65"/>
    </row>
  </sheetData>
  <sheetProtection algorithmName="SHA-512" hashValue="QPQ/UnSi3KThAeyhXMN9cDEX/vyX9ZEn6hyTBHzUXCmZLc2OQlXXqDlYT5+QKx1JqO5zPstX38pqoceXqgs+SQ==" saltValue="Q7RjBHjoZfGJDM63DKW7/g==" spinCount="100000" sheet="1" objects="1" scenarios="1" selectLockedCells="1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5" priority="3">
      <formula>$H$46&lt;&gt;""</formula>
    </cfRule>
  </conditionalFormatting>
  <conditionalFormatting sqref="F52">
    <cfRule type="expression" dxfId="4" priority="2">
      <formula>#REF!&gt;0</formula>
    </cfRule>
  </conditionalFormatting>
  <conditionalFormatting sqref="F55">
    <cfRule type="expression" dxfId="3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errorTitle="NOT ALLOWED" error="Use ONLY available choices from the Drop-Down Menu" xr:uid="{00000000-0002-0000-0000-000006000000}">
          <x14:formula1>
            <xm:f>BasicLookupData!$E$2:$E$68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workbookViewId="0">
      <selection activeCell="B21" sqref="B21"/>
    </sheetView>
  </sheetViews>
  <sheetFormatPr defaultColWidth="8.84375" defaultRowHeight="13.5" x14ac:dyDescent="0.35"/>
  <cols>
    <col min="1" max="1" width="16.23046875" style="34" customWidth="1"/>
    <col min="2" max="2" width="9.765625" style="34" customWidth="1"/>
    <col min="3" max="3" width="8.07421875" style="34" customWidth="1"/>
    <col min="4" max="4" width="10.3046875" style="34" customWidth="1"/>
    <col min="5" max="5" width="45.53515625" style="34" customWidth="1"/>
    <col min="6" max="6" width="11.84375" style="34" customWidth="1"/>
    <col min="7" max="16384" width="8.84375" style="34"/>
  </cols>
  <sheetData>
    <row r="1" spans="1:12" x14ac:dyDescent="0.35">
      <c r="A1" s="117" t="s">
        <v>126</v>
      </c>
      <c r="B1" s="34" t="s">
        <v>146</v>
      </c>
      <c r="D1" s="117" t="s">
        <v>127</v>
      </c>
      <c r="E1" s="34" t="str">
        <f>IF(Estimate!D4="","None",Estimate!D4)</f>
        <v>None</v>
      </c>
      <c r="G1" s="35" t="s">
        <v>128</v>
      </c>
      <c r="H1" s="36" t="s">
        <v>129</v>
      </c>
      <c r="I1" s="36" t="s">
        <v>130</v>
      </c>
      <c r="J1" s="36" t="s">
        <v>131</v>
      </c>
      <c r="K1" s="36" t="s">
        <v>132</v>
      </c>
      <c r="L1" s="37" t="s">
        <v>133</v>
      </c>
    </row>
    <row r="2" spans="1:12" x14ac:dyDescent="0.35">
      <c r="A2" s="117" t="s">
        <v>134</v>
      </c>
      <c r="B2" s="34" t="s">
        <v>228</v>
      </c>
      <c r="G2" s="38">
        <v>1</v>
      </c>
      <c r="H2" s="39" t="s">
        <v>161</v>
      </c>
      <c r="I2" s="39" t="s">
        <v>135</v>
      </c>
      <c r="J2" s="39" t="s">
        <v>185</v>
      </c>
      <c r="K2" s="39">
        <v>20</v>
      </c>
      <c r="L2" s="40">
        <v>46</v>
      </c>
    </row>
    <row r="3" spans="1:12" x14ac:dyDescent="0.35">
      <c r="G3" s="38">
        <v>2</v>
      </c>
      <c r="H3" s="39"/>
      <c r="I3" s="39"/>
      <c r="J3" s="39"/>
      <c r="K3" s="39"/>
      <c r="L3" s="40"/>
    </row>
    <row r="4" spans="1:12" x14ac:dyDescent="0.35">
      <c r="G4" s="38">
        <v>3</v>
      </c>
      <c r="H4" s="39"/>
      <c r="I4" s="39"/>
      <c r="J4" s="39"/>
      <c r="K4" s="39"/>
      <c r="L4" s="40"/>
    </row>
    <row r="5" spans="1:12" x14ac:dyDescent="0.35">
      <c r="A5" s="41" t="s">
        <v>136</v>
      </c>
      <c r="B5" s="42">
        <v>43231</v>
      </c>
      <c r="G5" s="38">
        <v>4</v>
      </c>
      <c r="H5" s="39"/>
      <c r="I5" s="39"/>
      <c r="J5" s="39"/>
      <c r="K5" s="39"/>
      <c r="L5" s="40"/>
    </row>
    <row r="6" spans="1:12" x14ac:dyDescent="0.35">
      <c r="A6" s="41" t="s">
        <v>137</v>
      </c>
      <c r="B6" s="43"/>
      <c r="G6" s="38">
        <v>5</v>
      </c>
      <c r="L6" s="40"/>
    </row>
    <row r="7" spans="1:12" x14ac:dyDescent="0.35">
      <c r="A7" s="41" t="s">
        <v>138</v>
      </c>
      <c r="B7" s="34" t="str">
        <f>TEXT(B5,"MMM")</f>
        <v>May</v>
      </c>
      <c r="G7" s="38">
        <v>6</v>
      </c>
      <c r="H7" s="39"/>
      <c r="I7" s="39"/>
      <c r="J7" s="39"/>
      <c r="K7" s="39"/>
      <c r="L7" s="40"/>
    </row>
    <row r="8" spans="1:12" x14ac:dyDescent="0.35">
      <c r="A8" s="41" t="s">
        <v>139</v>
      </c>
      <c r="B8" s="34">
        <f>IF(Estimate!F5="",1,Estimate!F5)</f>
        <v>1</v>
      </c>
      <c r="G8" s="38">
        <v>7</v>
      </c>
      <c r="H8" s="39"/>
      <c r="I8" s="39"/>
      <c r="J8" s="39"/>
      <c r="K8" s="39"/>
      <c r="L8" s="40"/>
    </row>
    <row r="9" spans="1:12" x14ac:dyDescent="0.35">
      <c r="A9" s="41" t="s">
        <v>140</v>
      </c>
      <c r="B9" s="44" t="str">
        <f>IF(Estimate!F4="",INDEX(BasicLookupData!O2:O13,MATCH(TEXT(EDATE(B5,-1),"MMM"),BasicLookupData!N2:N13,0)),Estimate!F4)</f>
        <v>Apr - May - Jun</v>
      </c>
      <c r="G9" s="38">
        <v>8</v>
      </c>
      <c r="H9" s="39"/>
      <c r="I9" s="39"/>
      <c r="J9" s="39"/>
      <c r="K9" s="39"/>
      <c r="L9" s="40"/>
    </row>
    <row r="10" spans="1:12" x14ac:dyDescent="0.35">
      <c r="A10" s="41" t="s">
        <v>141</v>
      </c>
      <c r="G10" s="38">
        <v>9</v>
      </c>
      <c r="H10" s="39"/>
      <c r="I10" s="39"/>
      <c r="J10" s="39"/>
      <c r="K10" s="39"/>
      <c r="L10" s="40"/>
    </row>
    <row r="11" spans="1:12" x14ac:dyDescent="0.35">
      <c r="A11" s="41" t="s">
        <v>142</v>
      </c>
      <c r="G11" s="38">
        <v>10</v>
      </c>
      <c r="H11" s="39"/>
      <c r="I11" s="39"/>
      <c r="J11" s="39"/>
      <c r="K11" s="39"/>
      <c r="L11" s="40"/>
    </row>
    <row r="12" spans="1:12" ht="14" thickBot="1" x14ac:dyDescent="0.4">
      <c r="G12" s="45">
        <v>11</v>
      </c>
      <c r="H12" s="46"/>
      <c r="I12" s="46"/>
      <c r="J12" s="46"/>
      <c r="K12" s="46"/>
      <c r="L12" s="47"/>
    </row>
    <row r="13" spans="1:12" x14ac:dyDescent="0.35">
      <c r="A13" s="41" t="s">
        <v>143</v>
      </c>
      <c r="B13" s="34">
        <v>1</v>
      </c>
      <c r="G13" s="39"/>
      <c r="H13" s="39"/>
      <c r="I13" s="39"/>
      <c r="J13" s="39"/>
      <c r="K13" s="39"/>
      <c r="L13" s="39"/>
    </row>
    <row r="14" spans="1:12" x14ac:dyDescent="0.35">
      <c r="G14" s="39"/>
      <c r="H14" s="39"/>
      <c r="I14" s="39"/>
      <c r="J14" s="39"/>
      <c r="K14" s="39"/>
      <c r="L14" s="39"/>
    </row>
    <row r="20" spans="1:9" x14ac:dyDescent="0.35">
      <c r="A20" s="117" t="s">
        <v>104</v>
      </c>
      <c r="B20" s="117" t="s">
        <v>144</v>
      </c>
      <c r="C20" s="117" t="s">
        <v>160</v>
      </c>
      <c r="D20" s="117" t="s">
        <v>229</v>
      </c>
      <c r="E20" s="117" t="s">
        <v>230</v>
      </c>
      <c r="F20" s="117" t="s">
        <v>231</v>
      </c>
      <c r="G20" s="117" t="s">
        <v>183</v>
      </c>
      <c r="H20" s="117" t="s">
        <v>184</v>
      </c>
      <c r="I20" s="117" t="s">
        <v>145</v>
      </c>
    </row>
    <row r="21" spans="1:9" x14ac:dyDescent="0.35">
      <c r="A21" s="34">
        <f>IFERROR(INDEX(BasicLookupData!A2:A68,MATCH(E1,BasicLookupData!D2:D68,0)),0)</f>
        <v>0</v>
      </c>
      <c r="B21" s="229">
        <v>21</v>
      </c>
      <c r="C21" s="34" t="s">
        <v>162</v>
      </c>
      <c r="D21" s="34" t="s">
        <v>163</v>
      </c>
      <c r="E21" s="34" t="s">
        <v>164</v>
      </c>
      <c r="F21" s="34" t="s">
        <v>165</v>
      </c>
      <c r="G21" s="55">
        <f>Estimate!F9</f>
        <v>0</v>
      </c>
      <c r="H21" s="48"/>
      <c r="I21" s="48">
        <v>6</v>
      </c>
    </row>
    <row r="22" spans="1:9" x14ac:dyDescent="0.35">
      <c r="A22" s="34">
        <f>A21</f>
        <v>0</v>
      </c>
      <c r="B22" s="34">
        <f>B21</f>
        <v>21</v>
      </c>
      <c r="C22" s="34" t="s">
        <v>162</v>
      </c>
      <c r="D22" s="34" t="s">
        <v>163</v>
      </c>
      <c r="E22" s="34" t="s">
        <v>166</v>
      </c>
      <c r="F22" s="34" t="s">
        <v>1</v>
      </c>
      <c r="G22" s="54">
        <f>Estimate!F14</f>
        <v>0</v>
      </c>
      <c r="I22" s="48">
        <v>6</v>
      </c>
    </row>
    <row r="23" spans="1:9" x14ac:dyDescent="0.35">
      <c r="A23" s="34">
        <f t="shared" ref="A23:A46" si="0">A22</f>
        <v>0</v>
      </c>
      <c r="B23" s="34">
        <f t="shared" ref="B23:B46" si="1">B22</f>
        <v>21</v>
      </c>
      <c r="C23" s="34" t="s">
        <v>162</v>
      </c>
      <c r="D23" s="34" t="s">
        <v>163</v>
      </c>
      <c r="E23" s="34" t="s">
        <v>166</v>
      </c>
      <c r="F23" s="34" t="s">
        <v>12</v>
      </c>
      <c r="G23" s="54">
        <f>Estimate!F15</f>
        <v>0</v>
      </c>
      <c r="I23" s="48">
        <v>6</v>
      </c>
    </row>
    <row r="24" spans="1:9" x14ac:dyDescent="0.35">
      <c r="A24" s="34">
        <f t="shared" si="0"/>
        <v>0</v>
      </c>
      <c r="B24" s="34">
        <f t="shared" si="1"/>
        <v>21</v>
      </c>
      <c r="C24" s="34" t="s">
        <v>162</v>
      </c>
      <c r="D24" s="34" t="s">
        <v>163</v>
      </c>
      <c r="E24" s="34" t="s">
        <v>166</v>
      </c>
      <c r="F24" s="34" t="s">
        <v>13</v>
      </c>
      <c r="G24" s="54">
        <f>Estimate!F16</f>
        <v>0</v>
      </c>
      <c r="I24" s="48">
        <v>6</v>
      </c>
    </row>
    <row r="25" spans="1:9" x14ac:dyDescent="0.35">
      <c r="A25" s="34">
        <f t="shared" si="0"/>
        <v>0</v>
      </c>
      <c r="B25" s="34">
        <f t="shared" si="1"/>
        <v>21</v>
      </c>
      <c r="C25" s="34" t="s">
        <v>162</v>
      </c>
      <c r="D25" s="34" t="s">
        <v>163</v>
      </c>
      <c r="E25" s="34" t="s">
        <v>166</v>
      </c>
      <c r="F25" s="34" t="s">
        <v>167</v>
      </c>
      <c r="G25" s="54">
        <f>Estimate!F18</f>
        <v>0</v>
      </c>
      <c r="H25" s="34" t="str">
        <f>IF(ISBLANK(Estimate!D19),"",Estimate!D19)</f>
        <v/>
      </c>
      <c r="I25" s="48">
        <v>6</v>
      </c>
    </row>
    <row r="26" spans="1:9" x14ac:dyDescent="0.35">
      <c r="A26" s="34">
        <f t="shared" si="0"/>
        <v>0</v>
      </c>
      <c r="B26" s="34">
        <f t="shared" si="1"/>
        <v>21</v>
      </c>
      <c r="C26" s="34" t="s">
        <v>162</v>
      </c>
      <c r="D26" s="34" t="s">
        <v>163</v>
      </c>
      <c r="E26" s="34" t="s">
        <v>2</v>
      </c>
      <c r="F26" s="34" t="s">
        <v>168</v>
      </c>
      <c r="G26" s="54">
        <f>Estimate!F24</f>
        <v>0</v>
      </c>
      <c r="I26" s="48">
        <v>6</v>
      </c>
    </row>
    <row r="27" spans="1:9" x14ac:dyDescent="0.35">
      <c r="A27" s="34">
        <f t="shared" si="0"/>
        <v>0</v>
      </c>
      <c r="B27" s="34">
        <f t="shared" si="1"/>
        <v>21</v>
      </c>
      <c r="C27" s="34" t="s">
        <v>162</v>
      </c>
      <c r="D27" s="34" t="s">
        <v>163</v>
      </c>
      <c r="E27" s="34" t="s">
        <v>2</v>
      </c>
      <c r="F27" s="34" t="s">
        <v>169</v>
      </c>
      <c r="G27" s="54">
        <f>Estimate!F25</f>
        <v>0</v>
      </c>
      <c r="I27" s="48">
        <v>6</v>
      </c>
    </row>
    <row r="28" spans="1:9" x14ac:dyDescent="0.35">
      <c r="A28" s="34">
        <f t="shared" si="0"/>
        <v>0</v>
      </c>
      <c r="B28" s="34">
        <f t="shared" si="1"/>
        <v>21</v>
      </c>
      <c r="C28" s="34" t="s">
        <v>162</v>
      </c>
      <c r="D28" s="34" t="s">
        <v>163</v>
      </c>
      <c r="E28" s="34" t="s">
        <v>2</v>
      </c>
      <c r="F28" s="34" t="s">
        <v>170</v>
      </c>
      <c r="G28" s="54">
        <f>Estimate!F26</f>
        <v>0</v>
      </c>
      <c r="I28" s="48">
        <v>6</v>
      </c>
    </row>
    <row r="29" spans="1:9" x14ac:dyDescent="0.35">
      <c r="A29" s="34">
        <f t="shared" si="0"/>
        <v>0</v>
      </c>
      <c r="B29" s="34">
        <f t="shared" si="1"/>
        <v>21</v>
      </c>
      <c r="C29" s="34" t="s">
        <v>162</v>
      </c>
      <c r="D29" s="34" t="s">
        <v>163</v>
      </c>
      <c r="E29" s="34" t="s">
        <v>2</v>
      </c>
      <c r="F29" s="34" t="s">
        <v>171</v>
      </c>
      <c r="G29" s="54">
        <f>Estimate!F31</f>
        <v>0</v>
      </c>
      <c r="I29" s="48">
        <v>6</v>
      </c>
    </row>
    <row r="30" spans="1:9" x14ac:dyDescent="0.35">
      <c r="A30" s="34">
        <f t="shared" si="0"/>
        <v>0</v>
      </c>
      <c r="B30" s="34">
        <f t="shared" si="1"/>
        <v>21</v>
      </c>
      <c r="C30" s="34" t="s">
        <v>162</v>
      </c>
      <c r="D30" s="34" t="s">
        <v>163</v>
      </c>
      <c r="E30" s="34" t="s">
        <v>2</v>
      </c>
      <c r="F30" s="34" t="s">
        <v>172</v>
      </c>
      <c r="G30" s="54">
        <f>Estimate!F32</f>
        <v>0</v>
      </c>
      <c r="I30" s="48">
        <v>6</v>
      </c>
    </row>
    <row r="31" spans="1:9" x14ac:dyDescent="0.35">
      <c r="A31" s="34">
        <f t="shared" si="0"/>
        <v>0</v>
      </c>
      <c r="B31" s="34">
        <f t="shared" si="1"/>
        <v>21</v>
      </c>
      <c r="C31" s="34" t="s">
        <v>162</v>
      </c>
      <c r="D31" s="34" t="s">
        <v>163</v>
      </c>
      <c r="E31" s="34" t="s">
        <v>2</v>
      </c>
      <c r="F31" s="34" t="s">
        <v>173</v>
      </c>
      <c r="G31" s="54">
        <f>Estimate!F33</f>
        <v>0</v>
      </c>
      <c r="I31" s="48">
        <v>6</v>
      </c>
    </row>
    <row r="32" spans="1:9" x14ac:dyDescent="0.35">
      <c r="A32" s="34">
        <f t="shared" si="0"/>
        <v>0</v>
      </c>
      <c r="B32" s="34">
        <f t="shared" si="1"/>
        <v>21</v>
      </c>
      <c r="C32" s="34" t="s">
        <v>162</v>
      </c>
      <c r="D32" s="34" t="s">
        <v>163</v>
      </c>
      <c r="E32" s="34" t="s">
        <v>2</v>
      </c>
      <c r="F32" s="34" t="s">
        <v>174</v>
      </c>
      <c r="G32" s="54">
        <f>Estimate!F37</f>
        <v>0</v>
      </c>
      <c r="I32" s="48">
        <v>6</v>
      </c>
    </row>
    <row r="33" spans="1:9" x14ac:dyDescent="0.35">
      <c r="A33" s="34">
        <f t="shared" si="0"/>
        <v>0</v>
      </c>
      <c r="B33" s="34">
        <f t="shared" si="1"/>
        <v>21</v>
      </c>
      <c r="C33" s="34" t="s">
        <v>162</v>
      </c>
      <c r="D33" s="34" t="s">
        <v>163</v>
      </c>
      <c r="E33" s="34" t="s">
        <v>2</v>
      </c>
      <c r="F33" s="34" t="s">
        <v>175</v>
      </c>
      <c r="G33" s="54">
        <f>Estimate!F38</f>
        <v>0</v>
      </c>
      <c r="I33" s="48">
        <v>6</v>
      </c>
    </row>
    <row r="34" spans="1:9" x14ac:dyDescent="0.35">
      <c r="A34" s="34">
        <f t="shared" si="0"/>
        <v>0</v>
      </c>
      <c r="B34" s="34">
        <f t="shared" si="1"/>
        <v>21</v>
      </c>
      <c r="C34" s="34" t="s">
        <v>162</v>
      </c>
      <c r="D34" s="34" t="s">
        <v>163</v>
      </c>
      <c r="E34" s="34" t="s">
        <v>2</v>
      </c>
      <c r="F34" s="34" t="s">
        <v>176</v>
      </c>
      <c r="G34" s="54">
        <f>Estimate!F39</f>
        <v>0</v>
      </c>
      <c r="I34" s="48">
        <v>6</v>
      </c>
    </row>
    <row r="35" spans="1:9" x14ac:dyDescent="0.35">
      <c r="A35" s="34">
        <f t="shared" si="0"/>
        <v>0</v>
      </c>
      <c r="B35" s="34">
        <f t="shared" si="1"/>
        <v>21</v>
      </c>
      <c r="C35" s="34" t="s">
        <v>162</v>
      </c>
      <c r="D35" s="34" t="s">
        <v>163</v>
      </c>
      <c r="E35" s="34" t="s">
        <v>2</v>
      </c>
      <c r="F35" s="34" t="s">
        <v>177</v>
      </c>
      <c r="G35" s="54">
        <f>Estimate!F40</f>
        <v>0</v>
      </c>
      <c r="I35" s="48">
        <v>6</v>
      </c>
    </row>
    <row r="36" spans="1:9" x14ac:dyDescent="0.35">
      <c r="A36" s="34">
        <f t="shared" si="0"/>
        <v>0</v>
      </c>
      <c r="B36" s="34">
        <f t="shared" si="1"/>
        <v>21</v>
      </c>
      <c r="C36" s="34" t="s">
        <v>162</v>
      </c>
      <c r="D36" s="34" t="s">
        <v>163</v>
      </c>
      <c r="E36" s="34" t="s">
        <v>2</v>
      </c>
      <c r="F36" s="34" t="s">
        <v>10</v>
      </c>
      <c r="G36" s="54">
        <f>Estimate!F44</f>
        <v>0</v>
      </c>
      <c r="I36" s="48">
        <v>6</v>
      </c>
    </row>
    <row r="37" spans="1:9" x14ac:dyDescent="0.35">
      <c r="A37" s="34">
        <f t="shared" si="0"/>
        <v>0</v>
      </c>
      <c r="B37" s="34">
        <f t="shared" si="1"/>
        <v>21</v>
      </c>
      <c r="C37" s="34" t="s">
        <v>162</v>
      </c>
      <c r="D37" s="34" t="s">
        <v>163</v>
      </c>
      <c r="E37" s="34" t="s">
        <v>178</v>
      </c>
      <c r="F37" s="34" t="s">
        <v>165</v>
      </c>
      <c r="G37" s="54">
        <f>Estimate!F48</f>
        <v>0</v>
      </c>
      <c r="I37" s="48">
        <v>6</v>
      </c>
    </row>
    <row r="38" spans="1:9" x14ac:dyDescent="0.35">
      <c r="A38" s="34">
        <f t="shared" si="0"/>
        <v>0</v>
      </c>
      <c r="B38" s="34">
        <f t="shared" si="1"/>
        <v>21</v>
      </c>
      <c r="C38" s="34" t="s">
        <v>179</v>
      </c>
      <c r="D38" s="34" t="s">
        <v>180</v>
      </c>
      <c r="E38" s="34" t="s">
        <v>181</v>
      </c>
      <c r="F38" s="34" t="s">
        <v>165</v>
      </c>
      <c r="G38" s="54">
        <f>Estimate!F52</f>
        <v>0</v>
      </c>
      <c r="I38" s="48">
        <v>6</v>
      </c>
    </row>
    <row r="39" spans="1:9" x14ac:dyDescent="0.35">
      <c r="A39" s="34">
        <f t="shared" si="0"/>
        <v>0</v>
      </c>
      <c r="B39" s="34">
        <f t="shared" si="1"/>
        <v>21</v>
      </c>
      <c r="C39" s="34" t="s">
        <v>179</v>
      </c>
      <c r="D39" s="34" t="s">
        <v>180</v>
      </c>
      <c r="E39" s="34" t="s">
        <v>182</v>
      </c>
      <c r="F39" s="34" t="s">
        <v>165</v>
      </c>
      <c r="G39" s="54">
        <f>Estimate!F55</f>
        <v>0</v>
      </c>
      <c r="I39" s="48">
        <v>6</v>
      </c>
    </row>
    <row r="40" spans="1:9" x14ac:dyDescent="0.35">
      <c r="A40" s="34">
        <f t="shared" si="0"/>
        <v>0</v>
      </c>
      <c r="B40" s="34">
        <f t="shared" si="1"/>
        <v>21</v>
      </c>
      <c r="C40" s="34" t="s">
        <v>179</v>
      </c>
      <c r="D40" s="34" t="s">
        <v>180</v>
      </c>
      <c r="E40" s="34" t="s">
        <v>194</v>
      </c>
      <c r="F40" s="34" t="s">
        <v>165</v>
      </c>
      <c r="G40" s="54">
        <f>Estimate!F57</f>
        <v>0</v>
      </c>
      <c r="I40" s="48">
        <v>6</v>
      </c>
    </row>
    <row r="41" spans="1:9" x14ac:dyDescent="0.35">
      <c r="A41" s="34">
        <f t="shared" si="0"/>
        <v>0</v>
      </c>
      <c r="B41" s="34">
        <f t="shared" si="1"/>
        <v>21</v>
      </c>
      <c r="C41" s="34" t="s">
        <v>179</v>
      </c>
      <c r="D41" s="34" t="s">
        <v>192</v>
      </c>
      <c r="E41" s="34" t="s">
        <v>232</v>
      </c>
      <c r="F41" s="34" t="s">
        <v>165</v>
      </c>
      <c r="G41" s="54">
        <f>EstimatingTool!E13</f>
        <v>0</v>
      </c>
      <c r="I41" s="48">
        <v>6</v>
      </c>
    </row>
    <row r="42" spans="1:9" x14ac:dyDescent="0.35">
      <c r="A42" s="34">
        <f t="shared" si="0"/>
        <v>0</v>
      </c>
      <c r="B42" s="34">
        <f t="shared" si="1"/>
        <v>21</v>
      </c>
      <c r="C42" s="34" t="s">
        <v>179</v>
      </c>
      <c r="D42" s="34" t="s">
        <v>192</v>
      </c>
      <c r="E42" s="34" t="s">
        <v>233</v>
      </c>
      <c r="F42" s="34" t="s">
        <v>165</v>
      </c>
      <c r="G42" s="54">
        <f>EstimatingTool!E15</f>
        <v>0</v>
      </c>
      <c r="I42" s="48">
        <v>6</v>
      </c>
    </row>
    <row r="43" spans="1:9" x14ac:dyDescent="0.35">
      <c r="A43" s="34">
        <f t="shared" si="0"/>
        <v>0</v>
      </c>
      <c r="B43" s="34">
        <f t="shared" si="1"/>
        <v>21</v>
      </c>
      <c r="C43" s="34" t="s">
        <v>179</v>
      </c>
      <c r="D43" s="34" t="s">
        <v>192</v>
      </c>
      <c r="E43" s="34" t="s">
        <v>234</v>
      </c>
      <c r="F43" s="34" t="s">
        <v>165</v>
      </c>
      <c r="G43" s="54">
        <f>EstimatingTool!E18</f>
        <v>0</v>
      </c>
      <c r="I43" s="48">
        <v>6</v>
      </c>
    </row>
    <row r="44" spans="1:9" x14ac:dyDescent="0.35">
      <c r="A44" s="34">
        <f t="shared" si="0"/>
        <v>0</v>
      </c>
      <c r="B44" s="34">
        <f t="shared" si="1"/>
        <v>21</v>
      </c>
      <c r="C44" s="34" t="s">
        <v>179</v>
      </c>
      <c r="D44" s="34" t="s">
        <v>163</v>
      </c>
      <c r="E44" s="34" t="s">
        <v>235</v>
      </c>
      <c r="F44" s="34" t="s">
        <v>165</v>
      </c>
      <c r="G44" s="54">
        <f>EstimatingTool!D20</f>
        <v>0</v>
      </c>
      <c r="I44" s="48">
        <v>6</v>
      </c>
    </row>
    <row r="45" spans="1:9" x14ac:dyDescent="0.35">
      <c r="A45" s="34">
        <f t="shared" si="0"/>
        <v>0</v>
      </c>
      <c r="B45" s="34">
        <f t="shared" si="1"/>
        <v>21</v>
      </c>
      <c r="C45" s="34" t="s">
        <v>162</v>
      </c>
      <c r="D45" s="34" t="s">
        <v>163</v>
      </c>
      <c r="E45" s="34" t="s">
        <v>236</v>
      </c>
      <c r="F45" s="34" t="s">
        <v>165</v>
      </c>
      <c r="G45" s="54">
        <f>EstimatingTool!D21</f>
        <v>0</v>
      </c>
      <c r="I45" s="48">
        <v>6</v>
      </c>
    </row>
    <row r="46" spans="1:9" x14ac:dyDescent="0.35">
      <c r="A46" s="34">
        <f t="shared" si="0"/>
        <v>0</v>
      </c>
      <c r="B46" s="34">
        <f t="shared" si="1"/>
        <v>21</v>
      </c>
      <c r="C46" s="34" t="s">
        <v>162</v>
      </c>
      <c r="D46" s="34" t="s">
        <v>163</v>
      </c>
      <c r="E46" s="34" t="s">
        <v>237</v>
      </c>
      <c r="F46" s="34" t="s">
        <v>165</v>
      </c>
      <c r="G46" s="54">
        <f>EstimatingTool!E21</f>
        <v>0</v>
      </c>
      <c r="I46" s="48">
        <v>6</v>
      </c>
    </row>
    <row r="93" spans="21:22" x14ac:dyDescent="0.35">
      <c r="U93" s="48"/>
    </row>
    <row r="94" spans="21:22" x14ac:dyDescent="0.35">
      <c r="U94" s="48"/>
    </row>
    <row r="95" spans="21:22" x14ac:dyDescent="0.35">
      <c r="U95" s="48"/>
    </row>
    <row r="96" spans="21:22" x14ac:dyDescent="0.35">
      <c r="U96" s="48"/>
      <c r="V96" s="48"/>
    </row>
    <row r="97" spans="21:32" x14ac:dyDescent="0.35">
      <c r="U97" s="48"/>
      <c r="V97" s="48"/>
      <c r="W97" s="48"/>
    </row>
    <row r="98" spans="21:32" x14ac:dyDescent="0.35">
      <c r="U98" s="48"/>
      <c r="V98" s="48"/>
      <c r="W98" s="48"/>
      <c r="X98" s="48"/>
      <c r="Y98" s="48"/>
      <c r="Z98" s="48"/>
      <c r="AA98" s="48"/>
      <c r="AB98" s="48"/>
    </row>
    <row r="99" spans="21:32" x14ac:dyDescent="0.35"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1:32" x14ac:dyDescent="0.35"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</row>
    <row r="101" spans="21:32" x14ac:dyDescent="0.35"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21:32" x14ac:dyDescent="0.35"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21:32" x14ac:dyDescent="0.35"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</row>
    <row r="104" spans="21:32" x14ac:dyDescent="0.35"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</row>
    <row r="105" spans="21:32" x14ac:dyDescent="0.35"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</row>
    <row r="106" spans="21:32" x14ac:dyDescent="0.35"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</row>
    <row r="107" spans="21:32" x14ac:dyDescent="0.35"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</row>
    <row r="108" spans="21:32" x14ac:dyDescent="0.35"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</row>
    <row r="109" spans="21:32" x14ac:dyDescent="0.35"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</row>
    <row r="110" spans="21:32" x14ac:dyDescent="0.35"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</row>
    <row r="111" spans="21:32" x14ac:dyDescent="0.35"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</row>
    <row r="112" spans="21:32" x14ac:dyDescent="0.35"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</row>
    <row r="113" spans="21:33" x14ac:dyDescent="0.35"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</row>
    <row r="178" spans="33:33" x14ac:dyDescent="0.35">
      <c r="AG178" s="49"/>
    </row>
    <row r="179" spans="33:33" x14ac:dyDescent="0.35">
      <c r="AG179" s="49"/>
    </row>
    <row r="180" spans="33:33" x14ac:dyDescent="0.35">
      <c r="AG180" s="49"/>
    </row>
    <row r="181" spans="33:33" x14ac:dyDescent="0.35">
      <c r="AG181" s="49"/>
    </row>
    <row r="182" spans="33:33" x14ac:dyDescent="0.35">
      <c r="AG182" s="49"/>
    </row>
    <row r="183" spans="33:33" x14ac:dyDescent="0.35">
      <c r="AG183" s="49"/>
    </row>
    <row r="184" spans="33:33" x14ac:dyDescent="0.35">
      <c r="AG184" s="49"/>
    </row>
    <row r="185" spans="33:33" x14ac:dyDescent="0.35">
      <c r="AG185" s="49"/>
    </row>
    <row r="186" spans="33:33" x14ac:dyDescent="0.35">
      <c r="AG186" s="49"/>
    </row>
    <row r="187" spans="33:33" x14ac:dyDescent="0.35">
      <c r="AG187" s="49"/>
    </row>
    <row r="188" spans="33:33" x14ac:dyDescent="0.35">
      <c r="AG188" s="49"/>
    </row>
    <row r="189" spans="33:33" x14ac:dyDescent="0.35">
      <c r="AG189" s="49"/>
    </row>
    <row r="190" spans="33:33" x14ac:dyDescent="0.35">
      <c r="AG190" s="49"/>
    </row>
    <row r="191" spans="33:33" x14ac:dyDescent="0.35">
      <c r="AG191" s="49"/>
    </row>
    <row r="192" spans="33:33" x14ac:dyDescent="0.35">
      <c r="AG192" s="49"/>
    </row>
    <row r="193" spans="33:33" x14ac:dyDescent="0.35">
      <c r="AG193" s="49"/>
    </row>
    <row r="194" spans="33:33" x14ac:dyDescent="0.35">
      <c r="AG194" s="49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tabSelected="1" view="pageBreakPreview" zoomScale="85" zoomScaleNormal="90" zoomScaleSheetLayoutView="85" zoomScalePageLayoutView="70" workbookViewId="0">
      <selection activeCell="D20" sqref="D20"/>
    </sheetView>
  </sheetViews>
  <sheetFormatPr defaultColWidth="8.84375" defaultRowHeight="15" x14ac:dyDescent="0.4"/>
  <cols>
    <col min="1" max="1" width="9.07421875" style="1" customWidth="1"/>
    <col min="2" max="2" width="20.69140625" style="1" customWidth="1"/>
    <col min="3" max="3" width="48.69140625" style="1" customWidth="1"/>
    <col min="4" max="4" width="17.4609375" style="1" bestFit="1" customWidth="1"/>
    <col min="5" max="6" width="23.69140625" style="1" customWidth="1"/>
    <col min="7" max="7" width="7.4609375" style="1" customWidth="1"/>
    <col min="8" max="16384" width="8.84375" style="1"/>
  </cols>
  <sheetData>
    <row r="1" spans="1:12" ht="22.5" x14ac:dyDescent="0.4">
      <c r="A1" s="73" t="s">
        <v>191</v>
      </c>
      <c r="B1" s="70"/>
      <c r="C1" s="70"/>
      <c r="D1" s="70"/>
    </row>
    <row r="2" spans="1:12" ht="16" x14ac:dyDescent="0.4">
      <c r="A2" s="280" t="str">
        <f>Estimate!A2</f>
        <v xml:space="preserve"> Form # 4</v>
      </c>
      <c r="B2" s="280"/>
      <c r="C2" s="71"/>
      <c r="D2" s="72"/>
      <c r="G2" s="14"/>
      <c r="H2" s="14"/>
      <c r="I2" s="14"/>
      <c r="J2" s="14"/>
      <c r="K2" s="14"/>
      <c r="L2" s="14"/>
    </row>
    <row r="3" spans="1:12" ht="35.25" customHeight="1" x14ac:dyDescent="0.4">
      <c r="A3" s="292" t="str">
        <f>Estimate!A3</f>
        <v xml:space="preserve"> SFY 20/21: Q4 Apr - May - Jun
 CFY 20/21: Q3 Apr - May - Jun</v>
      </c>
      <c r="B3" s="292"/>
      <c r="C3" s="292"/>
      <c r="D3" s="72"/>
      <c r="E3" s="68"/>
      <c r="F3" s="68"/>
      <c r="G3" s="14"/>
      <c r="H3" s="14"/>
      <c r="I3" s="14"/>
      <c r="J3" s="14"/>
      <c r="K3" s="14"/>
      <c r="L3" s="14"/>
    </row>
    <row r="4" spans="1:12" ht="31.5" customHeight="1" x14ac:dyDescent="0.4">
      <c r="B4" s="232" t="s">
        <v>101</v>
      </c>
      <c r="C4" s="57" t="str">
        <f>IF(ISBLANK(Estimate!D4),"",Estimate!D4)</f>
        <v/>
      </c>
      <c r="D4" s="69"/>
      <c r="F4" s="291" t="str">
        <f>Estimate!H4</f>
        <v>CCOC Form Version 18
Created 02/10/2021</v>
      </c>
      <c r="G4" s="291"/>
      <c r="H4" s="14"/>
      <c r="I4" s="14"/>
      <c r="J4" s="14"/>
      <c r="K4" s="14"/>
      <c r="L4" s="14"/>
    </row>
    <row r="5" spans="1:12" ht="24" customHeight="1" x14ac:dyDescent="0.4">
      <c r="B5" s="14"/>
      <c r="C5" s="14"/>
      <c r="D5" s="15"/>
      <c r="E5" s="233" t="s">
        <v>349</v>
      </c>
      <c r="F5" s="130">
        <f>IFERROR(SUM(INDEX(JuryMgmtBudgetAuthorityLookUp!C3:C69,MATCH(C4,JuryMgmtBudgetAuthorityLookUp!A3:A69,0)),0),0)</f>
        <v>0</v>
      </c>
      <c r="G5" s="14"/>
      <c r="H5" s="14"/>
      <c r="I5" s="14"/>
      <c r="J5" s="14"/>
      <c r="K5" s="14"/>
    </row>
    <row r="6" spans="1:12" ht="21" customHeight="1" x14ac:dyDescent="0.4">
      <c r="B6" s="232" t="s">
        <v>249</v>
      </c>
      <c r="C6" s="57" t="str">
        <f>Estimate!F4</f>
        <v>Apr - May - Jun</v>
      </c>
      <c r="E6" s="234" t="s">
        <v>348</v>
      </c>
      <c r="F6" s="130">
        <f>IFERROR(SUM(INDEX(JuryMgmtBudgetAuthorityLookUp!I3:I69,MATCH(C4,JuryMgmtBudgetAuthorityLookUp!A3:A69,0)),0),0)</f>
        <v>0</v>
      </c>
    </row>
    <row r="7" spans="1:12" ht="22.5" customHeight="1" x14ac:dyDescent="0.4"/>
    <row r="8" spans="1:12" ht="16" x14ac:dyDescent="0.4">
      <c r="A8" s="293" t="s">
        <v>248</v>
      </c>
      <c r="B8" s="293"/>
      <c r="C8" s="133" t="s">
        <v>201</v>
      </c>
      <c r="D8" s="133"/>
      <c r="E8" s="133"/>
    </row>
    <row r="9" spans="1:12" ht="16" x14ac:dyDescent="0.4">
      <c r="B9" s="58"/>
      <c r="C9" s="58"/>
    </row>
    <row r="10" spans="1:12" ht="16" x14ac:dyDescent="0.4">
      <c r="B10" s="58"/>
      <c r="C10" s="59" t="str">
        <f>"Estimating Quarter "&amp;C6&amp;":"</f>
        <v>Estimating Quarter Apr - May - Jun:</v>
      </c>
      <c r="D10" s="21"/>
      <c r="F10" s="130">
        <f>Estimate!F48</f>
        <v>0</v>
      </c>
    </row>
    <row r="11" spans="1:12" ht="16" x14ac:dyDescent="0.4">
      <c r="B11" s="58"/>
      <c r="C11" s="59"/>
      <c r="D11" s="21"/>
    </row>
    <row r="12" spans="1:12" ht="16" x14ac:dyDescent="0.4">
      <c r="B12" s="228" t="str">
        <f>INDEX(BasicLookupData!R2:R5,MATCH(Estimate!F4,BasicLookupData!H2:H5,0))</f>
        <v>Oct - Nov - Dec</v>
      </c>
      <c r="C12" s="127" t="s">
        <v>340</v>
      </c>
      <c r="D12" s="21"/>
      <c r="E12" s="21"/>
    </row>
    <row r="13" spans="1:12" ht="16" x14ac:dyDescent="0.4">
      <c r="B13" s="58" t="s">
        <v>195</v>
      </c>
      <c r="C13" s="59" t="str">
        <f>"JAC Disbursement from "&amp;B12&amp;":"</f>
        <v>JAC Disbursement from Oct - Nov - Dec:</v>
      </c>
      <c r="D13" s="21"/>
      <c r="E13" s="130">
        <f>IFERROR(INDEX('JAC Lookup'!B2:E68,MATCH(C4,'JAC Lookup'!A2:A68,0),MATCH(B12,'JAC Lookup'!B1:E1,0)),0)</f>
        <v>0</v>
      </c>
    </row>
    <row r="14" spans="1:12" ht="16" x14ac:dyDescent="0.4">
      <c r="B14" s="58"/>
      <c r="C14" s="59" t="str">
        <f>"Less: Actual-Expenditures from "&amp;B12&amp;":"</f>
        <v>Less: Actual-Expenditures from Oct - Nov - Dec:</v>
      </c>
      <c r="D14" s="21"/>
      <c r="E14" s="130">
        <f>IFERROR(INDEX(PriorActualsData!H2:K68,MATCH(C4,PriorActualsData!A2:A68,0),MATCH(B12,PriorActualsData!H1:K1,0)),0)</f>
        <v>0</v>
      </c>
    </row>
    <row r="15" spans="1:12" ht="16" x14ac:dyDescent="0.4">
      <c r="B15" s="58"/>
      <c r="C15" s="125" t="str">
        <f>" +/- Excess (Over)/Under for "&amp;B12&amp;":"</f>
        <v xml:space="preserve"> +/- Excess (Over)/Under for Oct - Nov - Dec:</v>
      </c>
      <c r="D15" s="125"/>
      <c r="E15" s="130">
        <f>E13-E14</f>
        <v>0</v>
      </c>
    </row>
    <row r="16" spans="1:12" ht="16" x14ac:dyDescent="0.4">
      <c r="B16" s="58"/>
      <c r="C16" s="125"/>
      <c r="D16" s="125"/>
      <c r="E16" s="206" t="str">
        <f>IF(E15=0,"",IF(E15&gt;0,"Under-Expended","(Over)-Expended"))</f>
        <v/>
      </c>
    </row>
    <row r="17" spans="2:6" ht="16" x14ac:dyDescent="0.4">
      <c r="B17" s="228" t="str">
        <f>INDEX(BasicLookupData!K2:K5,MATCH(Estimate!F4,BasicLookupData!H2:H5,0))</f>
        <v>Jan - Feb - Mar</v>
      </c>
      <c r="C17" s="127" t="s">
        <v>341</v>
      </c>
      <c r="D17" s="21"/>
      <c r="E17" s="21"/>
    </row>
    <row r="18" spans="2:6" ht="16" x14ac:dyDescent="0.4">
      <c r="B18" s="58" t="s">
        <v>195</v>
      </c>
      <c r="C18" s="59" t="str">
        <f>"JAC Disbursement from "&amp;B17&amp;":"</f>
        <v>JAC Disbursement from Jan - Feb - Mar:</v>
      </c>
      <c r="D18" s="21"/>
      <c r="E18" s="130">
        <f>IFERROR(INDEX('JAC Lookup'!B2:E68,MATCH(C4,'JAC Lookup'!A2:A68,0),MATCH(B17,'JAC Lookup'!B1:E1,0)),0)</f>
        <v>0</v>
      </c>
    </row>
    <row r="19" spans="2:6" ht="16" x14ac:dyDescent="0.4">
      <c r="B19" s="58"/>
      <c r="C19" s="128" t="str">
        <f>"Less: Projected Actual-Expenditures from "&amp;B17&amp;":"</f>
        <v>Less: Projected Actual-Expenditures from Jan - Feb - Mar:</v>
      </c>
      <c r="D19" s="21"/>
      <c r="E19" s="124"/>
    </row>
    <row r="20" spans="2:6" ht="16" x14ac:dyDescent="0.4">
      <c r="B20" s="58"/>
      <c r="C20" s="130" t="str">
        <f>INDEX(BasicLookupData!L2:L5,MATCH(Estimate!F4,BasicLookupData!H2:H5,0))</f>
        <v>January Actual Expenditures</v>
      </c>
      <c r="D20" s="123"/>
      <c r="E20" s="124"/>
    </row>
    <row r="21" spans="2:6" ht="16" x14ac:dyDescent="0.4">
      <c r="B21" s="58"/>
      <c r="C21" s="130" t="str">
        <f>INDEX(BasicLookupData!M2:M5,MATCH(Estimate!F4,BasicLookupData!H2:H5,0))</f>
        <v>Estimated February and March Actual Expenditures</v>
      </c>
      <c r="D21" s="129"/>
      <c r="E21" s="130">
        <f>SUM(D20:D21)</f>
        <v>0</v>
      </c>
    </row>
    <row r="22" spans="2:6" ht="16" x14ac:dyDescent="0.4">
      <c r="B22" s="58"/>
      <c r="C22" s="294" t="str">
        <f>" +/- Excess (Over)/Under for "&amp;B17&amp;":"</f>
        <v xml:space="preserve"> +/- Excess (Over)/Under for Jan - Feb - Mar:</v>
      </c>
      <c r="D22" s="294"/>
      <c r="E22" s="130">
        <f>E18-E21</f>
        <v>0</v>
      </c>
    </row>
    <row r="23" spans="2:6" ht="16" x14ac:dyDescent="0.4">
      <c r="C23" s="125"/>
      <c r="D23" s="125"/>
      <c r="E23" s="206" t="str">
        <f>IF(E22=0,"",IF(E22&gt;0,"Under-Expended","(Over)-Expended"))</f>
        <v/>
      </c>
    </row>
    <row r="24" spans="2:6" ht="16" x14ac:dyDescent="0.4">
      <c r="B24" s="122" t="s">
        <v>332</v>
      </c>
      <c r="C24" s="204"/>
      <c r="D24" s="204"/>
      <c r="E24" s="205"/>
    </row>
    <row r="25" spans="2:6" ht="16" x14ac:dyDescent="0.4">
      <c r="B25" s="58" t="s">
        <v>195</v>
      </c>
      <c r="C25" s="126" t="str">
        <f>" +/- Excess (Over)/Under for "&amp;B12&amp;":"</f>
        <v xml:space="preserve"> +/- Excess (Over)/Under for Oct - Nov - Dec:</v>
      </c>
      <c r="E25" s="130">
        <f>+E15</f>
        <v>0</v>
      </c>
    </row>
    <row r="26" spans="2:6" ht="16" x14ac:dyDescent="0.4">
      <c r="B26" s="58" t="s">
        <v>195</v>
      </c>
      <c r="C26" s="296" t="str">
        <f>" +/- Excess (Over)/Under for "&amp;B17&amp;":"</f>
        <v xml:space="preserve"> +/- Excess (Over)/Under for Jan - Feb - Mar:</v>
      </c>
      <c r="D26" s="296"/>
      <c r="E26" s="130">
        <f>+E22</f>
        <v>0</v>
      </c>
    </row>
    <row r="27" spans="2:6" ht="16" x14ac:dyDescent="0.4">
      <c r="B27" s="58"/>
      <c r="C27" s="294" t="s">
        <v>330</v>
      </c>
      <c r="D27" s="294"/>
      <c r="E27" s="295"/>
      <c r="F27" s="130">
        <f>SUM(E25:E26)</f>
        <v>0</v>
      </c>
    </row>
    <row r="28" spans="2:6" ht="16" x14ac:dyDescent="0.4">
      <c r="B28" s="58"/>
      <c r="C28" s="59"/>
      <c r="F28" s="206" t="str">
        <f>IF(F27=0,"",IF(F27&gt;0,"Under-Expended","(Over)-Expended"))</f>
        <v/>
      </c>
    </row>
    <row r="29" spans="2:6" ht="16.5" thickBot="1" x14ac:dyDescent="0.45">
      <c r="B29" s="58"/>
      <c r="C29" s="297" t="s">
        <v>331</v>
      </c>
      <c r="D29" s="297"/>
      <c r="E29" s="298"/>
      <c r="F29" s="131">
        <f>F10-F27</f>
        <v>0</v>
      </c>
    </row>
    <row r="30" spans="2:6" ht="17" thickTop="1" thickBot="1" x14ac:dyDescent="0.45">
      <c r="B30" s="58"/>
      <c r="C30" s="207"/>
      <c r="D30" s="207"/>
      <c r="E30" s="209"/>
      <c r="F30" s="209"/>
    </row>
    <row r="31" spans="2:6" ht="16.5" thickBot="1" x14ac:dyDescent="0.45">
      <c r="B31" s="58"/>
      <c r="C31" s="220" t="s">
        <v>334</v>
      </c>
      <c r="D31" s="221"/>
      <c r="E31" s="221"/>
      <c r="F31" s="222"/>
    </row>
    <row r="32" spans="2:6" ht="16" x14ac:dyDescent="0.4">
      <c r="B32" s="58"/>
      <c r="C32" s="299" t="str">
        <f>"Estimating Quarter "&amp;C6&amp;":"</f>
        <v>Estimating Quarter Apr - May - Jun:</v>
      </c>
      <c r="D32" s="300"/>
      <c r="E32" s="300"/>
      <c r="F32" s="214">
        <f>F10</f>
        <v>0</v>
      </c>
    </row>
    <row r="33" spans="1:7" ht="16" x14ac:dyDescent="0.4">
      <c r="B33" s="58"/>
      <c r="C33" s="301" t="s">
        <v>333</v>
      </c>
      <c r="D33" s="302"/>
      <c r="E33" s="302"/>
      <c r="F33" s="215"/>
    </row>
    <row r="34" spans="1:7" ht="16" x14ac:dyDescent="0.4">
      <c r="B34" s="58"/>
      <c r="C34" s="210"/>
      <c r="D34" s="211"/>
      <c r="E34" s="212"/>
      <c r="F34" s="216" t="str">
        <f>IF(F33=0,"",IF(F33&gt;0,"Under-Expended","(Over)-Expended"))</f>
        <v/>
      </c>
    </row>
    <row r="35" spans="1:7" ht="16.5" thickBot="1" x14ac:dyDescent="0.45">
      <c r="B35" s="58"/>
      <c r="C35" s="217"/>
      <c r="D35" s="218"/>
      <c r="E35" s="219" t="s">
        <v>335</v>
      </c>
      <c r="F35" s="213">
        <f>IF(F33=0,F29,F32-F33)</f>
        <v>0</v>
      </c>
    </row>
    <row r="36" spans="1:7" ht="15.5" thickBot="1" x14ac:dyDescent="0.45">
      <c r="A36" s="108"/>
      <c r="B36" s="109"/>
      <c r="C36" s="109"/>
      <c r="D36" s="109"/>
      <c r="E36" s="109"/>
      <c r="F36" s="108"/>
      <c r="G36" s="108"/>
    </row>
    <row r="37" spans="1:7" ht="15.5" thickBot="1" x14ac:dyDescent="0.45">
      <c r="A37" s="288" t="s">
        <v>238</v>
      </c>
      <c r="B37" s="289"/>
      <c r="C37" s="289"/>
      <c r="D37" s="289"/>
      <c r="E37" s="289"/>
      <c r="F37" s="289"/>
      <c r="G37" s="290"/>
    </row>
    <row r="38" spans="1:7" ht="269.5" customHeight="1" thickBot="1" x14ac:dyDescent="0.45">
      <c r="A38" s="110" t="s">
        <v>238</v>
      </c>
      <c r="B38" s="286" t="s">
        <v>195</v>
      </c>
      <c r="C38" s="286"/>
      <c r="D38" s="286"/>
      <c r="E38" s="286"/>
      <c r="F38" s="286"/>
      <c r="G38" s="287"/>
    </row>
    <row r="49" spans="6:6" x14ac:dyDescent="0.4">
      <c r="F49" s="1" t="s">
        <v>195</v>
      </c>
    </row>
  </sheetData>
  <sheetProtection algorithmName="SHA-512" hashValue="HvLUvUVCWxaednCF6SUhbxbgidCJxAJYIgd3iyyYDIS9Zbcedg6sUohBw9zy8PwUE+CiYXiOA9jtFSklRpiuAQ==" saltValue="flM18OkIgFOJD+ImEiIkeQ==" spinCount="100000" sheet="1" objects="1" scenarios="1" selectLockedCells="1"/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 codeName="Sheet3">
    <pageSetUpPr fitToPage="1"/>
  </sheetPr>
  <dimension ref="B1:Q48"/>
  <sheetViews>
    <sheetView zoomScale="85" zoomScaleNormal="85" zoomScalePageLayoutView="70" workbookViewId="0">
      <selection activeCell="AG56" sqref="AG56"/>
    </sheetView>
  </sheetViews>
  <sheetFormatPr defaultColWidth="8.765625" defaultRowHeight="15" x14ac:dyDescent="0.4"/>
  <cols>
    <col min="1" max="1" width="3.84375" style="148" customWidth="1"/>
    <col min="2" max="2" width="13.23046875" style="148" customWidth="1"/>
    <col min="3" max="3" width="7.3046875" style="148" bestFit="1" customWidth="1"/>
    <col min="4" max="4" width="11.23046875" style="148" customWidth="1"/>
    <col min="5" max="5" width="1.84375" style="148" customWidth="1"/>
    <col min="6" max="6" width="18.23046875" style="148" customWidth="1"/>
    <col min="7" max="7" width="16.53515625" style="148" customWidth="1"/>
    <col min="8" max="8" width="21.4609375" style="148" customWidth="1"/>
    <col min="9" max="9" width="2.4609375" style="148" customWidth="1"/>
    <col min="10" max="10" width="13.765625" style="148" customWidth="1"/>
    <col min="11" max="11" width="7.3046875" style="148" bestFit="1" customWidth="1"/>
    <col min="12" max="12" width="11.23046875" style="148" customWidth="1"/>
    <col min="13" max="13" width="1.765625" style="148" bestFit="1" customWidth="1"/>
    <col min="14" max="14" width="17.765625" style="148" customWidth="1"/>
    <col min="15" max="15" width="19.07421875" style="148" customWidth="1"/>
    <col min="16" max="16" width="17.07421875" style="148" customWidth="1"/>
    <col min="17" max="17" width="5.69140625" style="148" customWidth="1"/>
    <col min="18" max="16384" width="8.765625" style="148"/>
  </cols>
  <sheetData>
    <row r="1" spans="2:17" ht="15.5" thickBot="1" x14ac:dyDescent="0.45"/>
    <row r="2" spans="2:17" x14ac:dyDescent="0.4">
      <c r="B2" s="303" t="s">
        <v>296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5"/>
    </row>
    <row r="3" spans="2:17" x14ac:dyDescent="0.4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ht="18" customHeight="1" x14ac:dyDescent="0.5">
      <c r="B4" s="188" t="s">
        <v>281</v>
      </c>
      <c r="C4" s="321">
        <f>Estimate!D4</f>
        <v>0</v>
      </c>
      <c r="D4" s="321"/>
      <c r="E4" s="189"/>
      <c r="F4" s="189"/>
      <c r="G4" s="189" t="s">
        <v>297</v>
      </c>
      <c r="H4" s="190">
        <v>43374</v>
      </c>
      <c r="I4" s="152"/>
      <c r="J4" s="152"/>
      <c r="K4" s="152"/>
      <c r="L4" s="152"/>
      <c r="M4" s="152"/>
      <c r="N4" s="152"/>
      <c r="O4" s="152"/>
      <c r="P4" s="152"/>
      <c r="Q4" s="153"/>
    </row>
    <row r="5" spans="2:17" s="157" customFormat="1" x14ac:dyDescent="0.4">
      <c r="B5" s="154"/>
      <c r="C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6"/>
    </row>
    <row r="6" spans="2:17" s="157" customFormat="1" x14ac:dyDescent="0.4">
      <c r="B6" s="306" t="s">
        <v>298</v>
      </c>
      <c r="C6" s="307"/>
      <c r="D6" s="307"/>
      <c r="E6" s="307"/>
      <c r="F6" s="307"/>
      <c r="G6" s="307"/>
      <c r="H6" s="307"/>
      <c r="I6" s="155"/>
      <c r="J6" s="307" t="s">
        <v>299</v>
      </c>
      <c r="K6" s="307"/>
      <c r="L6" s="307"/>
      <c r="M6" s="307"/>
      <c r="N6" s="307"/>
      <c r="O6" s="307"/>
      <c r="P6" s="307"/>
      <c r="Q6" s="156"/>
    </row>
    <row r="7" spans="2:17" s="157" customFormat="1" x14ac:dyDescent="0.4"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</row>
    <row r="8" spans="2:17" s="164" customFormat="1" ht="30" x14ac:dyDescent="0.4">
      <c r="B8" s="158" t="s">
        <v>290</v>
      </c>
      <c r="C8" s="159" t="s">
        <v>294</v>
      </c>
      <c r="D8" s="160" t="s">
        <v>295</v>
      </c>
      <c r="E8" s="161"/>
      <c r="F8" s="162" t="s">
        <v>283</v>
      </c>
      <c r="G8" s="162" t="s">
        <v>300</v>
      </c>
      <c r="H8" s="162" t="s">
        <v>301</v>
      </c>
      <c r="I8" s="161"/>
      <c r="J8" s="160" t="s">
        <v>302</v>
      </c>
      <c r="K8" s="160" t="s">
        <v>294</v>
      </c>
      <c r="L8" s="160" t="s">
        <v>295</v>
      </c>
      <c r="M8" s="161"/>
      <c r="N8" s="162" t="s">
        <v>283</v>
      </c>
      <c r="O8" s="162" t="s">
        <v>300</v>
      </c>
      <c r="P8" s="162" t="s">
        <v>301</v>
      </c>
      <c r="Q8" s="163"/>
    </row>
    <row r="9" spans="2:17" ht="16" x14ac:dyDescent="0.4">
      <c r="B9" s="165" t="s">
        <v>303</v>
      </c>
      <c r="C9" s="152" t="s">
        <v>304</v>
      </c>
      <c r="D9" s="152" t="s">
        <v>256</v>
      </c>
      <c r="E9" s="152"/>
      <c r="F9" s="186"/>
      <c r="G9" s="186"/>
      <c r="H9" s="186"/>
      <c r="I9" s="152"/>
      <c r="J9" s="152" t="s">
        <v>305</v>
      </c>
      <c r="K9" s="152" t="s">
        <v>304</v>
      </c>
      <c r="L9" s="152" t="s">
        <v>259</v>
      </c>
      <c r="M9" s="152"/>
      <c r="N9" s="186"/>
      <c r="O9" s="186"/>
      <c r="P9" s="186"/>
      <c r="Q9" s="153"/>
    </row>
    <row r="10" spans="2:17" ht="16" x14ac:dyDescent="0.4">
      <c r="B10" s="165" t="s">
        <v>303</v>
      </c>
      <c r="C10" s="152" t="s">
        <v>306</v>
      </c>
      <c r="D10" s="152" t="s">
        <v>259</v>
      </c>
      <c r="E10" s="152"/>
      <c r="F10" s="187"/>
      <c r="G10" s="187"/>
      <c r="H10" s="187"/>
      <c r="I10" s="152"/>
      <c r="J10" s="152" t="s">
        <v>305</v>
      </c>
      <c r="K10" s="152" t="s">
        <v>306</v>
      </c>
      <c r="L10" s="152" t="s">
        <v>262</v>
      </c>
      <c r="M10" s="152"/>
      <c r="N10" s="187"/>
      <c r="O10" s="187"/>
      <c r="P10" s="187"/>
      <c r="Q10" s="153"/>
    </row>
    <row r="11" spans="2:17" ht="16" x14ac:dyDescent="0.4">
      <c r="B11" s="165" t="s">
        <v>303</v>
      </c>
      <c r="C11" s="152" t="s">
        <v>307</v>
      </c>
      <c r="D11" s="152" t="s">
        <v>262</v>
      </c>
      <c r="E11" s="152"/>
      <c r="F11" s="187"/>
      <c r="G11" s="187"/>
      <c r="H11" s="187"/>
      <c r="I11" s="152"/>
      <c r="J11" s="152" t="s">
        <v>305</v>
      </c>
      <c r="K11" s="152" t="s">
        <v>307</v>
      </c>
      <c r="L11" s="152" t="s">
        <v>265</v>
      </c>
      <c r="M11" s="152"/>
      <c r="N11" s="187"/>
      <c r="O11" s="187"/>
      <c r="P11" s="187"/>
      <c r="Q11" s="153"/>
    </row>
    <row r="12" spans="2:17" ht="16" x14ac:dyDescent="0.4">
      <c r="B12" s="165" t="s">
        <v>303</v>
      </c>
      <c r="C12" s="152" t="s">
        <v>308</v>
      </c>
      <c r="D12" s="152" t="s">
        <v>265</v>
      </c>
      <c r="E12" s="152"/>
      <c r="F12" s="187"/>
      <c r="G12" s="187"/>
      <c r="H12" s="187"/>
      <c r="I12" s="152"/>
      <c r="J12" s="152" t="s">
        <v>305</v>
      </c>
      <c r="K12" s="152" t="s">
        <v>308</v>
      </c>
      <c r="L12" s="152" t="s">
        <v>256</v>
      </c>
      <c r="M12" s="152"/>
      <c r="N12" s="187">
        <f>F16</f>
        <v>0</v>
      </c>
      <c r="O12" s="187">
        <f>G16</f>
        <v>0</v>
      </c>
      <c r="P12" s="187">
        <f>H16</f>
        <v>0</v>
      </c>
      <c r="Q12" s="153"/>
    </row>
    <row r="13" spans="2:17" ht="16.5" thickBot="1" x14ac:dyDescent="0.45">
      <c r="B13" s="166" t="s">
        <v>309</v>
      </c>
      <c r="C13" s="167"/>
      <c r="D13" s="167"/>
      <c r="E13" s="168"/>
      <c r="F13" s="191">
        <f>SUM(F9:F12)</f>
        <v>0</v>
      </c>
      <c r="G13" s="191">
        <f>SUM(G9:G12)</f>
        <v>0</v>
      </c>
      <c r="H13" s="191">
        <f t="shared" ref="H13" si="0">+F13-G13</f>
        <v>0</v>
      </c>
      <c r="I13" s="152"/>
      <c r="J13" s="308" t="s">
        <v>310</v>
      </c>
      <c r="K13" s="308"/>
      <c r="L13" s="308"/>
      <c r="M13" s="168" t="s">
        <v>195</v>
      </c>
      <c r="N13" s="191">
        <f>SUM(N9:N12)</f>
        <v>0</v>
      </c>
      <c r="O13" s="191">
        <f>SUM(O9:O12)</f>
        <v>0</v>
      </c>
      <c r="P13" s="191">
        <f>SUM(P9:P12)</f>
        <v>0</v>
      </c>
      <c r="Q13" s="153"/>
    </row>
    <row r="14" spans="2:17" ht="15.5" thickTop="1" x14ac:dyDescent="0.4">
      <c r="B14" s="165"/>
      <c r="C14" s="152"/>
      <c r="D14" s="152"/>
      <c r="E14" s="152"/>
      <c r="F14" s="152"/>
      <c r="G14" s="152"/>
      <c r="H14" s="206" t="str">
        <f>IF(H13=0,"",IF(H13&gt;0,"Under-Expended","(Over)-Expended"))</f>
        <v/>
      </c>
      <c r="I14" s="152"/>
      <c r="J14" s="152"/>
      <c r="K14" s="152"/>
      <c r="L14" s="152"/>
      <c r="M14" s="152"/>
      <c r="N14" s="152"/>
      <c r="O14" s="152"/>
      <c r="P14" s="206" t="str">
        <f>IF(P13=0,"",IF(P13&gt;0,"Under-Expended","(Over)-Expended"))</f>
        <v/>
      </c>
      <c r="Q14" s="153"/>
    </row>
    <row r="15" spans="2:17" x14ac:dyDescent="0.4">
      <c r="B15" s="165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3"/>
    </row>
    <row r="16" spans="2:17" ht="16" x14ac:dyDescent="0.4">
      <c r="B16" s="165" t="s">
        <v>291</v>
      </c>
      <c r="C16" s="152" t="s">
        <v>304</v>
      </c>
      <c r="D16" s="152" t="s">
        <v>256</v>
      </c>
      <c r="E16" s="152"/>
      <c r="F16" s="186">
        <f>IFERROR(INDEX(Lookup_OverUnderExpended!C$5:C$71,MATCH($C$4,Lookup_OverUnderExpended!$A$5:$A$71,0)),0)</f>
        <v>0</v>
      </c>
      <c r="G16" s="186">
        <f>IFERROR(INDEX(Lookup_OverUnderExpended!D$5:D$71,MATCH($C$4,Lookup_OverUnderExpended!$A$5:$A$71,0)),0)</f>
        <v>0</v>
      </c>
      <c r="H16" s="186">
        <f>IFERROR(INDEX(Lookup_OverUnderExpended!E$5:E$71,MATCH($C$4,Lookup_OverUnderExpended!$A$5:$A$71,0)),0)</f>
        <v>0</v>
      </c>
      <c r="I16" s="152"/>
      <c r="J16" s="152" t="s">
        <v>311</v>
      </c>
      <c r="K16" s="152" t="s">
        <v>304</v>
      </c>
      <c r="L16" s="152" t="s">
        <v>259</v>
      </c>
      <c r="M16" s="152"/>
      <c r="N16" s="186">
        <f>F17</f>
        <v>0</v>
      </c>
      <c r="O16" s="186">
        <f>G17</f>
        <v>0</v>
      </c>
      <c r="P16" s="186">
        <f>H17</f>
        <v>0</v>
      </c>
      <c r="Q16" s="153"/>
    </row>
    <row r="17" spans="2:17" ht="16" x14ac:dyDescent="0.4">
      <c r="B17" s="165" t="s">
        <v>291</v>
      </c>
      <c r="C17" s="152" t="s">
        <v>306</v>
      </c>
      <c r="D17" s="152" t="s">
        <v>259</v>
      </c>
      <c r="E17" s="152"/>
      <c r="F17" s="186">
        <f>IFERROR(INDEX(Lookup_OverUnderExpended!G$5:G$71,MATCH($C$4,Lookup_OverUnderExpended!$A$5:$A$71,0)),0)</f>
        <v>0</v>
      </c>
      <c r="G17" s="186">
        <f>IFERROR(INDEX(Lookup_OverUnderExpended!H$5:H$71,MATCH($C$4,Lookup_OverUnderExpended!$A$5:$A$71,0)),0)</f>
        <v>0</v>
      </c>
      <c r="H17" s="186">
        <f>IFERROR(INDEX(Lookup_OverUnderExpended!I$5:I$71,MATCH($C$4,Lookup_OverUnderExpended!$A$5:$A$71,0)),0)</f>
        <v>0</v>
      </c>
      <c r="I17" s="152"/>
      <c r="J17" s="152" t="s">
        <v>311</v>
      </c>
      <c r="K17" s="152" t="s">
        <v>306</v>
      </c>
      <c r="L17" s="152" t="s">
        <v>262</v>
      </c>
      <c r="M17" s="152"/>
      <c r="N17" s="187">
        <f t="shared" ref="N17:O18" si="1">F18</f>
        <v>0</v>
      </c>
      <c r="O17" s="187">
        <f t="shared" si="1"/>
        <v>0</v>
      </c>
      <c r="P17" s="187">
        <f>H18</f>
        <v>0</v>
      </c>
      <c r="Q17" s="153"/>
    </row>
    <row r="18" spans="2:17" ht="16" x14ac:dyDescent="0.4">
      <c r="B18" s="165" t="s">
        <v>291</v>
      </c>
      <c r="C18" s="152" t="s">
        <v>307</v>
      </c>
      <c r="D18" s="152" t="s">
        <v>262</v>
      </c>
      <c r="E18" s="152"/>
      <c r="F18" s="186">
        <f>IFERROR(INDEX(Lookup_OverUnderExpended!K$5:K$71,MATCH($C$4,Lookup_OverUnderExpended!$A$5:$A$71,0)),0)</f>
        <v>0</v>
      </c>
      <c r="G18" s="186">
        <f>IFERROR(INDEX(Lookup_OverUnderExpended!L$5:L$71,MATCH($C$4,Lookup_OverUnderExpended!$A$5:$A$71,0)),0)</f>
        <v>0</v>
      </c>
      <c r="H18" s="186">
        <f>IFERROR(INDEX(Lookup_OverUnderExpended!M$5:M$71,MATCH($C$4,Lookup_OverUnderExpended!$A$5:$A$71,0)),0)</f>
        <v>0</v>
      </c>
      <c r="I18" s="152"/>
      <c r="J18" s="152" t="s">
        <v>311</v>
      </c>
      <c r="K18" s="152" t="s">
        <v>307</v>
      </c>
      <c r="L18" s="152" t="s">
        <v>265</v>
      </c>
      <c r="M18" s="152"/>
      <c r="N18" s="187">
        <f t="shared" si="1"/>
        <v>0</v>
      </c>
      <c r="O18" s="187">
        <f>G19</f>
        <v>0</v>
      </c>
      <c r="P18" s="187">
        <f>H19</f>
        <v>0</v>
      </c>
      <c r="Q18" s="153"/>
    </row>
    <row r="19" spans="2:17" ht="16" x14ac:dyDescent="0.4">
      <c r="B19" s="165" t="s">
        <v>291</v>
      </c>
      <c r="C19" s="152" t="s">
        <v>308</v>
      </c>
      <c r="D19" s="152" t="s">
        <v>265</v>
      </c>
      <c r="E19" s="152"/>
      <c r="F19" s="186">
        <f>IFERROR(INDEX(Lookup_OverUnderExpended!O$5:O$71,MATCH($C$4,Lookup_OverUnderExpended!$A$5:$A$71,0)),0)</f>
        <v>0</v>
      </c>
      <c r="G19" s="186">
        <f>IFERROR(INDEX(Lookup_OverUnderExpended!P$5:P$71,MATCH($C$4,Lookup_OverUnderExpended!$A$5:$A$71,0)),0)</f>
        <v>0</v>
      </c>
      <c r="H19" s="186">
        <f>IFERROR(INDEX(Lookup_OverUnderExpended!Q$5:Q$71,MATCH($C$4,Lookup_OverUnderExpended!$A$5:$A$71,0)),0)</f>
        <v>0</v>
      </c>
      <c r="I19" s="152"/>
      <c r="J19" s="152" t="s">
        <v>311</v>
      </c>
      <c r="K19" s="152" t="s">
        <v>308</v>
      </c>
      <c r="L19" s="152" t="s">
        <v>256</v>
      </c>
      <c r="M19" s="152"/>
      <c r="N19" s="187">
        <f>F23</f>
        <v>0</v>
      </c>
      <c r="O19" s="187">
        <f>G23</f>
        <v>0</v>
      </c>
      <c r="P19" s="187">
        <f>H23</f>
        <v>0</v>
      </c>
      <c r="Q19" s="153"/>
    </row>
    <row r="20" spans="2:17" ht="16.5" thickBot="1" x14ac:dyDescent="0.45">
      <c r="B20" s="309" t="s">
        <v>268</v>
      </c>
      <c r="C20" s="308"/>
      <c r="D20" s="308"/>
      <c r="E20" s="168"/>
      <c r="F20" s="191">
        <f>SUM(F16:F19)</f>
        <v>0</v>
      </c>
      <c r="G20" s="191">
        <f>SUM(G16:G19)</f>
        <v>0</v>
      </c>
      <c r="H20" s="191">
        <f>SUM(H16:H19)</f>
        <v>0</v>
      </c>
      <c r="I20" s="152"/>
      <c r="J20" s="308" t="s">
        <v>312</v>
      </c>
      <c r="K20" s="308"/>
      <c r="L20" s="308"/>
      <c r="M20" s="168" t="s">
        <v>195</v>
      </c>
      <c r="N20" s="191">
        <f>SUM(N16:N19)</f>
        <v>0</v>
      </c>
      <c r="O20" s="191">
        <f>SUM(O16:O19)</f>
        <v>0</v>
      </c>
      <c r="P20" s="191">
        <f>SUM(P16:P19)</f>
        <v>0</v>
      </c>
      <c r="Q20" s="153"/>
    </row>
    <row r="21" spans="2:17" ht="15.5" thickTop="1" x14ac:dyDescent="0.4">
      <c r="B21" s="165"/>
      <c r="C21" s="152"/>
      <c r="D21" s="152"/>
      <c r="E21" s="152"/>
      <c r="F21" s="152"/>
      <c r="G21" s="152"/>
      <c r="H21" s="206" t="str">
        <f>IF(H20=0,"",IF(H20&gt;0,"Under-Expended","(Over)-Expended"))</f>
        <v/>
      </c>
      <c r="I21" s="152"/>
      <c r="J21" s="152"/>
      <c r="K21" s="152"/>
      <c r="L21" s="152"/>
      <c r="M21" s="152"/>
      <c r="N21" s="152"/>
      <c r="O21" s="152"/>
      <c r="P21" s="206" t="str">
        <f>IF(P20=0,"",IF(P20&gt;0,"Under-Expended","(Over)-Expended"))</f>
        <v/>
      </c>
      <c r="Q21" s="153"/>
    </row>
    <row r="22" spans="2:17" x14ac:dyDescent="0.4">
      <c r="B22" s="165"/>
      <c r="C22" s="152"/>
      <c r="D22" s="152"/>
      <c r="E22" s="152"/>
      <c r="F22" s="152"/>
      <c r="G22" s="152"/>
      <c r="H22" s="171"/>
      <c r="I22" s="152"/>
      <c r="J22" s="152"/>
      <c r="K22" s="152"/>
      <c r="L22" s="152"/>
      <c r="M22" s="152"/>
      <c r="N22" s="152"/>
      <c r="O22" s="152"/>
      <c r="P22" s="173"/>
      <c r="Q22" s="153"/>
    </row>
    <row r="23" spans="2:17" ht="16" x14ac:dyDescent="0.4">
      <c r="B23" s="165" t="s">
        <v>292</v>
      </c>
      <c r="C23" s="152" t="s">
        <v>304</v>
      </c>
      <c r="D23" s="152" t="s">
        <v>256</v>
      </c>
      <c r="E23" s="152"/>
      <c r="F23" s="186">
        <f>IFERROR(INDEX(Lookup_OverUnderExpended!W$5:W$71,MATCH($C$4,Lookup_OverUnderExpended!$A$5:$A$71,0)),0)</f>
        <v>0</v>
      </c>
      <c r="G23" s="186">
        <f>IFERROR(INDEX(Lookup_OverUnderExpended!X$5:X$71,MATCH($C$4,Lookup_OverUnderExpended!$A$5:$A$71,0)),0)</f>
        <v>0</v>
      </c>
      <c r="H23" s="186">
        <f>IFERROR(INDEX(Lookup_OverUnderExpended!Y$5:Y$71,MATCH($C$4,Lookup_OverUnderExpended!$A$5:$A$71,0)),0)</f>
        <v>0</v>
      </c>
      <c r="I23" s="152"/>
      <c r="J23" s="152" t="s">
        <v>313</v>
      </c>
      <c r="K23" s="152" t="s">
        <v>304</v>
      </c>
      <c r="L23" s="152" t="s">
        <v>259</v>
      </c>
      <c r="M23" s="152"/>
      <c r="N23" s="186">
        <f>F24</f>
        <v>0</v>
      </c>
      <c r="O23" s="186">
        <f>G24</f>
        <v>0</v>
      </c>
      <c r="P23" s="186">
        <f>H24</f>
        <v>0</v>
      </c>
      <c r="Q23" s="153"/>
    </row>
    <row r="24" spans="2:17" ht="16" x14ac:dyDescent="0.4">
      <c r="B24" s="165" t="s">
        <v>292</v>
      </c>
      <c r="C24" s="152" t="s">
        <v>306</v>
      </c>
      <c r="D24" s="152" t="s">
        <v>259</v>
      </c>
      <c r="E24" s="152"/>
      <c r="F24" s="186">
        <f>IFERROR(INDEX(Lookup_OverUnderExpended!AA$5:AA$71,MATCH($C$4,Lookup_OverUnderExpended!$A$5:$A$71,0)),0)</f>
        <v>0</v>
      </c>
      <c r="G24" s="186">
        <f>IFERROR(INDEX(Lookup_OverUnderExpended!AB$5:AB$71,MATCH($C$4,Lookup_OverUnderExpended!$A$5:$A$71,0)),0)</f>
        <v>0</v>
      </c>
      <c r="H24" s="186">
        <f>IFERROR(INDEX(Lookup_OverUnderExpended!AC$5:AC$71,MATCH($C$4,Lookup_OverUnderExpended!$A$5:$A$71,0)),0)</f>
        <v>0</v>
      </c>
      <c r="I24" s="152"/>
      <c r="J24" s="152" t="s">
        <v>313</v>
      </c>
      <c r="K24" s="152" t="s">
        <v>306</v>
      </c>
      <c r="L24" s="152" t="s">
        <v>262</v>
      </c>
      <c r="M24" s="152"/>
      <c r="N24" s="187">
        <f t="shared" ref="N24:O25" si="2">F25</f>
        <v>0</v>
      </c>
      <c r="O24" s="187">
        <f t="shared" si="2"/>
        <v>0</v>
      </c>
      <c r="P24" s="187">
        <f>H25</f>
        <v>0</v>
      </c>
      <c r="Q24" s="153"/>
    </row>
    <row r="25" spans="2:17" ht="16" x14ac:dyDescent="0.4">
      <c r="B25" s="165" t="s">
        <v>292</v>
      </c>
      <c r="C25" s="152" t="s">
        <v>307</v>
      </c>
      <c r="D25" s="152" t="s">
        <v>262</v>
      </c>
      <c r="E25" s="152"/>
      <c r="F25" s="186">
        <f>IFERROR(INDEX(Lookup_OverUnderExpended!AE$5:AE$71,MATCH($C$4,Lookup_OverUnderExpended!$A$5:$A$71,0)),0)</f>
        <v>0</v>
      </c>
      <c r="G25" s="186">
        <f>IFERROR(INDEX(Lookup_OverUnderExpended!AF$5:AF$71,MATCH($C$4,Lookup_OverUnderExpended!$A$5:$A$71,0)),0)</f>
        <v>0</v>
      </c>
      <c r="H25" s="186">
        <f>IFERROR(INDEX(Lookup_OverUnderExpended!AG$5:AG$71,MATCH($C$4,Lookup_OverUnderExpended!$A$5:$A$71,0)),0)</f>
        <v>0</v>
      </c>
      <c r="I25" s="152"/>
      <c r="J25" s="152" t="s">
        <v>313</v>
      </c>
      <c r="K25" s="152" t="s">
        <v>307</v>
      </c>
      <c r="L25" s="152" t="s">
        <v>265</v>
      </c>
      <c r="M25" s="152"/>
      <c r="N25" s="187">
        <f t="shared" si="2"/>
        <v>0</v>
      </c>
      <c r="O25" s="187">
        <f t="shared" si="2"/>
        <v>0</v>
      </c>
      <c r="P25" s="187">
        <f>H26</f>
        <v>0</v>
      </c>
      <c r="Q25" s="153"/>
    </row>
    <row r="26" spans="2:17" ht="16" x14ac:dyDescent="0.4">
      <c r="B26" s="165" t="s">
        <v>292</v>
      </c>
      <c r="C26" s="152" t="s">
        <v>308</v>
      </c>
      <c r="D26" s="152" t="s">
        <v>265</v>
      </c>
      <c r="E26" s="152"/>
      <c r="F26" s="186">
        <f>IFERROR(INDEX(Lookup_OverUnderExpended!AI$5:AI$71,MATCH($C$4,Lookup_OverUnderExpended!$A$5:$A$71,0)),0)</f>
        <v>0</v>
      </c>
      <c r="G26" s="186">
        <f>IFERROR(INDEX(Lookup_OverUnderExpended!AJ$5:AJ$71,MATCH($C$4,Lookup_OverUnderExpended!$A$5:$A$71,0)),0)</f>
        <v>0</v>
      </c>
      <c r="H26" s="186">
        <f>IFERROR(INDEX(Lookup_OverUnderExpended!AK$5:AK$71,MATCH($C$4,Lookup_OverUnderExpended!$A$5:$A$71,0)),0)</f>
        <v>0</v>
      </c>
      <c r="I26" s="152"/>
      <c r="J26" s="152"/>
      <c r="K26" s="152" t="s">
        <v>308</v>
      </c>
      <c r="L26" s="152" t="s">
        <v>256</v>
      </c>
      <c r="M26" s="152"/>
      <c r="N26" s="187">
        <f>F33</f>
        <v>0</v>
      </c>
      <c r="O26" s="187">
        <f>G33</f>
        <v>0</v>
      </c>
      <c r="P26" s="187">
        <f>H33</f>
        <v>0</v>
      </c>
      <c r="Q26" s="153"/>
    </row>
    <row r="27" spans="2:17" ht="16.5" thickBot="1" x14ac:dyDescent="0.45">
      <c r="B27" s="309" t="s">
        <v>277</v>
      </c>
      <c r="C27" s="308"/>
      <c r="D27" s="308"/>
      <c r="E27" s="168"/>
      <c r="F27" s="191">
        <f>SUM(F23:F26)</f>
        <v>0</v>
      </c>
      <c r="G27" s="191">
        <f>SUM(G23:G26)</f>
        <v>0</v>
      </c>
      <c r="H27" s="191">
        <f>SUM(H23:H26)</f>
        <v>0</v>
      </c>
      <c r="I27" s="152"/>
      <c r="J27" s="308" t="s">
        <v>314</v>
      </c>
      <c r="K27" s="308"/>
      <c r="L27" s="308"/>
      <c r="M27" s="152"/>
      <c r="N27" s="191">
        <f>SUM(N23:N26)</f>
        <v>0</v>
      </c>
      <c r="O27" s="191">
        <f>SUM(O23:O26)</f>
        <v>0</v>
      </c>
      <c r="P27" s="191">
        <f>SUM(P23:P26)</f>
        <v>0</v>
      </c>
      <c r="Q27" s="153"/>
    </row>
    <row r="28" spans="2:17" ht="15.5" thickTop="1" x14ac:dyDescent="0.4">
      <c r="B28" s="166"/>
      <c r="C28" s="167"/>
      <c r="D28" s="167"/>
      <c r="E28" s="168"/>
      <c r="F28" s="172"/>
      <c r="G28" s="172"/>
      <c r="H28" s="206" t="str">
        <f>IF(H27=0,"",IF(H27&gt;0,"Under-Expended","(Over)-Expended"))</f>
        <v/>
      </c>
      <c r="I28" s="152"/>
      <c r="J28" s="167"/>
      <c r="K28" s="167"/>
      <c r="L28" s="167"/>
      <c r="M28" s="152"/>
      <c r="N28" s="169"/>
      <c r="O28" s="169"/>
      <c r="P28" s="206" t="str">
        <f>IF(P27=0,"",IF(P27&gt;0,"Under-Expended","(Over)-Expended"))</f>
        <v/>
      </c>
      <c r="Q28" s="153"/>
    </row>
    <row r="29" spans="2:17" x14ac:dyDescent="0.4">
      <c r="B29" s="166"/>
      <c r="C29" s="167"/>
      <c r="D29" s="167"/>
      <c r="E29" s="168"/>
      <c r="F29" s="172"/>
      <c r="G29" s="172"/>
      <c r="H29" s="172"/>
      <c r="I29" s="152"/>
      <c r="J29" s="167"/>
      <c r="K29" s="167"/>
      <c r="L29" s="167"/>
      <c r="M29" s="152"/>
      <c r="N29" s="169"/>
      <c r="O29" s="169"/>
      <c r="P29" s="169"/>
      <c r="Q29" s="153"/>
    </row>
    <row r="30" spans="2:17" x14ac:dyDescent="0.4">
      <c r="B30" s="174" t="s">
        <v>315</v>
      </c>
      <c r="C30" s="175"/>
      <c r="D30" s="175"/>
      <c r="E30" s="175"/>
      <c r="F30" s="175"/>
      <c r="G30" s="175"/>
      <c r="H30" s="170">
        <f>SUM(H27,H20)</f>
        <v>0</v>
      </c>
      <c r="I30" s="152"/>
      <c r="J30" s="175" t="s">
        <v>316</v>
      </c>
      <c r="K30" s="175"/>
      <c r="L30" s="175"/>
      <c r="M30" s="175"/>
      <c r="N30" s="175"/>
      <c r="O30" s="175"/>
      <c r="P30" s="170">
        <f>SUM(P27,P20,P13)</f>
        <v>0</v>
      </c>
      <c r="Q30" s="153"/>
    </row>
    <row r="31" spans="2:17" x14ac:dyDescent="0.4">
      <c r="B31" s="166"/>
      <c r="C31" s="167"/>
      <c r="D31" s="167"/>
      <c r="E31" s="168"/>
      <c r="F31" s="172"/>
      <c r="G31" s="172"/>
      <c r="H31" s="206" t="str">
        <f>IF(H30=0,"",IF(H30&gt;0,"Under-Expended","(Over)-Expended"))</f>
        <v/>
      </c>
      <c r="I31" s="152"/>
      <c r="J31" s="167"/>
      <c r="K31" s="167"/>
      <c r="L31" s="167"/>
      <c r="M31" s="168"/>
      <c r="N31" s="172"/>
      <c r="O31" s="172"/>
      <c r="P31" s="206" t="str">
        <f>IF(P30=0,"",IF(P30&gt;0,"Under-Expended","(Over)-Expended"))</f>
        <v/>
      </c>
      <c r="Q31" s="153"/>
    </row>
    <row r="32" spans="2:17" x14ac:dyDescent="0.4">
      <c r="B32" s="165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</row>
    <row r="33" spans="2:17" ht="16" x14ac:dyDescent="0.4">
      <c r="B33" s="165" t="s">
        <v>293</v>
      </c>
      <c r="C33" s="152" t="s">
        <v>304</v>
      </c>
      <c r="D33" s="152" t="s">
        <v>256</v>
      </c>
      <c r="E33" s="152"/>
      <c r="F33" s="186">
        <f>IFERROR(INDEX(Lookup_OverUnderExpended!AQ$5:AQ$71,MATCH($C$4,Lookup_OverUnderExpended!$A$5:$A$71,0)),0)</f>
        <v>0</v>
      </c>
      <c r="G33" s="186">
        <f>IFERROR(INDEX(Lookup_OverUnderExpended!AR$5:AR$71,MATCH($C$4,Lookup_OverUnderExpended!$A$5:$A$71,0)),0)</f>
        <v>0</v>
      </c>
      <c r="H33" s="186">
        <f>IFERROR(INDEX(Lookup_OverUnderExpended!AS$5:AS$71,MATCH($C$4,Lookup_OverUnderExpended!$A$5:$A$71,0)),0)</f>
        <v>0</v>
      </c>
      <c r="I33" s="152"/>
      <c r="J33" s="155" t="s">
        <v>317</v>
      </c>
      <c r="K33" s="155" t="s">
        <v>304</v>
      </c>
      <c r="L33" s="155" t="s">
        <v>259</v>
      </c>
      <c r="M33" s="155"/>
      <c r="N33" s="197">
        <f>F34</f>
        <v>0</v>
      </c>
      <c r="O33" s="198" t="s">
        <v>195</v>
      </c>
      <c r="P33" s="198" t="s">
        <v>195</v>
      </c>
      <c r="Q33" s="153"/>
    </row>
    <row r="34" spans="2:17" ht="16" x14ac:dyDescent="0.4">
      <c r="B34" s="154" t="s">
        <v>293</v>
      </c>
      <c r="C34" s="155" t="s">
        <v>306</v>
      </c>
      <c r="D34" s="155" t="s">
        <v>259</v>
      </c>
      <c r="E34" s="155"/>
      <c r="F34" s="202">
        <f>IFERROR(INDEX(Lookup_OverUnderExpended!AU$5:AU$71,MATCH($C$4,Lookup_OverUnderExpended!$A$5:$A$71,0)),0)</f>
        <v>0</v>
      </c>
      <c r="G34" s="192"/>
      <c r="H34" s="192"/>
      <c r="I34" s="152"/>
      <c r="J34" s="155" t="s">
        <v>317</v>
      </c>
      <c r="K34" s="155" t="s">
        <v>306</v>
      </c>
      <c r="L34" s="155" t="s">
        <v>262</v>
      </c>
      <c r="M34" s="155"/>
      <c r="N34" s="176"/>
      <c r="O34" s="176"/>
      <c r="P34" s="176" t="s">
        <v>195</v>
      </c>
      <c r="Q34" s="153"/>
    </row>
    <row r="35" spans="2:17" x14ac:dyDescent="0.4">
      <c r="B35" s="154" t="s">
        <v>293</v>
      </c>
      <c r="C35" s="155" t="s">
        <v>307</v>
      </c>
      <c r="D35" s="155" t="s">
        <v>262</v>
      </c>
      <c r="E35" s="155"/>
      <c r="F35" s="176"/>
      <c r="G35" s="176"/>
      <c r="H35" s="176"/>
      <c r="I35" s="152"/>
      <c r="J35" s="155" t="s">
        <v>317</v>
      </c>
      <c r="K35" s="155" t="s">
        <v>307</v>
      </c>
      <c r="L35" s="155" t="s">
        <v>265</v>
      </c>
      <c r="M35" s="152"/>
      <c r="N35" s="176"/>
      <c r="O35" s="176"/>
      <c r="P35" s="176" t="s">
        <v>195</v>
      </c>
      <c r="Q35" s="153"/>
    </row>
    <row r="36" spans="2:17" x14ac:dyDescent="0.4">
      <c r="B36" s="154" t="s">
        <v>293</v>
      </c>
      <c r="C36" s="155" t="s">
        <v>308</v>
      </c>
      <c r="D36" s="155" t="s">
        <v>265</v>
      </c>
      <c r="E36" s="155"/>
      <c r="F36" s="176"/>
      <c r="G36" s="176"/>
      <c r="H36" s="176"/>
      <c r="I36" s="152"/>
      <c r="J36" s="155" t="s">
        <v>317</v>
      </c>
      <c r="K36" s="155" t="s">
        <v>308</v>
      </c>
      <c r="L36" s="155" t="s">
        <v>256</v>
      </c>
      <c r="M36" s="152"/>
      <c r="N36" s="176"/>
      <c r="O36" s="176"/>
      <c r="P36" s="176"/>
      <c r="Q36" s="153"/>
    </row>
    <row r="37" spans="2:17" ht="15.5" thickBot="1" x14ac:dyDescent="0.45">
      <c r="B37" s="309" t="s">
        <v>318</v>
      </c>
      <c r="C37" s="308"/>
      <c r="D37" s="308"/>
      <c r="E37" s="168"/>
      <c r="F37" s="199">
        <f>F33</f>
        <v>0</v>
      </c>
      <c r="G37" s="199">
        <f>SUM(G33:G36)</f>
        <v>0</v>
      </c>
      <c r="H37" s="199">
        <f>SUM(H33:H36)</f>
        <v>0</v>
      </c>
      <c r="I37" s="152"/>
      <c r="J37" s="308" t="s">
        <v>319</v>
      </c>
      <c r="K37" s="308"/>
      <c r="L37" s="308"/>
      <c r="M37" s="152"/>
      <c r="N37" s="199">
        <f>SUM(N33:N36)</f>
        <v>0</v>
      </c>
      <c r="O37" s="199">
        <f>SUM(O33:O36)</f>
        <v>0</v>
      </c>
      <c r="P37" s="199">
        <f>SUM(P33:P36)</f>
        <v>0</v>
      </c>
      <c r="Q37" s="153"/>
    </row>
    <row r="38" spans="2:17" ht="15.5" thickTop="1" x14ac:dyDescent="0.4">
      <c r="B38" s="16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</row>
    <row r="39" spans="2:17" x14ac:dyDescent="0.4">
      <c r="B39" s="177" t="s">
        <v>320</v>
      </c>
      <c r="C39" s="178"/>
      <c r="D39" s="178"/>
      <c r="E39" s="178"/>
      <c r="F39" s="178"/>
      <c r="G39" s="178"/>
      <c r="H39" s="179">
        <f>SUM(H37,H27,H20,H13)</f>
        <v>0</v>
      </c>
      <c r="I39" s="152"/>
      <c r="J39" s="178" t="s">
        <v>320</v>
      </c>
      <c r="K39" s="178"/>
      <c r="L39" s="178"/>
      <c r="M39" s="178"/>
      <c r="N39" s="178"/>
      <c r="O39" s="178"/>
      <c r="P39" s="179">
        <f>SUM(P37,P27,P20,P13)</f>
        <v>0</v>
      </c>
      <c r="Q39" s="153"/>
    </row>
    <row r="40" spans="2:17" x14ac:dyDescent="0.4">
      <c r="B40" s="165"/>
      <c r="C40" s="152"/>
      <c r="D40" s="152"/>
      <c r="E40" s="152"/>
      <c r="F40" s="152"/>
      <c r="G40" s="152"/>
      <c r="H40" s="206" t="str">
        <f>IF(H39=0,"",IF(H39&gt;0,"Under-Expended","(Over)-Expended"))</f>
        <v/>
      </c>
      <c r="I40" s="152"/>
      <c r="J40" s="152"/>
      <c r="K40" s="152"/>
      <c r="L40" s="152"/>
      <c r="M40" s="152"/>
      <c r="N40" s="152"/>
      <c r="O40" s="152"/>
      <c r="P40" s="206" t="str">
        <f>IF(P39=0,"",IF(P39&gt;0,"Under-Expended","(Over)-Expended"))</f>
        <v/>
      </c>
      <c r="Q40" s="153"/>
    </row>
    <row r="41" spans="2:17" ht="15.5" thickBot="1" x14ac:dyDescent="0.45">
      <c r="B41" s="16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3"/>
    </row>
    <row r="42" spans="2:17" x14ac:dyDescent="0.4">
      <c r="B42" s="165"/>
      <c r="C42" s="152"/>
      <c r="D42" s="152"/>
      <c r="E42" s="152"/>
      <c r="F42" s="310" t="s">
        <v>251</v>
      </c>
      <c r="G42" s="311"/>
      <c r="H42" s="312"/>
      <c r="I42" s="152"/>
      <c r="J42" s="152"/>
      <c r="K42" s="152"/>
      <c r="L42" s="152"/>
      <c r="M42" s="152"/>
      <c r="N42" s="152"/>
      <c r="O42" s="152"/>
      <c r="P42" s="152"/>
      <c r="Q42" s="153"/>
    </row>
    <row r="43" spans="2:17" x14ac:dyDescent="0.4">
      <c r="B43" s="165"/>
      <c r="C43" s="152"/>
      <c r="D43" s="152"/>
      <c r="E43" s="152"/>
      <c r="F43" s="180"/>
      <c r="G43" s="313" t="s">
        <v>321</v>
      </c>
      <c r="H43" s="314"/>
      <c r="I43" s="152"/>
      <c r="J43" s="152"/>
      <c r="K43" s="152"/>
      <c r="L43" s="152"/>
      <c r="M43" s="152"/>
      <c r="N43" s="152"/>
      <c r="O43" s="152"/>
      <c r="P43" s="152"/>
      <c r="Q43" s="153"/>
    </row>
    <row r="44" spans="2:17" x14ac:dyDescent="0.4">
      <c r="B44" s="165"/>
      <c r="C44" s="152"/>
      <c r="D44" s="152"/>
      <c r="E44" s="152"/>
      <c r="F44" s="181"/>
      <c r="G44" s="315" t="s">
        <v>328</v>
      </c>
      <c r="H44" s="316"/>
      <c r="I44" s="152"/>
      <c r="J44" s="152"/>
      <c r="K44" s="152"/>
      <c r="L44" s="152"/>
      <c r="M44" s="152"/>
      <c r="N44" s="152"/>
      <c r="O44" s="152"/>
      <c r="P44" s="152"/>
      <c r="Q44" s="153"/>
    </row>
    <row r="45" spans="2:17" x14ac:dyDescent="0.4">
      <c r="B45" s="165"/>
      <c r="C45" s="152"/>
      <c r="D45" s="152"/>
      <c r="E45" s="152"/>
      <c r="F45" s="182"/>
      <c r="G45" s="317" t="s">
        <v>329</v>
      </c>
      <c r="H45" s="318"/>
      <c r="I45" s="152"/>
      <c r="J45" s="152"/>
      <c r="K45" s="152"/>
      <c r="L45" s="152"/>
      <c r="M45" s="152"/>
      <c r="N45" s="152"/>
      <c r="O45" s="152"/>
      <c r="P45" s="152"/>
      <c r="Q45" s="153"/>
    </row>
    <row r="46" spans="2:17" x14ac:dyDescent="0.4">
      <c r="B46" s="165"/>
      <c r="C46" s="152"/>
      <c r="D46" s="152"/>
      <c r="E46" s="152"/>
      <c r="F46" s="193"/>
      <c r="G46" s="319" t="s">
        <v>322</v>
      </c>
      <c r="H46" s="320"/>
      <c r="I46" s="152"/>
      <c r="J46" s="152"/>
      <c r="K46" s="152"/>
      <c r="L46" s="152"/>
      <c r="M46" s="152"/>
      <c r="N46" s="152"/>
      <c r="O46" s="152"/>
      <c r="P46" s="152"/>
      <c r="Q46" s="153"/>
    </row>
    <row r="47" spans="2:17" ht="15.5" thickBot="1" x14ac:dyDescent="0.45">
      <c r="B47" s="165"/>
      <c r="C47" s="152"/>
      <c r="D47" s="152"/>
      <c r="E47" s="152"/>
      <c r="F47" s="194"/>
      <c r="G47" s="195" t="s">
        <v>323</v>
      </c>
      <c r="H47" s="196"/>
      <c r="I47" s="152"/>
      <c r="J47" s="152"/>
      <c r="K47" s="152"/>
      <c r="L47" s="152"/>
      <c r="M47" s="152"/>
      <c r="N47" s="152"/>
      <c r="O47" s="152"/>
      <c r="P47" s="152"/>
      <c r="Q47" s="153"/>
    </row>
    <row r="48" spans="2:17" ht="15.5" thickBot="1" x14ac:dyDescent="0.45"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5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G44:H44"/>
    <mergeCell ref="G45:H45"/>
    <mergeCell ref="G46:H46"/>
    <mergeCell ref="C4:D4"/>
    <mergeCell ref="B27:D27"/>
    <mergeCell ref="J27:L27"/>
    <mergeCell ref="B37:D37"/>
    <mergeCell ref="J37:L37"/>
    <mergeCell ref="F42:H42"/>
    <mergeCell ref="G43:H43"/>
    <mergeCell ref="B2:Q2"/>
    <mergeCell ref="B6:H6"/>
    <mergeCell ref="J6:P6"/>
    <mergeCell ref="J13:L13"/>
    <mergeCell ref="B20:D20"/>
    <mergeCell ref="J20:L20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 codeName="Sheet5">
    <tabColor rgb="FFFFFF00"/>
  </sheetPr>
  <dimension ref="A1:BD75"/>
  <sheetViews>
    <sheetView zoomScale="85" zoomScaleNormal="85" workbookViewId="0">
      <pane xSplit="2" ySplit="4" topLeftCell="AP47" activePane="bottomRight" state="frozen"/>
      <selection activeCell="G33" sqref="G33"/>
      <selection pane="topRight" activeCell="G33" sqref="G33"/>
      <selection pane="bottomLeft" activeCell="G33" sqref="G33"/>
      <selection pane="bottomRight" activeCell="AG56" sqref="AG56"/>
    </sheetView>
  </sheetViews>
  <sheetFormatPr defaultColWidth="8.765625" defaultRowHeight="15" x14ac:dyDescent="0.4"/>
  <cols>
    <col min="1" max="1" width="11.23046875" style="113" customWidth="1"/>
    <col min="2" max="2" width="7.4609375" style="138" bestFit="1" customWidth="1"/>
    <col min="3" max="3" width="17.4609375" style="113" bestFit="1" customWidth="1"/>
    <col min="4" max="4" width="17.765625" style="113" bestFit="1" customWidth="1"/>
    <col min="5" max="5" width="15" style="113" customWidth="1"/>
    <col min="6" max="6" width="2.07421875" style="113" customWidth="1"/>
    <col min="7" max="7" width="17" style="113" bestFit="1" customWidth="1"/>
    <col min="8" max="8" width="17.765625" style="113" bestFit="1" customWidth="1"/>
    <col min="9" max="9" width="15" style="113" bestFit="1" customWidth="1"/>
    <col min="10" max="10" width="3.23046875" style="113" customWidth="1"/>
    <col min="11" max="11" width="16.4609375" style="113" bestFit="1" customWidth="1"/>
    <col min="12" max="12" width="17" style="113" bestFit="1" customWidth="1"/>
    <col min="13" max="13" width="14.23046875" style="113" bestFit="1" customWidth="1"/>
    <col min="14" max="14" width="2.4609375" style="113" customWidth="1"/>
    <col min="15" max="15" width="16.4609375" style="113" bestFit="1" customWidth="1"/>
    <col min="16" max="16" width="17.23046875" style="113" bestFit="1" customWidth="1"/>
    <col min="17" max="17" width="13.53515625" style="113" bestFit="1" customWidth="1"/>
    <col min="18" max="18" width="2.765625" style="113" customWidth="1"/>
    <col min="19" max="20" width="17.765625" style="113" bestFit="1" customWidth="1"/>
    <col min="21" max="21" width="15.4609375" style="113" bestFit="1" customWidth="1"/>
    <col min="22" max="22" width="3.4609375" style="113" customWidth="1"/>
    <col min="23" max="23" width="17.4609375" style="113" bestFit="1" customWidth="1"/>
    <col min="24" max="24" width="16.765625" style="113" bestFit="1" customWidth="1"/>
    <col min="25" max="25" width="15.23046875" style="113" bestFit="1" customWidth="1"/>
    <col min="26" max="26" width="2.765625" style="113" customWidth="1"/>
    <col min="27" max="27" width="16.765625" style="113" bestFit="1" customWidth="1"/>
    <col min="28" max="28" width="16.4609375" style="113" bestFit="1" customWidth="1"/>
    <col min="29" max="29" width="15.765625" style="113" bestFit="1" customWidth="1"/>
    <col min="30" max="30" width="3.53515625" style="113" customWidth="1"/>
    <col min="31" max="32" width="16.765625" style="113" bestFit="1" customWidth="1"/>
    <col min="33" max="33" width="14.23046875" style="113" bestFit="1" customWidth="1"/>
    <col min="34" max="34" width="3.53515625" style="113" customWidth="1"/>
    <col min="35" max="35" width="16.53515625" style="113" bestFit="1" customWidth="1"/>
    <col min="36" max="36" width="17" style="113" bestFit="1" customWidth="1"/>
    <col min="37" max="37" width="13.765625" style="113" bestFit="1" customWidth="1"/>
    <col min="38" max="38" width="2.84375" style="113" customWidth="1"/>
    <col min="39" max="39" width="17.765625" style="113" bestFit="1" customWidth="1"/>
    <col min="40" max="40" width="17" style="113" bestFit="1" customWidth="1"/>
    <col min="41" max="41" width="14.765625" style="113" bestFit="1" customWidth="1"/>
    <col min="42" max="42" width="4" style="113" customWidth="1"/>
    <col min="43" max="44" width="16.07421875" style="113" bestFit="1" customWidth="1"/>
    <col min="45" max="45" width="14.765625" style="113" bestFit="1" customWidth="1"/>
    <col min="46" max="46" width="5.23046875" style="113" customWidth="1"/>
    <col min="47" max="49" width="22.3046875" style="113" customWidth="1"/>
    <col min="50" max="50" width="17.4609375" style="113" bestFit="1" customWidth="1"/>
    <col min="51" max="51" width="16.765625" style="113" bestFit="1" customWidth="1"/>
    <col min="52" max="52" width="14.765625" style="113" bestFit="1" customWidth="1"/>
    <col min="53" max="53" width="14.765625" style="62" customWidth="1"/>
    <col min="54" max="54" width="15.69140625" style="113" customWidth="1"/>
    <col min="55" max="55" width="14.765625" style="113" bestFit="1" customWidth="1"/>
    <col min="56" max="56" width="9.765625" style="113" bestFit="1" customWidth="1"/>
    <col min="57" max="16384" width="8.765625" style="113"/>
  </cols>
  <sheetData>
    <row r="1" spans="1:56" x14ac:dyDescent="0.4">
      <c r="A1" s="113">
        <v>1</v>
      </c>
      <c r="B1" s="138">
        <v>2</v>
      </c>
      <c r="C1" s="113">
        <v>3</v>
      </c>
      <c r="D1" s="113">
        <v>4</v>
      </c>
      <c r="E1" s="113">
        <v>5</v>
      </c>
      <c r="F1" s="138">
        <v>6</v>
      </c>
      <c r="G1" s="113">
        <v>7</v>
      </c>
      <c r="H1" s="113">
        <v>8</v>
      </c>
      <c r="I1" s="113">
        <v>9</v>
      </c>
      <c r="J1" s="138">
        <v>10</v>
      </c>
      <c r="K1" s="113">
        <v>11</v>
      </c>
      <c r="L1" s="113">
        <v>12</v>
      </c>
      <c r="M1" s="113">
        <v>13</v>
      </c>
      <c r="N1" s="138">
        <v>14</v>
      </c>
      <c r="O1" s="113">
        <v>15</v>
      </c>
      <c r="P1" s="113">
        <v>16</v>
      </c>
      <c r="Q1" s="113">
        <v>17</v>
      </c>
      <c r="R1" s="138">
        <v>18</v>
      </c>
      <c r="S1" s="113">
        <v>19</v>
      </c>
      <c r="T1" s="113">
        <v>20</v>
      </c>
      <c r="U1" s="113">
        <v>21</v>
      </c>
      <c r="V1" s="138">
        <v>22</v>
      </c>
      <c r="W1" s="113">
        <v>23</v>
      </c>
      <c r="X1" s="113">
        <v>24</v>
      </c>
      <c r="Y1" s="113">
        <v>25</v>
      </c>
      <c r="Z1" s="138">
        <v>26</v>
      </c>
      <c r="AA1" s="113">
        <v>27</v>
      </c>
      <c r="AB1" s="113">
        <v>28</v>
      </c>
      <c r="AC1" s="113">
        <v>29</v>
      </c>
      <c r="AD1" s="138">
        <v>30</v>
      </c>
      <c r="AE1" s="113">
        <v>31</v>
      </c>
      <c r="AF1" s="113">
        <v>32</v>
      </c>
      <c r="AG1" s="113">
        <v>33</v>
      </c>
      <c r="AH1" s="138">
        <v>34</v>
      </c>
      <c r="AI1" s="113">
        <v>35</v>
      </c>
      <c r="AJ1" s="113">
        <v>36</v>
      </c>
      <c r="AK1" s="113">
        <v>37</v>
      </c>
      <c r="AL1" s="138">
        <v>38</v>
      </c>
      <c r="AM1" s="113">
        <v>39</v>
      </c>
      <c r="AN1" s="113">
        <v>40</v>
      </c>
      <c r="AO1" s="113">
        <v>41</v>
      </c>
      <c r="AP1" s="138">
        <v>42</v>
      </c>
      <c r="AQ1" s="113">
        <v>43</v>
      </c>
      <c r="AR1" s="113">
        <v>44</v>
      </c>
      <c r="AS1" s="113">
        <v>45</v>
      </c>
      <c r="AT1" s="138">
        <v>46</v>
      </c>
      <c r="AU1" s="113">
        <v>47</v>
      </c>
      <c r="AV1" s="113">
        <v>48</v>
      </c>
      <c r="AW1" s="113">
        <v>49</v>
      </c>
      <c r="AX1" s="138">
        <v>50</v>
      </c>
      <c r="AY1" s="113">
        <v>51</v>
      </c>
      <c r="AZ1" s="113">
        <v>52</v>
      </c>
      <c r="BA1" s="113">
        <v>53</v>
      </c>
      <c r="BB1" s="138">
        <v>54</v>
      </c>
      <c r="BC1" s="113">
        <v>55</v>
      </c>
    </row>
    <row r="2" spans="1:56" ht="16" x14ac:dyDescent="0.4">
      <c r="C2" s="323" t="s">
        <v>252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W2" s="324" t="s">
        <v>253</v>
      </c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Q2" s="325" t="s">
        <v>254</v>
      </c>
      <c r="AR2" s="325"/>
      <c r="AS2" s="325"/>
      <c r="AU2" s="325" t="s">
        <v>254</v>
      </c>
      <c r="AV2" s="325"/>
      <c r="AW2" s="325"/>
      <c r="AX2" s="141"/>
      <c r="AY2" s="141"/>
      <c r="AZ2" s="141"/>
      <c r="BA2" s="144"/>
    </row>
    <row r="3" spans="1:56" s="137" customFormat="1" x14ac:dyDescent="0.4">
      <c r="A3" s="137" t="s">
        <v>255</v>
      </c>
      <c r="C3" s="137" t="s">
        <v>256</v>
      </c>
      <c r="D3" s="137" t="s">
        <v>257</v>
      </c>
      <c r="E3" s="137" t="s">
        <v>258</v>
      </c>
      <c r="G3" s="137" t="s">
        <v>259</v>
      </c>
      <c r="H3" s="137" t="s">
        <v>260</v>
      </c>
      <c r="I3" s="137" t="s">
        <v>261</v>
      </c>
      <c r="K3" s="137" t="s">
        <v>262</v>
      </c>
      <c r="L3" s="137" t="s">
        <v>263</v>
      </c>
      <c r="M3" s="137" t="s">
        <v>264</v>
      </c>
      <c r="O3" s="137" t="s">
        <v>265</v>
      </c>
      <c r="P3" s="137" t="s">
        <v>266</v>
      </c>
      <c r="Q3" s="137" t="s">
        <v>267</v>
      </c>
      <c r="S3" s="326" t="s">
        <v>268</v>
      </c>
      <c r="T3" s="326"/>
      <c r="U3" s="326"/>
      <c r="W3" s="137" t="s">
        <v>256</v>
      </c>
      <c r="X3" s="137" t="s">
        <v>269</v>
      </c>
      <c r="Y3" s="137" t="s">
        <v>270</v>
      </c>
      <c r="AA3" s="137" t="s">
        <v>259</v>
      </c>
      <c r="AB3" s="137" t="s">
        <v>271</v>
      </c>
      <c r="AC3" s="137" t="s">
        <v>272</v>
      </c>
      <c r="AE3" s="137" t="s">
        <v>262</v>
      </c>
      <c r="AF3" s="137" t="s">
        <v>273</v>
      </c>
      <c r="AG3" s="137" t="s">
        <v>274</v>
      </c>
      <c r="AI3" s="137" t="s">
        <v>265</v>
      </c>
      <c r="AJ3" s="137" t="s">
        <v>275</v>
      </c>
      <c r="AK3" s="137" t="s">
        <v>276</v>
      </c>
      <c r="AM3" s="326" t="s">
        <v>277</v>
      </c>
      <c r="AN3" s="326"/>
      <c r="AO3" s="326"/>
      <c r="AQ3" s="137" t="s">
        <v>256</v>
      </c>
      <c r="AR3" s="137" t="s">
        <v>278</v>
      </c>
      <c r="AS3" s="137" t="s">
        <v>279</v>
      </c>
      <c r="AU3" s="137" t="s">
        <v>259</v>
      </c>
      <c r="AV3" s="137" t="s">
        <v>325</v>
      </c>
      <c r="AW3" s="137" t="s">
        <v>326</v>
      </c>
      <c r="AX3" s="322" t="s">
        <v>280</v>
      </c>
      <c r="AY3" s="322"/>
      <c r="AZ3" s="322"/>
      <c r="BA3" s="145"/>
      <c r="BB3" s="137">
        <v>2755.86</v>
      </c>
    </row>
    <row r="4" spans="1:56" s="137" customFormat="1" ht="60" x14ac:dyDescent="0.4">
      <c r="A4" s="137" t="s">
        <v>281</v>
      </c>
      <c r="B4" s="142" t="s">
        <v>282</v>
      </c>
      <c r="C4" s="137" t="s">
        <v>283</v>
      </c>
      <c r="D4" s="137" t="s">
        <v>284</v>
      </c>
      <c r="E4" s="142" t="s">
        <v>285</v>
      </c>
      <c r="G4" s="137" t="s">
        <v>283</v>
      </c>
      <c r="H4" s="137" t="s">
        <v>284</v>
      </c>
      <c r="I4" s="142" t="s">
        <v>285</v>
      </c>
      <c r="K4" s="137" t="s">
        <v>283</v>
      </c>
      <c r="L4" s="137" t="s">
        <v>284</v>
      </c>
      <c r="M4" s="142" t="s">
        <v>285</v>
      </c>
      <c r="O4" s="137" t="s">
        <v>283</v>
      </c>
      <c r="P4" s="137" t="s">
        <v>284</v>
      </c>
      <c r="Q4" s="142" t="s">
        <v>285</v>
      </c>
      <c r="S4" s="137" t="s">
        <v>283</v>
      </c>
      <c r="T4" s="137" t="s">
        <v>284</v>
      </c>
      <c r="U4" s="142" t="s">
        <v>285</v>
      </c>
      <c r="W4" s="137" t="s">
        <v>283</v>
      </c>
      <c r="X4" s="137" t="s">
        <v>284</v>
      </c>
      <c r="Y4" s="142" t="s">
        <v>285</v>
      </c>
      <c r="AA4" s="137" t="s">
        <v>283</v>
      </c>
      <c r="AB4" s="137" t="s">
        <v>284</v>
      </c>
      <c r="AC4" s="142" t="s">
        <v>285</v>
      </c>
      <c r="AE4" s="137" t="s">
        <v>283</v>
      </c>
      <c r="AF4" s="137" t="s">
        <v>284</v>
      </c>
      <c r="AG4" s="142" t="s">
        <v>285</v>
      </c>
      <c r="AI4" s="137" t="s">
        <v>283</v>
      </c>
      <c r="AJ4" s="137" t="s">
        <v>284</v>
      </c>
      <c r="AK4" s="142" t="s">
        <v>285</v>
      </c>
      <c r="AM4" s="137" t="s">
        <v>283</v>
      </c>
      <c r="AN4" s="137" t="s">
        <v>284</v>
      </c>
      <c r="AO4" s="142" t="s">
        <v>285</v>
      </c>
      <c r="AQ4" s="137" t="s">
        <v>283</v>
      </c>
      <c r="AR4" s="137" t="s">
        <v>284</v>
      </c>
      <c r="AS4" s="142" t="s">
        <v>285</v>
      </c>
      <c r="AU4" s="137" t="s">
        <v>283</v>
      </c>
      <c r="AV4" s="137" t="s">
        <v>284</v>
      </c>
      <c r="AW4" s="142" t="s">
        <v>285</v>
      </c>
      <c r="AX4" s="137" t="s">
        <v>283</v>
      </c>
      <c r="AY4" s="137" t="s">
        <v>284</v>
      </c>
      <c r="AZ4" s="142" t="s">
        <v>285</v>
      </c>
      <c r="BA4" s="146" t="s">
        <v>289</v>
      </c>
      <c r="BB4" s="137" t="s">
        <v>286</v>
      </c>
      <c r="BC4" s="137" t="s">
        <v>287</v>
      </c>
    </row>
    <row r="5" spans="1:56" x14ac:dyDescent="0.4">
      <c r="A5" s="113" t="s">
        <v>16</v>
      </c>
      <c r="B5" s="138">
        <v>8</v>
      </c>
      <c r="C5" s="116">
        <v>29525.179710973724</v>
      </c>
      <c r="D5" s="116">
        <v>40025</v>
      </c>
      <c r="E5" s="135">
        <f>ROUND((C5-D5),2)</f>
        <v>-10499.82</v>
      </c>
      <c r="G5" s="116">
        <v>24270.825983999999</v>
      </c>
      <c r="H5" s="116">
        <v>43541.159999999996</v>
      </c>
      <c r="I5" s="135">
        <f>ROUND((G5-H5),2)</f>
        <v>-19270.330000000002</v>
      </c>
      <c r="K5" s="116">
        <v>25600</v>
      </c>
      <c r="L5" s="116">
        <v>44730.89</v>
      </c>
      <c r="M5" s="135">
        <f>ROUND((K5-L5),2)</f>
        <v>-19130.89</v>
      </c>
      <c r="O5" s="116">
        <v>98641.139840000003</v>
      </c>
      <c r="P5" s="116">
        <v>47650.020000000004</v>
      </c>
      <c r="Q5" s="135">
        <f>ROUND((O5-P5),2)</f>
        <v>50991.12</v>
      </c>
      <c r="S5" s="135">
        <v>178037.14553497371</v>
      </c>
      <c r="T5" s="135">
        <v>175947.07</v>
      </c>
      <c r="U5" s="135">
        <f>ROUND((S5-T5),2)</f>
        <v>2090.08</v>
      </c>
      <c r="W5" s="116">
        <v>38847.599999999999</v>
      </c>
      <c r="X5" s="116">
        <v>41037.009999999995</v>
      </c>
      <c r="Y5" s="135">
        <f>ROUND((W5-X5),2)</f>
        <v>-2189.41</v>
      </c>
      <c r="AA5" s="116">
        <v>35909.919999999998</v>
      </c>
      <c r="AB5" s="116">
        <v>52486.18</v>
      </c>
      <c r="AC5" s="135">
        <f>ROUND((AA5-AB5),2)</f>
        <v>-16576.259999999998</v>
      </c>
      <c r="AE5" s="116">
        <v>47563.09</v>
      </c>
      <c r="AF5" s="116">
        <v>52552.009999999995</v>
      </c>
      <c r="AG5" s="135">
        <f>ROUND((AE5-AF5),2)</f>
        <v>-4988.92</v>
      </c>
      <c r="AI5" s="116">
        <v>75094.142618298691</v>
      </c>
      <c r="AJ5" s="116">
        <v>50673.770000000004</v>
      </c>
      <c r="AK5" s="135">
        <f>ROUND((AI5-AJ5),2)</f>
        <v>24420.37</v>
      </c>
      <c r="AM5" s="135">
        <v>197414.75261829869</v>
      </c>
      <c r="AN5" s="135">
        <v>196748.97000000003</v>
      </c>
      <c r="AO5" s="135">
        <f>ROUND((AM5-AN5),2)</f>
        <v>665.78</v>
      </c>
      <c r="AQ5" s="116">
        <v>51639.93</v>
      </c>
      <c r="AR5" s="116">
        <v>50311.35</v>
      </c>
      <c r="AS5" s="135">
        <f>ROUND((AQ5-AR5),2)</f>
        <v>1328.58</v>
      </c>
      <c r="AU5" s="116">
        <v>23440.38</v>
      </c>
      <c r="AV5" s="226">
        <v>49140.28</v>
      </c>
      <c r="AW5" s="200"/>
      <c r="AX5" s="135">
        <v>427091.82815327239</v>
      </c>
      <c r="AY5" s="135">
        <v>423007.39</v>
      </c>
      <c r="AZ5" s="135">
        <f>ROUND((AX5-AY5),2)</f>
        <v>4084.44</v>
      </c>
      <c r="BA5" s="147">
        <f>ROUND(SUM(U5,AO5),2)</f>
        <v>2755.86</v>
      </c>
      <c r="BB5" s="116">
        <v>4084.4381532723783</v>
      </c>
      <c r="BC5" s="116" t="s">
        <v>324</v>
      </c>
      <c r="BD5" s="135"/>
    </row>
    <row r="6" spans="1:56" x14ac:dyDescent="0.4">
      <c r="A6" s="113" t="s">
        <v>17</v>
      </c>
      <c r="B6" s="138">
        <v>3</v>
      </c>
      <c r="C6" s="116">
        <v>4484.0749520913605</v>
      </c>
      <c r="D6" s="116">
        <v>3399.79</v>
      </c>
      <c r="E6" s="135">
        <f t="shared" ref="E6:E69" si="0">ROUND((C6-D6),2)</f>
        <v>1084.28</v>
      </c>
      <c r="G6" s="116">
        <v>4305.2273747400004</v>
      </c>
      <c r="H6" s="116">
        <v>4737.9699999999993</v>
      </c>
      <c r="I6" s="135">
        <f t="shared" ref="I6:I69" si="1">ROUND((G6-H6),2)</f>
        <v>-432.74</v>
      </c>
      <c r="K6" s="116">
        <v>3270.7200000000003</v>
      </c>
      <c r="L6" s="116">
        <v>7557.68</v>
      </c>
      <c r="M6" s="135">
        <f t="shared" ref="M6:M69" si="2">ROUND((K6-L6),2)</f>
        <v>-4286.96</v>
      </c>
      <c r="O6" s="116">
        <v>8757.5003199999992</v>
      </c>
      <c r="P6" s="116">
        <v>5414.920000000001</v>
      </c>
      <c r="Q6" s="135">
        <f t="shared" ref="Q6:Q69" si="3">ROUND((O6-P6),2)</f>
        <v>3342.58</v>
      </c>
      <c r="S6" s="135">
        <v>20817.522646831359</v>
      </c>
      <c r="T6" s="135">
        <v>21110.36</v>
      </c>
      <c r="U6" s="135">
        <f t="shared" ref="U6:U69" si="4">ROUND((S6-T6),2)</f>
        <v>-292.83999999999997</v>
      </c>
      <c r="W6" s="116">
        <v>4272.25</v>
      </c>
      <c r="X6" s="116">
        <v>7239.93</v>
      </c>
      <c r="Y6" s="135">
        <f t="shared" ref="Y6:Y69" si="5">ROUND((W6-X6),2)</f>
        <v>-2967.68</v>
      </c>
      <c r="AA6" s="116">
        <v>4687.84</v>
      </c>
      <c r="AB6" s="116">
        <v>6704.76</v>
      </c>
      <c r="AC6" s="135">
        <f t="shared" ref="AC6:AC69" si="6">ROUND((AA6-AB6),2)</f>
        <v>-2016.92</v>
      </c>
      <c r="AE6" s="116">
        <v>9226.08</v>
      </c>
      <c r="AF6" s="116">
        <v>9710.66</v>
      </c>
      <c r="AG6" s="135">
        <f t="shared" ref="AG6:AG69" si="7">ROUND((AE6-AF6),2)</f>
        <v>-484.58</v>
      </c>
      <c r="AI6" s="116">
        <v>10053.880377753871</v>
      </c>
      <c r="AJ6" s="116">
        <v>10425.119999999999</v>
      </c>
      <c r="AK6" s="135">
        <f t="shared" ref="AK6:AK69" si="8">ROUND((AI6-AJ6),2)</f>
        <v>-371.24</v>
      </c>
      <c r="AM6" s="135">
        <v>28240.050377753869</v>
      </c>
      <c r="AN6" s="135">
        <v>34080.47</v>
      </c>
      <c r="AO6" s="135">
        <f t="shared" ref="AO6:AO69" si="9">ROUND((AM6-AN6),2)</f>
        <v>-5840.42</v>
      </c>
      <c r="AQ6" s="116">
        <v>8854.15</v>
      </c>
      <c r="AR6" s="208">
        <v>10382.91</v>
      </c>
      <c r="AS6" s="135">
        <f t="shared" ref="AS6:AS69" si="10">ROUND((AQ6-AR6),2)</f>
        <v>-1528.76</v>
      </c>
      <c r="AU6" s="116">
        <v>3568.92</v>
      </c>
      <c r="AV6" s="226">
        <v>6598.0400000000009</v>
      </c>
      <c r="AW6" s="200"/>
      <c r="AX6" s="135">
        <v>57911.723024585233</v>
      </c>
      <c r="AY6" s="135">
        <v>90626.55</v>
      </c>
      <c r="AZ6" s="135">
        <f t="shared" ref="AZ6:AZ69" si="11">ROUND((AX6-AY6),2)</f>
        <v>-32714.83</v>
      </c>
      <c r="BA6" s="147">
        <f t="shared" ref="BA6:BA69" si="12">ROUND(SUM(U6,AO6),2)</f>
        <v>-6133.26</v>
      </c>
      <c r="BB6" s="116" t="s">
        <v>324</v>
      </c>
      <c r="BC6" s="116">
        <v>-32714.82697541477</v>
      </c>
      <c r="BD6" s="135"/>
    </row>
    <row r="7" spans="1:56" x14ac:dyDescent="0.4">
      <c r="A7" s="113" t="s">
        <v>18</v>
      </c>
      <c r="B7" s="138">
        <v>7</v>
      </c>
      <c r="C7" s="116">
        <v>23774.770788542904</v>
      </c>
      <c r="D7" s="116">
        <v>23774.77</v>
      </c>
      <c r="E7" s="135">
        <f t="shared" si="0"/>
        <v>0</v>
      </c>
      <c r="G7" s="116">
        <v>26980.4646084942</v>
      </c>
      <c r="H7" s="116">
        <v>24040.46</v>
      </c>
      <c r="I7" s="135">
        <f t="shared" si="1"/>
        <v>2940</v>
      </c>
      <c r="K7" s="116">
        <v>22170</v>
      </c>
      <c r="L7" s="116">
        <v>29844.81</v>
      </c>
      <c r="M7" s="135">
        <f t="shared" si="2"/>
        <v>-7674.81</v>
      </c>
      <c r="O7" s="116">
        <v>43384.951759999996</v>
      </c>
      <c r="P7" s="116">
        <v>29712.55</v>
      </c>
      <c r="Q7" s="135">
        <f t="shared" si="3"/>
        <v>13672.4</v>
      </c>
      <c r="S7" s="135">
        <v>116310.1871570371</v>
      </c>
      <c r="T7" s="135">
        <v>107372.59</v>
      </c>
      <c r="U7" s="135">
        <f t="shared" si="4"/>
        <v>8937.6</v>
      </c>
      <c r="W7" s="116">
        <v>27375.79</v>
      </c>
      <c r="X7" s="116">
        <v>58198.94</v>
      </c>
      <c r="Y7" s="135">
        <f t="shared" si="5"/>
        <v>-30823.15</v>
      </c>
      <c r="AA7" s="116">
        <v>20223.41</v>
      </c>
      <c r="AB7" s="116">
        <v>46027.399999999994</v>
      </c>
      <c r="AC7" s="135">
        <f t="shared" si="6"/>
        <v>-25803.99</v>
      </c>
      <c r="AE7" s="116">
        <v>94262.73000000001</v>
      </c>
      <c r="AF7" s="116">
        <v>47717.33</v>
      </c>
      <c r="AG7" s="135">
        <f t="shared" si="7"/>
        <v>46545.4</v>
      </c>
      <c r="AI7" s="116">
        <v>49090.545409616418</v>
      </c>
      <c r="AJ7" s="116">
        <v>54187.15</v>
      </c>
      <c r="AK7" s="135">
        <f t="shared" si="8"/>
        <v>-5096.6000000000004</v>
      </c>
      <c r="AM7" s="135">
        <v>190952.47540961643</v>
      </c>
      <c r="AN7" s="135">
        <v>206130.81999999998</v>
      </c>
      <c r="AO7" s="135">
        <f t="shared" si="9"/>
        <v>-15178.34</v>
      </c>
      <c r="AQ7" s="116">
        <v>57319.33</v>
      </c>
      <c r="AR7" s="208">
        <v>54942.36</v>
      </c>
      <c r="AS7" s="135">
        <f t="shared" si="10"/>
        <v>2376.9699999999998</v>
      </c>
      <c r="AU7" s="116">
        <v>42150.63</v>
      </c>
      <c r="AV7" s="226">
        <v>21253.89</v>
      </c>
      <c r="AW7" s="200"/>
      <c r="AX7" s="135">
        <v>364581.99256665353</v>
      </c>
      <c r="AY7" s="135">
        <v>365036.11499999999</v>
      </c>
      <c r="AZ7" s="135">
        <f t="shared" si="11"/>
        <v>-454.12</v>
      </c>
      <c r="BA7" s="147">
        <f t="shared" si="12"/>
        <v>-6240.74</v>
      </c>
      <c r="BB7" s="116" t="s">
        <v>324</v>
      </c>
      <c r="BC7" s="116">
        <v>-454.12243334646337</v>
      </c>
      <c r="BD7" s="135"/>
    </row>
    <row r="8" spans="1:56" x14ac:dyDescent="0.4">
      <c r="A8" s="113" t="s">
        <v>81</v>
      </c>
      <c r="B8" s="138">
        <v>3</v>
      </c>
      <c r="C8" s="116">
        <v>5579.1727547492155</v>
      </c>
      <c r="D8" s="116">
        <v>7607.41</v>
      </c>
      <c r="E8" s="135">
        <f t="shared" si="0"/>
        <v>-2028.24</v>
      </c>
      <c r="G8" s="116">
        <v>4822.5657190638003</v>
      </c>
      <c r="H8" s="116">
        <v>5619.38</v>
      </c>
      <c r="I8" s="135">
        <f t="shared" si="1"/>
        <v>-796.81</v>
      </c>
      <c r="K8" s="116">
        <v>8149.84</v>
      </c>
      <c r="L8" s="116">
        <v>6484.7899999999991</v>
      </c>
      <c r="M8" s="135">
        <f t="shared" si="2"/>
        <v>1665.05</v>
      </c>
      <c r="O8" s="116">
        <v>9749.3145600000025</v>
      </c>
      <c r="P8" s="116">
        <v>7299.8600000000006</v>
      </c>
      <c r="Q8" s="135">
        <f t="shared" si="3"/>
        <v>2449.4499999999998</v>
      </c>
      <c r="S8" s="135">
        <v>28300.893033813019</v>
      </c>
      <c r="T8" s="135">
        <v>27011.440000000002</v>
      </c>
      <c r="U8" s="135">
        <f t="shared" si="4"/>
        <v>1289.45</v>
      </c>
      <c r="W8" s="116">
        <v>8839.06</v>
      </c>
      <c r="X8" s="116">
        <v>13967.36</v>
      </c>
      <c r="Y8" s="135">
        <f t="shared" si="5"/>
        <v>-5128.3</v>
      </c>
      <c r="AA8" s="116">
        <v>8175.55</v>
      </c>
      <c r="AB8" s="116">
        <v>7054.8</v>
      </c>
      <c r="AC8" s="135">
        <f t="shared" si="6"/>
        <v>1120.75</v>
      </c>
      <c r="AE8" s="116">
        <v>24196.379999999997</v>
      </c>
      <c r="AF8" s="116">
        <v>5735.97</v>
      </c>
      <c r="AG8" s="135">
        <f t="shared" si="7"/>
        <v>18460.41</v>
      </c>
      <c r="AI8" s="116">
        <v>0</v>
      </c>
      <c r="AJ8" s="116">
        <v>5005.3600000000006</v>
      </c>
      <c r="AK8" s="135">
        <f t="shared" si="8"/>
        <v>-5005.3599999999997</v>
      </c>
      <c r="AM8" s="135">
        <v>41210.99</v>
      </c>
      <c r="AN8" s="135">
        <v>31763.49</v>
      </c>
      <c r="AO8" s="135">
        <f t="shared" si="9"/>
        <v>9447.5</v>
      </c>
      <c r="AQ8" s="116">
        <v>0</v>
      </c>
      <c r="AR8" s="116">
        <v>5703.2</v>
      </c>
      <c r="AS8" s="135">
        <f t="shared" si="10"/>
        <v>-5703.2</v>
      </c>
      <c r="AU8" s="116">
        <v>7431.13</v>
      </c>
      <c r="AV8" s="226">
        <v>5152.8899999999994</v>
      </c>
      <c r="AW8" s="200"/>
      <c r="AX8" s="135">
        <v>69511.883033813021</v>
      </c>
      <c r="AY8" s="135">
        <v>64478.130000000005</v>
      </c>
      <c r="AZ8" s="135">
        <f t="shared" si="11"/>
        <v>5033.75</v>
      </c>
      <c r="BA8" s="147">
        <f t="shared" si="12"/>
        <v>10736.95</v>
      </c>
      <c r="BB8" s="116">
        <v>5033.7530338130164</v>
      </c>
      <c r="BC8" s="116" t="s">
        <v>324</v>
      </c>
      <c r="BD8" s="135"/>
    </row>
    <row r="9" spans="1:56" x14ac:dyDescent="0.4">
      <c r="A9" s="113" t="s">
        <v>19</v>
      </c>
      <c r="B9" s="138">
        <v>10</v>
      </c>
      <c r="C9" s="116">
        <v>112230.24414885345</v>
      </c>
      <c r="D9" s="116">
        <v>129979.73999999999</v>
      </c>
      <c r="E9" s="135">
        <f t="shared" si="0"/>
        <v>-17749.5</v>
      </c>
      <c r="G9" s="116">
        <v>107753.9346567</v>
      </c>
      <c r="H9" s="116">
        <v>109393.22</v>
      </c>
      <c r="I9" s="135">
        <f t="shared" si="1"/>
        <v>-1639.29</v>
      </c>
      <c r="K9" s="116">
        <v>113655</v>
      </c>
      <c r="L9" s="116">
        <v>113707</v>
      </c>
      <c r="M9" s="135">
        <f t="shared" si="2"/>
        <v>-52</v>
      </c>
      <c r="O9" s="116">
        <v>145872.98584000001</v>
      </c>
      <c r="P9" s="116">
        <v>132229.82</v>
      </c>
      <c r="Q9" s="135">
        <f t="shared" si="3"/>
        <v>13643.17</v>
      </c>
      <c r="S9" s="135">
        <v>479512.16464555345</v>
      </c>
      <c r="T9" s="135">
        <v>485309.77999999997</v>
      </c>
      <c r="U9" s="135">
        <f t="shared" si="4"/>
        <v>-5797.62</v>
      </c>
      <c r="W9" s="116">
        <v>111495.55</v>
      </c>
      <c r="X9" s="116">
        <v>122086.28</v>
      </c>
      <c r="Y9" s="135">
        <f t="shared" si="5"/>
        <v>-10590.73</v>
      </c>
      <c r="AA9" s="116">
        <v>118797.62</v>
      </c>
      <c r="AB9" s="116">
        <v>120579.22</v>
      </c>
      <c r="AC9" s="135">
        <f t="shared" si="6"/>
        <v>-1781.6</v>
      </c>
      <c r="AE9" s="116">
        <v>126295.73</v>
      </c>
      <c r="AF9" s="116">
        <v>115636.53</v>
      </c>
      <c r="AG9" s="135">
        <f t="shared" si="7"/>
        <v>10659.2</v>
      </c>
      <c r="AI9" s="116">
        <v>117658.72583809002</v>
      </c>
      <c r="AJ9" s="116">
        <v>117662.37</v>
      </c>
      <c r="AK9" s="135">
        <f t="shared" si="8"/>
        <v>-3.64</v>
      </c>
      <c r="AM9" s="135">
        <v>474247.62583808997</v>
      </c>
      <c r="AN9" s="135">
        <v>475964.4</v>
      </c>
      <c r="AO9" s="135">
        <f t="shared" si="9"/>
        <v>-1716.77</v>
      </c>
      <c r="AQ9" s="116">
        <v>107931.08</v>
      </c>
      <c r="AR9" s="116">
        <v>78032.289999999994</v>
      </c>
      <c r="AS9" s="135">
        <f t="shared" si="10"/>
        <v>29898.79</v>
      </c>
      <c r="AU9" s="116">
        <v>89990.58</v>
      </c>
      <c r="AV9" s="226">
        <v>105145.98000000001</v>
      </c>
      <c r="AW9" s="200"/>
      <c r="AX9" s="135">
        <v>1061690.8704836434</v>
      </c>
      <c r="AY9" s="135">
        <v>1039306.47</v>
      </c>
      <c r="AZ9" s="135">
        <f t="shared" si="11"/>
        <v>22384.400000000001</v>
      </c>
      <c r="BA9" s="147">
        <f t="shared" si="12"/>
        <v>-7514.39</v>
      </c>
      <c r="BB9" s="116">
        <v>22384.400483643403</v>
      </c>
      <c r="BC9" s="116" t="s">
        <v>324</v>
      </c>
      <c r="BD9" s="135"/>
    </row>
    <row r="10" spans="1:56" x14ac:dyDescent="0.4">
      <c r="A10" s="113" t="s">
        <v>20</v>
      </c>
      <c r="B10" s="138">
        <v>12</v>
      </c>
      <c r="C10" s="116">
        <v>178629.31217979977</v>
      </c>
      <c r="D10" s="116">
        <v>166024.39000000001</v>
      </c>
      <c r="E10" s="135">
        <f t="shared" si="0"/>
        <v>12604.92</v>
      </c>
      <c r="G10" s="116">
        <v>208008.56331599999</v>
      </c>
      <c r="H10" s="116">
        <v>158198.96</v>
      </c>
      <c r="I10" s="135">
        <f t="shared" si="1"/>
        <v>49809.599999999999</v>
      </c>
      <c r="K10" s="116">
        <v>169514.57</v>
      </c>
      <c r="L10" s="116">
        <v>171331.88</v>
      </c>
      <c r="M10" s="135">
        <f t="shared" si="2"/>
        <v>-1817.31</v>
      </c>
      <c r="O10" s="116">
        <v>121011.73787999996</v>
      </c>
      <c r="P10" s="116">
        <v>200365.07</v>
      </c>
      <c r="Q10" s="135">
        <f t="shared" si="3"/>
        <v>-79353.33</v>
      </c>
      <c r="S10" s="135">
        <v>677164.18337579968</v>
      </c>
      <c r="T10" s="135">
        <v>695920.3</v>
      </c>
      <c r="U10" s="135">
        <f t="shared" si="4"/>
        <v>-18756.12</v>
      </c>
      <c r="W10" s="116">
        <v>170909.82</v>
      </c>
      <c r="X10" s="116">
        <v>178283.94</v>
      </c>
      <c r="Y10" s="135">
        <f t="shared" si="5"/>
        <v>-7374.12</v>
      </c>
      <c r="AA10" s="116">
        <v>216616.12</v>
      </c>
      <c r="AB10" s="116">
        <v>204911.39</v>
      </c>
      <c r="AC10" s="135">
        <f t="shared" si="6"/>
        <v>11704.73</v>
      </c>
      <c r="AE10" s="116">
        <v>191136.72</v>
      </c>
      <c r="AF10" s="116">
        <v>202960.56</v>
      </c>
      <c r="AG10" s="135">
        <f t="shared" si="7"/>
        <v>-11823.84</v>
      </c>
      <c r="AI10" s="116">
        <v>222031.59711329947</v>
      </c>
      <c r="AJ10" s="116">
        <v>214294.99</v>
      </c>
      <c r="AK10" s="135">
        <f t="shared" si="8"/>
        <v>7736.61</v>
      </c>
      <c r="AM10" s="135">
        <v>800694.25711329957</v>
      </c>
      <c r="AN10" s="135">
        <v>800450.88</v>
      </c>
      <c r="AO10" s="135">
        <f t="shared" si="9"/>
        <v>243.38</v>
      </c>
      <c r="AQ10" s="116">
        <v>193735.46000000002</v>
      </c>
      <c r="AR10" s="208">
        <v>221648.15</v>
      </c>
      <c r="AS10" s="135">
        <f t="shared" si="10"/>
        <v>-27912.69</v>
      </c>
      <c r="AU10" s="116">
        <v>225872.06</v>
      </c>
      <c r="AV10" s="226">
        <v>234744.9</v>
      </c>
      <c r="AW10" s="200"/>
      <c r="AX10" s="135">
        <v>1671593.9004890993</v>
      </c>
      <c r="AY10" s="135">
        <v>1713877.56</v>
      </c>
      <c r="AZ10" s="135">
        <f t="shared" si="11"/>
        <v>-42283.66</v>
      </c>
      <c r="BA10" s="147">
        <f t="shared" si="12"/>
        <v>-18512.740000000002</v>
      </c>
      <c r="BB10" s="116" t="s">
        <v>324</v>
      </c>
      <c r="BC10" s="116">
        <v>-42283.659510900732</v>
      </c>
      <c r="BD10" s="135"/>
    </row>
    <row r="11" spans="1:56" x14ac:dyDescent="0.4">
      <c r="A11" s="113" t="s">
        <v>21</v>
      </c>
      <c r="B11" s="138">
        <v>1</v>
      </c>
      <c r="C11" s="116">
        <v>2498.2844370823918</v>
      </c>
      <c r="D11" s="116">
        <v>2755.44</v>
      </c>
      <c r="E11" s="203">
        <v>0</v>
      </c>
      <c r="G11" s="116">
        <v>1900.8986757</v>
      </c>
      <c r="H11" s="116">
        <v>2565.7800000000002</v>
      </c>
      <c r="I11" s="135">
        <f t="shared" si="1"/>
        <v>-664.88</v>
      </c>
      <c r="K11" s="116">
        <v>2350</v>
      </c>
      <c r="L11" s="116">
        <v>1727.07</v>
      </c>
      <c r="M11" s="135">
        <f t="shared" si="2"/>
        <v>622.92999999999995</v>
      </c>
      <c r="O11" s="116">
        <v>2722.5845599999998</v>
      </c>
      <c r="P11" s="116">
        <v>1932.9299999999998</v>
      </c>
      <c r="Q11" s="135">
        <f t="shared" si="3"/>
        <v>789.65</v>
      </c>
      <c r="S11" s="135">
        <f>SUM(G11,K11,O11)</f>
        <v>6973.4832356999996</v>
      </c>
      <c r="T11" s="135">
        <f>SUM(H11,L11,P11)</f>
        <v>6225.7800000000007</v>
      </c>
      <c r="U11" s="135">
        <f>ROUND((S11-T11),2)</f>
        <v>747.7</v>
      </c>
      <c r="W11" s="116">
        <v>2457.4</v>
      </c>
      <c r="X11" s="116">
        <v>2811.5</v>
      </c>
      <c r="Y11" s="135">
        <f t="shared" si="5"/>
        <v>-354.1</v>
      </c>
      <c r="AA11" s="116">
        <v>2434.46</v>
      </c>
      <c r="AB11" s="116">
        <v>2092.44</v>
      </c>
      <c r="AC11" s="135">
        <f t="shared" si="6"/>
        <v>342.02</v>
      </c>
      <c r="AE11" s="116">
        <v>2895.0299999999997</v>
      </c>
      <c r="AF11" s="116">
        <v>3850.74</v>
      </c>
      <c r="AG11" s="135">
        <f t="shared" si="7"/>
        <v>-955.71</v>
      </c>
      <c r="AI11" s="116">
        <v>4466.4302851151124</v>
      </c>
      <c r="AJ11" s="116">
        <v>1859.8</v>
      </c>
      <c r="AK11" s="135">
        <f t="shared" si="8"/>
        <v>2606.63</v>
      </c>
      <c r="AM11" s="135">
        <v>12253.320285115113</v>
      </c>
      <c r="AN11" s="135">
        <v>10614.48</v>
      </c>
      <c r="AO11" s="135">
        <f t="shared" si="9"/>
        <v>1638.84</v>
      </c>
      <c r="AQ11" s="116">
        <v>1872.27</v>
      </c>
      <c r="AR11" s="116">
        <v>2246.46</v>
      </c>
      <c r="AS11" s="135">
        <f t="shared" si="10"/>
        <v>-374.19</v>
      </c>
      <c r="AU11" s="116">
        <v>223.67</v>
      </c>
      <c r="AV11" s="226">
        <v>1317.49</v>
      </c>
      <c r="AW11" s="200"/>
      <c r="AX11" s="135">
        <v>23597.357957897504</v>
      </c>
      <c r="AY11" s="135">
        <v>21842.159999999996</v>
      </c>
      <c r="AZ11" s="135">
        <f t="shared" si="11"/>
        <v>1755.2</v>
      </c>
      <c r="BA11" s="147">
        <f>ROUND(SUM(U11,AO11),2)</f>
        <v>2386.54</v>
      </c>
      <c r="BB11" s="116">
        <v>1755.1979578975079</v>
      </c>
      <c r="BC11" s="116" t="s">
        <v>324</v>
      </c>
      <c r="BD11" s="135"/>
    </row>
    <row r="12" spans="1:56" x14ac:dyDescent="0.4">
      <c r="A12" s="113" t="s">
        <v>22</v>
      </c>
      <c r="B12" s="138">
        <v>7</v>
      </c>
      <c r="C12" s="116">
        <v>42635.741952532189</v>
      </c>
      <c r="D12" s="116">
        <v>47203.200000000004</v>
      </c>
      <c r="E12" s="135">
        <f t="shared" si="0"/>
        <v>-4567.46</v>
      </c>
      <c r="G12" s="116">
        <v>38184.835442640004</v>
      </c>
      <c r="H12" s="116">
        <v>35728.519999999997</v>
      </c>
      <c r="I12" s="135">
        <f t="shared" si="1"/>
        <v>2456.3200000000002</v>
      </c>
      <c r="K12" s="116">
        <v>42663</v>
      </c>
      <c r="L12" s="116">
        <v>53954.84</v>
      </c>
      <c r="M12" s="135">
        <f t="shared" si="2"/>
        <v>-11291.84</v>
      </c>
      <c r="O12" s="116">
        <v>65278.403100000018</v>
      </c>
      <c r="P12" s="116">
        <v>27884.780000000002</v>
      </c>
      <c r="Q12" s="135">
        <f t="shared" si="3"/>
        <v>37393.620000000003</v>
      </c>
      <c r="S12" s="135">
        <v>188761.9804951722</v>
      </c>
      <c r="T12" s="135">
        <v>164771.34</v>
      </c>
      <c r="U12" s="135">
        <f t="shared" si="4"/>
        <v>23990.639999999999</v>
      </c>
      <c r="W12" s="116">
        <v>42145.72</v>
      </c>
      <c r="X12" s="116">
        <v>35026.28</v>
      </c>
      <c r="Y12" s="135">
        <f t="shared" si="5"/>
        <v>7119.44</v>
      </c>
      <c r="AA12" s="116">
        <v>13823.36</v>
      </c>
      <c r="AB12" s="116">
        <v>29440.309999999998</v>
      </c>
      <c r="AC12" s="135">
        <f t="shared" si="6"/>
        <v>-15616.95</v>
      </c>
      <c r="AE12" s="116">
        <v>18590.89</v>
      </c>
      <c r="AF12" s="116">
        <v>35012.04</v>
      </c>
      <c r="AG12" s="135">
        <f t="shared" si="7"/>
        <v>-16421.150000000001</v>
      </c>
      <c r="AI12" s="116">
        <v>38821.759678834373</v>
      </c>
      <c r="AJ12" s="116">
        <v>33562.51</v>
      </c>
      <c r="AK12" s="135">
        <f t="shared" si="8"/>
        <v>5259.25</v>
      </c>
      <c r="AM12" s="135">
        <v>113381.72967883438</v>
      </c>
      <c r="AN12" s="135">
        <v>133041.14000000001</v>
      </c>
      <c r="AO12" s="135">
        <f t="shared" si="9"/>
        <v>-19659.41</v>
      </c>
      <c r="AQ12" s="116">
        <v>36780.560000000005</v>
      </c>
      <c r="AR12" s="116">
        <v>40580.46</v>
      </c>
      <c r="AS12" s="135">
        <f t="shared" si="10"/>
        <v>-3799.9</v>
      </c>
      <c r="AU12" s="116">
        <v>25117.11</v>
      </c>
      <c r="AV12" s="226">
        <v>37858.81</v>
      </c>
      <c r="AW12" s="200"/>
      <c r="AX12" s="135">
        <v>338924.27017400658</v>
      </c>
      <c r="AY12" s="135">
        <v>338392.94</v>
      </c>
      <c r="AZ12" s="135">
        <f t="shared" si="11"/>
        <v>531.33000000000004</v>
      </c>
      <c r="BA12" s="147">
        <f t="shared" si="12"/>
        <v>4331.2299999999996</v>
      </c>
      <c r="BB12" s="116">
        <v>531.33017400657991</v>
      </c>
      <c r="BC12" s="116" t="s">
        <v>324</v>
      </c>
      <c r="BD12" s="135"/>
    </row>
    <row r="13" spans="1:56" x14ac:dyDescent="0.4">
      <c r="A13" s="113" t="s">
        <v>23</v>
      </c>
      <c r="B13" s="138">
        <v>6</v>
      </c>
      <c r="C13" s="116">
        <v>20909.554527754801</v>
      </c>
      <c r="D13" s="116">
        <v>20345.580000000002</v>
      </c>
      <c r="E13" s="135">
        <f t="shared" si="0"/>
        <v>563.97</v>
      </c>
      <c r="G13" s="116">
        <v>21182.315973579</v>
      </c>
      <c r="H13" s="116">
        <v>14786.84</v>
      </c>
      <c r="I13" s="135">
        <f t="shared" si="1"/>
        <v>6395.48</v>
      </c>
      <c r="K13" s="116">
        <v>18559.68</v>
      </c>
      <c r="L13" s="116">
        <v>14806.11</v>
      </c>
      <c r="M13" s="135">
        <f t="shared" si="2"/>
        <v>3753.57</v>
      </c>
      <c r="O13" s="116">
        <v>9213.6461200000031</v>
      </c>
      <c r="P13" s="116">
        <v>13726.74</v>
      </c>
      <c r="Q13" s="135">
        <f t="shared" si="3"/>
        <v>-4513.09</v>
      </c>
      <c r="S13" s="135">
        <v>69865.196621333802</v>
      </c>
      <c r="T13" s="135">
        <v>63665.27</v>
      </c>
      <c r="U13" s="135">
        <f t="shared" si="4"/>
        <v>6199.93</v>
      </c>
      <c r="W13" s="116">
        <v>15862.77</v>
      </c>
      <c r="X13" s="116">
        <v>19817.919999999998</v>
      </c>
      <c r="Y13" s="135">
        <f t="shared" si="5"/>
        <v>-3955.15</v>
      </c>
      <c r="AA13" s="116">
        <v>7515.07</v>
      </c>
      <c r="AB13" s="116">
        <v>17196.580000000002</v>
      </c>
      <c r="AC13" s="135">
        <f t="shared" si="6"/>
        <v>-9681.51</v>
      </c>
      <c r="AE13" s="116">
        <v>19441.150000000001</v>
      </c>
      <c r="AF13" s="116">
        <v>18720.489999999998</v>
      </c>
      <c r="AG13" s="135">
        <f t="shared" si="7"/>
        <v>720.66</v>
      </c>
      <c r="AI13" s="116">
        <v>23425.752513192801</v>
      </c>
      <c r="AJ13" s="116">
        <v>19562.379999999997</v>
      </c>
      <c r="AK13" s="135">
        <f t="shared" si="8"/>
        <v>3863.37</v>
      </c>
      <c r="AM13" s="135">
        <v>66244.742513192803</v>
      </c>
      <c r="AN13" s="135">
        <v>75297.37</v>
      </c>
      <c r="AO13" s="135">
        <f t="shared" si="9"/>
        <v>-9052.6299999999992</v>
      </c>
      <c r="AQ13" s="116">
        <v>21267.14</v>
      </c>
      <c r="AR13" s="116">
        <v>19019.300000000003</v>
      </c>
      <c r="AS13" s="135">
        <f t="shared" si="10"/>
        <v>2247.84</v>
      </c>
      <c r="AU13" s="116">
        <v>19899.330000000002</v>
      </c>
      <c r="AV13" s="226">
        <v>18839.47</v>
      </c>
      <c r="AW13" s="200"/>
      <c r="AX13" s="135">
        <v>157377.0791345266</v>
      </c>
      <c r="AY13" s="135">
        <v>157981.94</v>
      </c>
      <c r="AZ13" s="135">
        <f t="shared" si="11"/>
        <v>-604.86</v>
      </c>
      <c r="BA13" s="147">
        <f t="shared" si="12"/>
        <v>-2852.7</v>
      </c>
      <c r="BB13" s="116" t="s">
        <v>324</v>
      </c>
      <c r="BC13" s="116">
        <v>-604.86086547339801</v>
      </c>
      <c r="BD13" s="135"/>
    </row>
    <row r="14" spans="1:56" x14ac:dyDescent="0.4">
      <c r="A14" s="113" t="s">
        <v>24</v>
      </c>
      <c r="B14" s="138">
        <v>7</v>
      </c>
      <c r="C14" s="116">
        <v>15189.065770716708</v>
      </c>
      <c r="D14" s="116">
        <v>15834.300000000001</v>
      </c>
      <c r="E14" s="135">
        <f t="shared" si="0"/>
        <v>-645.23</v>
      </c>
      <c r="G14" s="116">
        <v>16911.503871621</v>
      </c>
      <c r="H14" s="116">
        <v>14037.37</v>
      </c>
      <c r="I14" s="135">
        <f t="shared" si="1"/>
        <v>2874.13</v>
      </c>
      <c r="K14" s="116">
        <v>17499.47</v>
      </c>
      <c r="L14" s="116">
        <v>13747.34</v>
      </c>
      <c r="M14" s="135">
        <f t="shared" si="2"/>
        <v>3752.13</v>
      </c>
      <c r="O14" s="116">
        <v>16423.521839999998</v>
      </c>
      <c r="P14" s="116">
        <v>16796.900000000001</v>
      </c>
      <c r="Q14" s="135">
        <f t="shared" si="3"/>
        <v>-373.38</v>
      </c>
      <c r="S14" s="135">
        <v>66023.561482337711</v>
      </c>
      <c r="T14" s="135">
        <v>60415.91</v>
      </c>
      <c r="U14" s="135">
        <f t="shared" si="4"/>
        <v>5607.65</v>
      </c>
      <c r="W14" s="116">
        <v>15521.73</v>
      </c>
      <c r="X14" s="116">
        <v>14700.34</v>
      </c>
      <c r="Y14" s="135">
        <f t="shared" si="5"/>
        <v>821.39</v>
      </c>
      <c r="AA14" s="116">
        <v>8442.35</v>
      </c>
      <c r="AB14" s="116">
        <v>12077.4</v>
      </c>
      <c r="AC14" s="135">
        <f t="shared" si="6"/>
        <v>-3635.05</v>
      </c>
      <c r="AE14" s="116">
        <v>13258.119999999999</v>
      </c>
      <c r="AF14" s="116">
        <v>12060.79</v>
      </c>
      <c r="AG14" s="135">
        <f t="shared" si="7"/>
        <v>1197.33</v>
      </c>
      <c r="AI14" s="116">
        <v>16263.834396816485</v>
      </c>
      <c r="AJ14" s="116">
        <v>18214.75</v>
      </c>
      <c r="AK14" s="135">
        <f t="shared" si="8"/>
        <v>-1950.92</v>
      </c>
      <c r="AM14" s="135">
        <v>53486.034396816482</v>
      </c>
      <c r="AN14" s="135">
        <v>57053.279999999999</v>
      </c>
      <c r="AO14" s="135">
        <f t="shared" si="9"/>
        <v>-3567.25</v>
      </c>
      <c r="AQ14" s="116">
        <v>10680.259999999998</v>
      </c>
      <c r="AR14" s="116">
        <v>14421.2</v>
      </c>
      <c r="AS14" s="135">
        <f t="shared" si="10"/>
        <v>-3740.94</v>
      </c>
      <c r="AU14" s="116">
        <v>25490.77</v>
      </c>
      <c r="AV14" s="226">
        <v>15332.36</v>
      </c>
      <c r="AW14" s="200"/>
      <c r="AX14" s="135">
        <v>130189.85587915419</v>
      </c>
      <c r="AY14" s="135">
        <v>131890.39000000001</v>
      </c>
      <c r="AZ14" s="135">
        <f t="shared" si="11"/>
        <v>-1700.53</v>
      </c>
      <c r="BA14" s="147">
        <f t="shared" si="12"/>
        <v>2040.4</v>
      </c>
      <c r="BB14" s="116" t="s">
        <v>324</v>
      </c>
      <c r="BC14" s="116">
        <v>-1700.5341208458267</v>
      </c>
      <c r="BD14" s="135"/>
    </row>
    <row r="15" spans="1:56" x14ac:dyDescent="0.4">
      <c r="A15" s="113" t="s">
        <v>25</v>
      </c>
      <c r="B15" s="138">
        <v>9</v>
      </c>
      <c r="C15" s="116">
        <v>50237.725255312595</v>
      </c>
      <c r="D15" s="116">
        <v>53913.990000000005</v>
      </c>
      <c r="E15" s="135">
        <f t="shared" si="0"/>
        <v>-3676.26</v>
      </c>
      <c r="G15" s="116">
        <v>69105.848784673202</v>
      </c>
      <c r="H15" s="116">
        <v>57879.55</v>
      </c>
      <c r="I15" s="135">
        <f t="shared" si="1"/>
        <v>11226.3</v>
      </c>
      <c r="K15" s="116">
        <v>69609.62</v>
      </c>
      <c r="L15" s="116">
        <v>54304.880000000005</v>
      </c>
      <c r="M15" s="135">
        <f t="shared" si="2"/>
        <v>15304.74</v>
      </c>
      <c r="O15" s="116">
        <v>54738.946400000008</v>
      </c>
      <c r="P15" s="116">
        <v>56439.06</v>
      </c>
      <c r="Q15" s="135">
        <f t="shared" si="3"/>
        <v>-1700.11</v>
      </c>
      <c r="S15" s="135">
        <v>243692.14043998581</v>
      </c>
      <c r="T15" s="135">
        <v>222537.48</v>
      </c>
      <c r="U15" s="135">
        <f t="shared" si="4"/>
        <v>21154.66</v>
      </c>
      <c r="W15" s="116">
        <v>68287.039999999994</v>
      </c>
      <c r="X15" s="116">
        <v>51866.71</v>
      </c>
      <c r="Y15" s="135">
        <f t="shared" si="5"/>
        <v>16420.330000000002</v>
      </c>
      <c r="AA15" s="116">
        <v>40415.33</v>
      </c>
      <c r="AB15" s="116">
        <v>57965.15</v>
      </c>
      <c r="AC15" s="135">
        <f t="shared" si="6"/>
        <v>-17549.82</v>
      </c>
      <c r="AE15" s="116">
        <v>32626.18</v>
      </c>
      <c r="AF15" s="116">
        <v>60780.539999999994</v>
      </c>
      <c r="AG15" s="135">
        <f t="shared" si="7"/>
        <v>-28154.36</v>
      </c>
      <c r="AI15" s="116">
        <v>68991.418560516264</v>
      </c>
      <c r="AJ15" s="116">
        <v>63568.57</v>
      </c>
      <c r="AK15" s="135">
        <f t="shared" si="8"/>
        <v>5422.85</v>
      </c>
      <c r="AM15" s="135">
        <v>210319.96856051625</v>
      </c>
      <c r="AN15" s="135">
        <v>234180.97</v>
      </c>
      <c r="AO15" s="135">
        <f t="shared" si="9"/>
        <v>-23861</v>
      </c>
      <c r="AQ15" s="116">
        <v>56670.400000000001</v>
      </c>
      <c r="AR15" s="208">
        <v>59919.47</v>
      </c>
      <c r="AS15" s="135">
        <f t="shared" si="10"/>
        <v>-3249.07</v>
      </c>
      <c r="AU15" s="116">
        <v>53367.46</v>
      </c>
      <c r="AV15" s="226">
        <v>51964.58</v>
      </c>
      <c r="AW15" s="200"/>
      <c r="AX15" s="135">
        <v>510682.50900050206</v>
      </c>
      <c r="AY15" s="135">
        <v>508112.55</v>
      </c>
      <c r="AZ15" s="135">
        <f t="shared" si="11"/>
        <v>2569.96</v>
      </c>
      <c r="BA15" s="147">
        <f t="shared" si="12"/>
        <v>-2706.34</v>
      </c>
      <c r="BB15" s="116">
        <v>2569.9590005020727</v>
      </c>
      <c r="BC15" s="116" t="s">
        <v>324</v>
      </c>
      <c r="BD15" s="135"/>
    </row>
    <row r="16" spans="1:56" ht="15" customHeight="1" x14ac:dyDescent="0.4">
      <c r="A16" s="113" t="s">
        <v>26</v>
      </c>
      <c r="B16" s="138">
        <v>5</v>
      </c>
      <c r="C16" s="116">
        <v>12442.04897519294</v>
      </c>
      <c r="D16" s="116">
        <v>12442.050000000001</v>
      </c>
      <c r="E16" s="135">
        <f t="shared" si="0"/>
        <v>0</v>
      </c>
      <c r="G16" s="116">
        <v>13510.127745</v>
      </c>
      <c r="H16" s="116">
        <v>14284.72</v>
      </c>
      <c r="I16" s="135">
        <f t="shared" si="1"/>
        <v>-774.59</v>
      </c>
      <c r="K16" s="116">
        <v>15350</v>
      </c>
      <c r="L16" s="116">
        <v>13794.66</v>
      </c>
      <c r="M16" s="135">
        <f t="shared" si="2"/>
        <v>1555.34</v>
      </c>
      <c r="O16" s="116">
        <v>19187.301749999999</v>
      </c>
      <c r="P16" s="116">
        <v>10921.11</v>
      </c>
      <c r="Q16" s="135">
        <f t="shared" si="3"/>
        <v>8266.19</v>
      </c>
      <c r="S16" s="135">
        <v>60489.478470192938</v>
      </c>
      <c r="T16" s="135">
        <v>51442.54</v>
      </c>
      <c r="U16" s="135">
        <f t="shared" si="4"/>
        <v>9046.94</v>
      </c>
      <c r="W16" s="116">
        <v>12988.44</v>
      </c>
      <c r="X16" s="116">
        <v>16979.71</v>
      </c>
      <c r="Y16" s="135">
        <f t="shared" si="5"/>
        <v>-3991.27</v>
      </c>
      <c r="AA16" s="116">
        <v>4921.0599999999995</v>
      </c>
      <c r="AB16" s="116">
        <v>14326.09</v>
      </c>
      <c r="AC16" s="135">
        <f t="shared" si="6"/>
        <v>-9405.0300000000007</v>
      </c>
      <c r="AE16" s="116">
        <v>18423.27</v>
      </c>
      <c r="AF16" s="116">
        <v>13387.85</v>
      </c>
      <c r="AG16" s="135">
        <f t="shared" si="7"/>
        <v>5035.42</v>
      </c>
      <c r="AI16" s="116">
        <v>14517.014477407311</v>
      </c>
      <c r="AJ16" s="116">
        <v>20315.689999999999</v>
      </c>
      <c r="AK16" s="135">
        <f t="shared" si="8"/>
        <v>-5798.68</v>
      </c>
      <c r="AM16" s="135">
        <v>50849.784477407316</v>
      </c>
      <c r="AN16" s="135">
        <v>65009.34</v>
      </c>
      <c r="AO16" s="135">
        <f t="shared" si="9"/>
        <v>-14159.56</v>
      </c>
      <c r="AQ16" s="116">
        <v>15251.83</v>
      </c>
      <c r="AR16" s="116">
        <v>13797.300000000001</v>
      </c>
      <c r="AS16" s="135">
        <f t="shared" si="10"/>
        <v>1454.53</v>
      </c>
      <c r="AU16" s="116">
        <v>17045.349999999999</v>
      </c>
      <c r="AV16" s="226">
        <v>12108.890000000001</v>
      </c>
      <c r="AW16" s="200"/>
      <c r="AX16" s="135">
        <v>126591.09294760025</v>
      </c>
      <c r="AY16" s="135">
        <v>130249.18000000001</v>
      </c>
      <c r="AZ16" s="135">
        <f t="shared" si="11"/>
        <v>-3658.09</v>
      </c>
      <c r="BA16" s="147">
        <f t="shared" si="12"/>
        <v>-5112.62</v>
      </c>
      <c r="BB16" s="116" t="s">
        <v>324</v>
      </c>
      <c r="BC16" s="116">
        <v>-3658.0870523997582</v>
      </c>
      <c r="BD16" s="135"/>
    </row>
    <row r="17" spans="1:56" x14ac:dyDescent="0.4">
      <c r="A17" s="113" t="s">
        <v>193</v>
      </c>
      <c r="B17" s="138">
        <v>12</v>
      </c>
      <c r="C17" s="116">
        <v>9209.6836485741642</v>
      </c>
      <c r="D17" s="116">
        <v>5565.43</v>
      </c>
      <c r="E17" s="135">
        <f t="shared" si="0"/>
        <v>3644.25</v>
      </c>
      <c r="G17" s="116">
        <v>8842.3549071239995</v>
      </c>
      <c r="H17" s="116">
        <v>6432.35</v>
      </c>
      <c r="I17" s="135">
        <f t="shared" si="1"/>
        <v>2410</v>
      </c>
      <c r="K17" s="116">
        <v>6432.35</v>
      </c>
      <c r="L17" s="116">
        <v>6640.12</v>
      </c>
      <c r="M17" s="135">
        <f t="shared" si="2"/>
        <v>-207.77</v>
      </c>
      <c r="O17" s="116">
        <v>0</v>
      </c>
      <c r="P17" s="116">
        <v>5923.59</v>
      </c>
      <c r="Q17" s="135">
        <f t="shared" si="3"/>
        <v>-5923.59</v>
      </c>
      <c r="S17" s="135">
        <v>24484.388555698162</v>
      </c>
      <c r="T17" s="135">
        <v>24561.49</v>
      </c>
      <c r="U17" s="135">
        <f t="shared" si="4"/>
        <v>-77.099999999999994</v>
      </c>
      <c r="W17" s="116">
        <v>5910.52</v>
      </c>
      <c r="X17" s="116">
        <v>8162.07</v>
      </c>
      <c r="Y17" s="135">
        <f t="shared" si="5"/>
        <v>-2251.5500000000002</v>
      </c>
      <c r="AA17" s="116">
        <v>9277.11</v>
      </c>
      <c r="AB17" s="116">
        <v>8953.34</v>
      </c>
      <c r="AC17" s="135">
        <f t="shared" si="6"/>
        <v>323.77</v>
      </c>
      <c r="AE17" s="116">
        <v>9689.89</v>
      </c>
      <c r="AF17" s="116">
        <v>9590.75</v>
      </c>
      <c r="AG17" s="135">
        <f t="shared" si="7"/>
        <v>99.14</v>
      </c>
      <c r="AI17" s="116">
        <v>9953.6387255906247</v>
      </c>
      <c r="AJ17" s="116">
        <v>7794.73</v>
      </c>
      <c r="AK17" s="135">
        <f t="shared" si="8"/>
        <v>2158.91</v>
      </c>
      <c r="AM17" s="135">
        <v>34831.158725590627</v>
      </c>
      <c r="AN17" s="135">
        <v>34500.89</v>
      </c>
      <c r="AO17" s="135">
        <f t="shared" si="9"/>
        <v>330.27</v>
      </c>
      <c r="AQ17" s="116">
        <v>7769.99</v>
      </c>
      <c r="AR17" s="116">
        <v>7951.15</v>
      </c>
      <c r="AS17" s="135">
        <f t="shared" si="10"/>
        <v>-181.16</v>
      </c>
      <c r="AU17" s="116">
        <v>3921.51</v>
      </c>
      <c r="AV17" s="226">
        <v>7718.5999999999995</v>
      </c>
      <c r="AW17" s="200"/>
      <c r="AX17" s="135">
        <v>67085.537281288794</v>
      </c>
      <c r="AY17" s="135">
        <v>67013.53</v>
      </c>
      <c r="AZ17" s="135">
        <f t="shared" si="11"/>
        <v>72.010000000000005</v>
      </c>
      <c r="BA17" s="147">
        <f t="shared" si="12"/>
        <v>253.17</v>
      </c>
      <c r="BB17" s="116">
        <v>72.007281288795639</v>
      </c>
      <c r="BC17" s="116" t="s">
        <v>324</v>
      </c>
      <c r="BD17" s="135"/>
    </row>
    <row r="18" spans="1:56" x14ac:dyDescent="0.4">
      <c r="A18" s="113" t="s">
        <v>28</v>
      </c>
      <c r="B18" s="138">
        <v>3</v>
      </c>
      <c r="C18" s="116">
        <v>4986.6942321209799</v>
      </c>
      <c r="D18" s="116">
        <v>4986.6899999999996</v>
      </c>
      <c r="E18" s="135">
        <f t="shared" si="0"/>
        <v>0</v>
      </c>
      <c r="G18" s="116">
        <v>8418.9427632000006</v>
      </c>
      <c r="H18" s="116">
        <v>4347.16</v>
      </c>
      <c r="I18" s="135">
        <f t="shared" si="1"/>
        <v>4071.78</v>
      </c>
      <c r="K18" s="116">
        <v>8880</v>
      </c>
      <c r="L18" s="116">
        <v>3641.2400000000002</v>
      </c>
      <c r="M18" s="135">
        <f t="shared" si="2"/>
        <v>5238.76</v>
      </c>
      <c r="O18" s="116">
        <v>0</v>
      </c>
      <c r="P18" s="116">
        <v>4493.34</v>
      </c>
      <c r="Q18" s="135">
        <f t="shared" si="3"/>
        <v>-4493.34</v>
      </c>
      <c r="S18" s="135">
        <v>22285.63699532098</v>
      </c>
      <c r="T18" s="135">
        <v>17468.43</v>
      </c>
      <c r="U18" s="135">
        <f t="shared" si="4"/>
        <v>4817.21</v>
      </c>
      <c r="W18" s="116">
        <v>2673.22</v>
      </c>
      <c r="X18" s="116">
        <v>0</v>
      </c>
      <c r="Y18" s="135">
        <f t="shared" si="5"/>
        <v>2673.22</v>
      </c>
      <c r="AA18" s="116">
        <v>0</v>
      </c>
      <c r="AB18" s="116">
        <v>0</v>
      </c>
      <c r="AC18" s="135">
        <f t="shared" si="6"/>
        <v>0</v>
      </c>
      <c r="AE18" s="116">
        <v>0</v>
      </c>
      <c r="AF18" s="116">
        <v>0</v>
      </c>
      <c r="AG18" s="135">
        <f t="shared" si="7"/>
        <v>0</v>
      </c>
      <c r="AI18" s="116">
        <v>0</v>
      </c>
      <c r="AJ18" s="116">
        <v>0</v>
      </c>
      <c r="AK18" s="135">
        <f t="shared" si="8"/>
        <v>0</v>
      </c>
      <c r="AM18" s="135">
        <v>2673.22</v>
      </c>
      <c r="AN18" s="135">
        <v>0</v>
      </c>
      <c r="AO18" s="135">
        <f t="shared" si="9"/>
        <v>2673.22</v>
      </c>
      <c r="AQ18" s="116">
        <v>0</v>
      </c>
      <c r="AR18" s="203">
        <f>AVERAGE(X18,AB18,AF18,AJ18)</f>
        <v>0</v>
      </c>
      <c r="AS18" s="135">
        <f t="shared" si="10"/>
        <v>0</v>
      </c>
      <c r="AU18" s="116">
        <v>4815.66</v>
      </c>
      <c r="AV18" s="226">
        <v>6239.78</v>
      </c>
      <c r="AW18" s="200"/>
      <c r="AX18" s="135">
        <v>24958.856995320981</v>
      </c>
      <c r="AY18" s="135">
        <v>17468.43</v>
      </c>
      <c r="AZ18" s="135">
        <f t="shared" si="11"/>
        <v>7490.43</v>
      </c>
      <c r="BA18" s="147">
        <f t="shared" si="12"/>
        <v>7490.43</v>
      </c>
      <c r="BB18" s="116">
        <v>7490.4269953209805</v>
      </c>
      <c r="BC18" s="116" t="s">
        <v>324</v>
      </c>
      <c r="BD18" s="135"/>
    </row>
    <row r="19" spans="1:56" x14ac:dyDescent="0.4">
      <c r="A19" s="113" t="s">
        <v>29</v>
      </c>
      <c r="B19" s="138">
        <v>2</v>
      </c>
      <c r="C19" s="116">
        <v>126443.42867030716</v>
      </c>
      <c r="D19" s="116">
        <v>114085.62</v>
      </c>
      <c r="E19" s="135">
        <f t="shared" si="0"/>
        <v>12357.81</v>
      </c>
      <c r="G19" s="116">
        <v>112461.100182843</v>
      </c>
      <c r="H19" s="116">
        <v>108227.16999999998</v>
      </c>
      <c r="I19" s="135">
        <f t="shared" si="1"/>
        <v>4233.93</v>
      </c>
      <c r="K19" s="116">
        <v>99898.920000000013</v>
      </c>
      <c r="L19" s="116">
        <v>93991.31</v>
      </c>
      <c r="M19" s="135">
        <f t="shared" si="2"/>
        <v>5907.61</v>
      </c>
      <c r="O19" s="116">
        <v>105456.44725999997</v>
      </c>
      <c r="P19" s="116">
        <v>115131.15</v>
      </c>
      <c r="Q19" s="135">
        <f t="shared" si="3"/>
        <v>-9674.7000000000007</v>
      </c>
      <c r="S19" s="135">
        <v>444259.89611315011</v>
      </c>
      <c r="T19" s="135">
        <v>431435.25</v>
      </c>
      <c r="U19" s="135">
        <f t="shared" si="4"/>
        <v>12824.65</v>
      </c>
      <c r="W19" s="116">
        <v>102567.56</v>
      </c>
      <c r="X19" s="116">
        <v>102518.61</v>
      </c>
      <c r="Y19" s="135">
        <f t="shared" si="5"/>
        <v>48.95</v>
      </c>
      <c r="AA19" s="116">
        <v>94992.35</v>
      </c>
      <c r="AB19" s="116">
        <v>103357.23</v>
      </c>
      <c r="AC19" s="135">
        <f t="shared" si="6"/>
        <v>-8364.8799999999992</v>
      </c>
      <c r="AE19" s="116">
        <v>114211.69</v>
      </c>
      <c r="AF19" s="116">
        <v>138071.75</v>
      </c>
      <c r="AG19" s="135">
        <f t="shared" si="7"/>
        <v>-23860.06</v>
      </c>
      <c r="AI19" s="116">
        <v>146237.01013516786</v>
      </c>
      <c r="AJ19" s="116">
        <v>115554.41999999998</v>
      </c>
      <c r="AK19" s="135">
        <f t="shared" si="8"/>
        <v>30682.59</v>
      </c>
      <c r="AM19" s="135">
        <v>458008.61013516784</v>
      </c>
      <c r="AN19" s="135">
        <v>459502.00999999995</v>
      </c>
      <c r="AO19" s="135">
        <f t="shared" si="9"/>
        <v>-1493.4</v>
      </c>
      <c r="AQ19" s="116">
        <v>98640.03</v>
      </c>
      <c r="AR19" s="116">
        <v>109257.19</v>
      </c>
      <c r="AS19" s="135">
        <f t="shared" si="10"/>
        <v>-10617.16</v>
      </c>
      <c r="AU19" s="116">
        <v>73905.100000000006</v>
      </c>
      <c r="AV19" s="226">
        <v>117286.82999999999</v>
      </c>
      <c r="AW19" s="200"/>
      <c r="AX19" s="135">
        <v>1000908.5362483179</v>
      </c>
      <c r="AY19" s="135">
        <v>1000194.45</v>
      </c>
      <c r="AZ19" s="135">
        <f t="shared" si="11"/>
        <v>714.09</v>
      </c>
      <c r="BA19" s="147">
        <f t="shared" si="12"/>
        <v>11331.25</v>
      </c>
      <c r="BB19" s="116">
        <v>714.08624831796624</v>
      </c>
      <c r="BC19" s="116" t="s">
        <v>324</v>
      </c>
      <c r="BD19" s="135"/>
    </row>
    <row r="20" spans="1:56" x14ac:dyDescent="0.4">
      <c r="A20" s="113" t="s">
        <v>30</v>
      </c>
      <c r="B20" s="138">
        <v>11</v>
      </c>
      <c r="C20" s="116">
        <v>69071.007923011057</v>
      </c>
      <c r="D20" s="116">
        <v>83848.44</v>
      </c>
      <c r="E20" s="135">
        <f t="shared" si="0"/>
        <v>-14777.43</v>
      </c>
      <c r="G20" s="116">
        <v>70227.492772832993</v>
      </c>
      <c r="H20" s="116">
        <v>69802.87</v>
      </c>
      <c r="I20" s="135">
        <f t="shared" si="1"/>
        <v>424.62</v>
      </c>
      <c r="K20" s="116">
        <v>73282</v>
      </c>
      <c r="L20" s="116">
        <v>64799.08</v>
      </c>
      <c r="M20" s="135">
        <f t="shared" si="2"/>
        <v>8482.92</v>
      </c>
      <c r="O20" s="116">
        <v>74915.399550000002</v>
      </c>
      <c r="P20" s="116">
        <v>64395.91</v>
      </c>
      <c r="Q20" s="135">
        <f t="shared" si="3"/>
        <v>10519.49</v>
      </c>
      <c r="S20" s="135">
        <v>287495.90024584404</v>
      </c>
      <c r="T20" s="135">
        <v>282846.30000000005</v>
      </c>
      <c r="U20" s="135">
        <f t="shared" si="4"/>
        <v>4649.6000000000004</v>
      </c>
      <c r="W20" s="116">
        <v>75401.62</v>
      </c>
      <c r="X20" s="116">
        <v>73775.12</v>
      </c>
      <c r="Y20" s="135">
        <f t="shared" si="5"/>
        <v>1626.5</v>
      </c>
      <c r="AA20" s="116">
        <v>68083.399999999994</v>
      </c>
      <c r="AB20" s="116">
        <v>79073.66</v>
      </c>
      <c r="AC20" s="135">
        <f t="shared" si="6"/>
        <v>-10990.26</v>
      </c>
      <c r="AE20" s="116">
        <v>64763.68</v>
      </c>
      <c r="AF20" s="116">
        <v>70475.64</v>
      </c>
      <c r="AG20" s="135">
        <f t="shared" si="7"/>
        <v>-5711.96</v>
      </c>
      <c r="AI20" s="116">
        <v>79135.295689674138</v>
      </c>
      <c r="AJ20" s="116">
        <v>70915.670000000013</v>
      </c>
      <c r="AK20" s="135">
        <f t="shared" si="8"/>
        <v>8219.6299999999992</v>
      </c>
      <c r="AM20" s="135">
        <v>287383.99568967411</v>
      </c>
      <c r="AN20" s="135">
        <v>294240.08999999997</v>
      </c>
      <c r="AO20" s="135">
        <f t="shared" si="9"/>
        <v>-6856.09</v>
      </c>
      <c r="AQ20" s="116">
        <v>70590.97</v>
      </c>
      <c r="AR20" s="116">
        <v>82421.7</v>
      </c>
      <c r="AS20" s="135">
        <f t="shared" si="10"/>
        <v>-11830.73</v>
      </c>
      <c r="AU20" s="116">
        <v>64877.53</v>
      </c>
      <c r="AV20" s="226">
        <v>69286.48</v>
      </c>
      <c r="AW20" s="200"/>
      <c r="AX20" s="135">
        <v>645470.86593551817</v>
      </c>
      <c r="AY20" s="135">
        <v>659508.09</v>
      </c>
      <c r="AZ20" s="135">
        <f t="shared" si="11"/>
        <v>-14037.22</v>
      </c>
      <c r="BA20" s="147">
        <f t="shared" si="12"/>
        <v>-2206.4899999999998</v>
      </c>
      <c r="BB20" s="116" t="s">
        <v>324</v>
      </c>
      <c r="BC20" s="116">
        <v>-14037.224064481794</v>
      </c>
      <c r="BD20" s="135"/>
    </row>
    <row r="21" spans="1:56" x14ac:dyDescent="0.4">
      <c r="A21" s="113" t="s">
        <v>31</v>
      </c>
      <c r="B21" s="138">
        <v>9</v>
      </c>
      <c r="C21" s="116">
        <v>13921.270353354766</v>
      </c>
      <c r="D21" s="116">
        <v>13763.76</v>
      </c>
      <c r="E21" s="135">
        <f t="shared" si="0"/>
        <v>157.51</v>
      </c>
      <c r="G21" s="116">
        <v>14549.22248244</v>
      </c>
      <c r="H21" s="116">
        <v>12918.24</v>
      </c>
      <c r="I21" s="135">
        <f t="shared" si="1"/>
        <v>1630.98</v>
      </c>
      <c r="K21" s="116">
        <v>15188.49</v>
      </c>
      <c r="L21" s="116">
        <v>16041.27</v>
      </c>
      <c r="M21" s="135">
        <f t="shared" si="2"/>
        <v>-852.78</v>
      </c>
      <c r="O21" s="116">
        <v>15764.857260000002</v>
      </c>
      <c r="P21" s="116">
        <v>16570.54</v>
      </c>
      <c r="Q21" s="135">
        <f t="shared" si="3"/>
        <v>-805.68</v>
      </c>
      <c r="S21" s="135">
        <v>59423.840095794767</v>
      </c>
      <c r="T21" s="135">
        <v>59293.810000000005</v>
      </c>
      <c r="U21" s="135">
        <f t="shared" si="4"/>
        <v>130.03</v>
      </c>
      <c r="W21" s="116">
        <v>15054.43</v>
      </c>
      <c r="X21" s="116">
        <v>16810.170000000002</v>
      </c>
      <c r="Y21" s="135">
        <f t="shared" si="5"/>
        <v>-1755.74</v>
      </c>
      <c r="AA21" s="116">
        <v>15124.97</v>
      </c>
      <c r="AB21" s="116">
        <v>13835.39</v>
      </c>
      <c r="AC21" s="135">
        <f t="shared" si="6"/>
        <v>1289.58</v>
      </c>
      <c r="AE21" s="116">
        <v>17453.63</v>
      </c>
      <c r="AF21" s="116">
        <v>13603.84</v>
      </c>
      <c r="AG21" s="135">
        <f t="shared" si="7"/>
        <v>3849.79</v>
      </c>
      <c r="AI21" s="116">
        <v>12062.593615316018</v>
      </c>
      <c r="AJ21" s="116">
        <v>17017.78</v>
      </c>
      <c r="AK21" s="135">
        <f t="shared" si="8"/>
        <v>-4955.1899999999996</v>
      </c>
      <c r="AM21" s="135">
        <v>59695.623615316013</v>
      </c>
      <c r="AN21" s="135">
        <v>61267.18</v>
      </c>
      <c r="AO21" s="135">
        <f t="shared" si="9"/>
        <v>-1571.56</v>
      </c>
      <c r="AQ21" s="116">
        <v>21162.25</v>
      </c>
      <c r="AR21" s="116">
        <v>15023.86</v>
      </c>
      <c r="AS21" s="135">
        <f t="shared" si="10"/>
        <v>6138.39</v>
      </c>
      <c r="AU21" s="116">
        <v>19766.080000000002</v>
      </c>
      <c r="AV21" s="226">
        <v>15537.199999999999</v>
      </c>
      <c r="AW21" s="200"/>
      <c r="AX21" s="135">
        <v>140281.71371111079</v>
      </c>
      <c r="AY21" s="135">
        <v>135584.85</v>
      </c>
      <c r="AZ21" s="135">
        <f t="shared" si="11"/>
        <v>4696.8599999999997</v>
      </c>
      <c r="BA21" s="147">
        <f t="shared" si="12"/>
        <v>-1441.53</v>
      </c>
      <c r="BB21" s="116">
        <v>4696.8637111107819</v>
      </c>
      <c r="BC21" s="116" t="s">
        <v>324</v>
      </c>
      <c r="BD21" s="135"/>
    </row>
    <row r="22" spans="1:56" x14ac:dyDescent="0.4">
      <c r="A22" s="113" t="s">
        <v>32</v>
      </c>
      <c r="B22" s="138">
        <v>6</v>
      </c>
      <c r="C22" s="116">
        <v>3324.1698737000202</v>
      </c>
      <c r="D22" s="116">
        <v>3715.59</v>
      </c>
      <c r="E22" s="135">
        <f t="shared" si="0"/>
        <v>-391.42</v>
      </c>
      <c r="G22" s="116">
        <v>3124.5749409066002</v>
      </c>
      <c r="H22" s="116">
        <v>3187.9199999999996</v>
      </c>
      <c r="I22" s="135">
        <f t="shared" si="1"/>
        <v>-63.35</v>
      </c>
      <c r="K22" s="116">
        <v>3197.36</v>
      </c>
      <c r="L22" s="116">
        <v>5290.47</v>
      </c>
      <c r="M22" s="135">
        <f t="shared" si="2"/>
        <v>-2093.11</v>
      </c>
      <c r="O22" s="116">
        <v>8935.4628000000012</v>
      </c>
      <c r="P22" s="116">
        <v>3870.76</v>
      </c>
      <c r="Q22" s="135">
        <f t="shared" si="3"/>
        <v>5064.7</v>
      </c>
      <c r="S22" s="135">
        <v>18581.567614606622</v>
      </c>
      <c r="T22" s="135">
        <v>16064.74</v>
      </c>
      <c r="U22" s="135">
        <f t="shared" si="4"/>
        <v>2516.83</v>
      </c>
      <c r="W22" s="116">
        <v>5230.6499999999996</v>
      </c>
      <c r="X22" s="116">
        <v>2925.47</v>
      </c>
      <c r="Y22" s="135">
        <f t="shared" si="5"/>
        <v>2305.1799999999998</v>
      </c>
      <c r="AA22" s="116">
        <v>1299.1799999999998</v>
      </c>
      <c r="AB22" s="116">
        <v>3068.49</v>
      </c>
      <c r="AC22" s="135">
        <f t="shared" si="6"/>
        <v>-1769.31</v>
      </c>
      <c r="AE22" s="116">
        <v>894.52</v>
      </c>
      <c r="AF22" s="116">
        <v>2958.41</v>
      </c>
      <c r="AG22" s="135">
        <f t="shared" si="7"/>
        <v>-2063.89</v>
      </c>
      <c r="AI22" s="116">
        <v>3797.2452456664846</v>
      </c>
      <c r="AJ22" s="116">
        <v>3718.95</v>
      </c>
      <c r="AK22" s="135">
        <f t="shared" si="8"/>
        <v>78.3</v>
      </c>
      <c r="AM22" s="135">
        <v>11221.595245666485</v>
      </c>
      <c r="AN22" s="135">
        <v>12671.32</v>
      </c>
      <c r="AO22" s="135">
        <f t="shared" si="9"/>
        <v>-1449.72</v>
      </c>
      <c r="AQ22" s="116">
        <v>4284.53</v>
      </c>
      <c r="AR22" s="116">
        <v>4827.01</v>
      </c>
      <c r="AS22" s="135">
        <f t="shared" si="10"/>
        <v>-542.48</v>
      </c>
      <c r="AU22" s="116">
        <v>4611.68</v>
      </c>
      <c r="AV22" s="226">
        <v>2652.7200000000003</v>
      </c>
      <c r="AW22" s="200"/>
      <c r="AX22" s="135">
        <v>34087.692860273106</v>
      </c>
      <c r="AY22" s="135">
        <v>33563.07</v>
      </c>
      <c r="AZ22" s="135">
        <f t="shared" si="11"/>
        <v>524.62</v>
      </c>
      <c r="BA22" s="147">
        <f t="shared" si="12"/>
        <v>1067.1099999999999</v>
      </c>
      <c r="BB22" s="116">
        <v>524.6228602731062</v>
      </c>
      <c r="BC22" s="116" t="s">
        <v>324</v>
      </c>
      <c r="BD22" s="135"/>
    </row>
    <row r="23" spans="1:56" x14ac:dyDescent="0.4">
      <c r="A23" s="113" t="s">
        <v>33</v>
      </c>
      <c r="B23" s="138">
        <v>1</v>
      </c>
      <c r="C23" s="116">
        <v>15310.63248891798</v>
      </c>
      <c r="D23" s="116">
        <v>15579.68</v>
      </c>
      <c r="E23" s="135">
        <f t="shared" si="0"/>
        <v>-269.05</v>
      </c>
      <c r="G23" s="116">
        <v>17468.832194070001</v>
      </c>
      <c r="H23" s="116">
        <v>12915.09</v>
      </c>
      <c r="I23" s="135">
        <f t="shared" si="1"/>
        <v>4553.74</v>
      </c>
      <c r="K23" s="116">
        <v>16095.04</v>
      </c>
      <c r="L23" s="116">
        <v>13899.310000000001</v>
      </c>
      <c r="M23" s="135">
        <f t="shared" si="2"/>
        <v>2195.73</v>
      </c>
      <c r="O23" s="116">
        <v>11916.32936</v>
      </c>
      <c r="P23" s="116">
        <v>13488.6</v>
      </c>
      <c r="Q23" s="135">
        <f t="shared" si="3"/>
        <v>-1572.27</v>
      </c>
      <c r="S23" s="135">
        <v>60790.834042987975</v>
      </c>
      <c r="T23" s="135">
        <v>55882.68</v>
      </c>
      <c r="U23" s="135">
        <f t="shared" si="4"/>
        <v>4908.1499999999996</v>
      </c>
      <c r="W23" s="116">
        <v>14429.590000000002</v>
      </c>
      <c r="X23" s="116">
        <v>19586.91</v>
      </c>
      <c r="Y23" s="135">
        <f t="shared" si="5"/>
        <v>-5157.32</v>
      </c>
      <c r="AA23" s="116">
        <v>9643.85</v>
      </c>
      <c r="AB23" s="116">
        <v>11934.939999999999</v>
      </c>
      <c r="AC23" s="135">
        <f t="shared" si="6"/>
        <v>-2291.09</v>
      </c>
      <c r="AE23" s="116">
        <v>17123.53</v>
      </c>
      <c r="AF23" s="116">
        <v>12641.939999999999</v>
      </c>
      <c r="AG23" s="135">
        <f t="shared" si="7"/>
        <v>4481.59</v>
      </c>
      <c r="AI23" s="116">
        <v>11705.586044606844</v>
      </c>
      <c r="AJ23" s="116">
        <v>14225.39</v>
      </c>
      <c r="AK23" s="135">
        <f t="shared" si="8"/>
        <v>-2519.8000000000002</v>
      </c>
      <c r="AM23" s="135">
        <v>52902.556044606841</v>
      </c>
      <c r="AN23" s="135">
        <v>58389.179999999993</v>
      </c>
      <c r="AO23" s="135">
        <f t="shared" si="9"/>
        <v>-5486.62</v>
      </c>
      <c r="AQ23" s="116">
        <v>11818.34</v>
      </c>
      <c r="AR23" s="116">
        <v>13448.3</v>
      </c>
      <c r="AS23" s="135">
        <f t="shared" si="10"/>
        <v>-1629.96</v>
      </c>
      <c r="AU23" s="116">
        <v>14686.89</v>
      </c>
      <c r="AV23" s="226">
        <v>9560.64</v>
      </c>
      <c r="AW23" s="200"/>
      <c r="AX23" s="135">
        <v>125511.73008759481</v>
      </c>
      <c r="AY23" s="135">
        <v>127720.15999999999</v>
      </c>
      <c r="AZ23" s="135">
        <f t="shared" si="11"/>
        <v>-2208.4299999999998</v>
      </c>
      <c r="BA23" s="147">
        <f t="shared" si="12"/>
        <v>-578.47</v>
      </c>
      <c r="BB23" s="116" t="s">
        <v>324</v>
      </c>
      <c r="BC23" s="116">
        <v>-2208.4299124051759</v>
      </c>
      <c r="BD23" s="135"/>
    </row>
    <row r="24" spans="1:56" x14ac:dyDescent="0.4">
      <c r="A24" s="113" t="s">
        <v>34</v>
      </c>
      <c r="B24" s="138">
        <v>4</v>
      </c>
      <c r="C24" s="116">
        <v>5549.5488286178033</v>
      </c>
      <c r="D24" s="116">
        <v>1395.67</v>
      </c>
      <c r="E24" s="135">
        <f t="shared" si="0"/>
        <v>4153.88</v>
      </c>
      <c r="G24" s="116">
        <v>0</v>
      </c>
      <c r="H24" s="116">
        <v>1756.3899999999999</v>
      </c>
      <c r="I24" s="135">
        <f t="shared" si="1"/>
        <v>-1756.39</v>
      </c>
      <c r="K24" s="116">
        <v>600.89000000000033</v>
      </c>
      <c r="L24" s="116">
        <v>867.95999999999992</v>
      </c>
      <c r="M24" s="135">
        <f t="shared" si="2"/>
        <v>-267.07</v>
      </c>
      <c r="O24" s="116">
        <v>3522.2205199999994</v>
      </c>
      <c r="P24" s="116">
        <v>1152.8499999999999</v>
      </c>
      <c r="Q24" s="135">
        <f t="shared" si="3"/>
        <v>2369.37</v>
      </c>
      <c r="S24" s="135">
        <v>9672.6593486178026</v>
      </c>
      <c r="T24" s="135">
        <v>5172.87</v>
      </c>
      <c r="U24" s="135">
        <f t="shared" si="4"/>
        <v>4499.79</v>
      </c>
      <c r="W24" s="116">
        <v>2354.4</v>
      </c>
      <c r="X24" s="116">
        <v>1440.8600000000001</v>
      </c>
      <c r="Y24" s="135">
        <f t="shared" si="5"/>
        <v>913.54</v>
      </c>
      <c r="AA24" s="116">
        <v>0</v>
      </c>
      <c r="AB24" s="116">
        <v>978.55000000000007</v>
      </c>
      <c r="AC24" s="135">
        <f t="shared" si="6"/>
        <v>-978.55</v>
      </c>
      <c r="AE24" s="116">
        <v>12677.16</v>
      </c>
      <c r="AF24" s="116">
        <v>3107.58</v>
      </c>
      <c r="AG24" s="135">
        <f t="shared" si="7"/>
        <v>9569.58</v>
      </c>
      <c r="AI24" s="116">
        <v>0</v>
      </c>
      <c r="AJ24" s="116">
        <v>2837.05</v>
      </c>
      <c r="AK24" s="135">
        <f t="shared" si="8"/>
        <v>-2837.05</v>
      </c>
      <c r="AM24" s="135">
        <v>15031.56</v>
      </c>
      <c r="AN24" s="135">
        <v>8364.0400000000009</v>
      </c>
      <c r="AO24" s="135">
        <f t="shared" si="9"/>
        <v>6667.52</v>
      </c>
      <c r="AQ24" s="116">
        <v>0</v>
      </c>
      <c r="AR24" s="116">
        <v>1971.9</v>
      </c>
      <c r="AS24" s="135">
        <f t="shared" si="10"/>
        <v>-1971.9</v>
      </c>
      <c r="AU24" s="116">
        <v>0</v>
      </c>
      <c r="AV24" s="226">
        <v>4833.55</v>
      </c>
      <c r="AW24" s="200"/>
      <c r="AX24" s="135">
        <v>24704.2193486178</v>
      </c>
      <c r="AY24" s="135">
        <v>15508.81</v>
      </c>
      <c r="AZ24" s="135">
        <f t="shared" si="11"/>
        <v>9195.41</v>
      </c>
      <c r="BA24" s="147">
        <f t="shared" si="12"/>
        <v>11167.31</v>
      </c>
      <c r="BB24" s="116">
        <v>9195.4093486178008</v>
      </c>
      <c r="BC24" s="116" t="s">
        <v>324</v>
      </c>
      <c r="BD24" s="135"/>
    </row>
    <row r="25" spans="1:56" x14ac:dyDescent="0.4">
      <c r="A25" s="113" t="s">
        <v>35</v>
      </c>
      <c r="B25" s="138">
        <v>2</v>
      </c>
      <c r="C25" s="116">
        <v>4573.6774539968374</v>
      </c>
      <c r="D25" s="116">
        <v>4742.37</v>
      </c>
      <c r="E25" s="135">
        <f t="shared" si="0"/>
        <v>-168.69</v>
      </c>
      <c r="G25" s="116">
        <v>4387.2836243070005</v>
      </c>
      <c r="H25" s="116">
        <v>4528.1099999999997</v>
      </c>
      <c r="I25" s="135">
        <f t="shared" si="1"/>
        <v>-140.83000000000001</v>
      </c>
      <c r="K25" s="116">
        <v>4782</v>
      </c>
      <c r="L25" s="116">
        <v>5379.95</v>
      </c>
      <c r="M25" s="135">
        <f t="shared" si="2"/>
        <v>-597.95000000000005</v>
      </c>
      <c r="O25" s="116">
        <v>5983.9779000000008</v>
      </c>
      <c r="P25" s="116">
        <v>4752.1499999999996</v>
      </c>
      <c r="Q25" s="135">
        <f t="shared" si="3"/>
        <v>1231.83</v>
      </c>
      <c r="S25" s="135">
        <v>19726.938978303839</v>
      </c>
      <c r="T25" s="135">
        <v>19402.580000000002</v>
      </c>
      <c r="U25" s="135">
        <f t="shared" si="4"/>
        <v>324.36</v>
      </c>
      <c r="W25" s="116">
        <v>4909.38</v>
      </c>
      <c r="X25" s="116">
        <v>4742.6099999999997</v>
      </c>
      <c r="Y25" s="135">
        <f t="shared" si="5"/>
        <v>166.77</v>
      </c>
      <c r="AA25" s="116">
        <v>4362.6400000000003</v>
      </c>
      <c r="AB25" s="116">
        <v>4692.04</v>
      </c>
      <c r="AC25" s="135">
        <f t="shared" si="6"/>
        <v>-329.4</v>
      </c>
      <c r="AE25" s="116">
        <v>4769.9399999999996</v>
      </c>
      <c r="AF25" s="116">
        <v>5063.66</v>
      </c>
      <c r="AG25" s="135">
        <f t="shared" si="7"/>
        <v>-293.72000000000003</v>
      </c>
      <c r="AI25" s="116">
        <v>4644.3451124067278</v>
      </c>
      <c r="AJ25" s="116">
        <v>5999.8099999999995</v>
      </c>
      <c r="AK25" s="135">
        <f t="shared" si="8"/>
        <v>-1355.46</v>
      </c>
      <c r="AM25" s="135">
        <v>18686.305112406728</v>
      </c>
      <c r="AN25" s="135">
        <v>20498.12</v>
      </c>
      <c r="AO25" s="135">
        <f t="shared" si="9"/>
        <v>-1811.81</v>
      </c>
      <c r="AQ25" s="116">
        <v>6478.9</v>
      </c>
      <c r="AR25" s="116">
        <v>5050.49</v>
      </c>
      <c r="AS25" s="135">
        <f t="shared" si="10"/>
        <v>1428.41</v>
      </c>
      <c r="AU25" s="116">
        <v>5252.38</v>
      </c>
      <c r="AV25" s="226">
        <v>4629.3999999999996</v>
      </c>
      <c r="AW25" s="200"/>
      <c r="AX25" s="135">
        <v>44892.144090710564</v>
      </c>
      <c r="AY25" s="135">
        <v>44951.189999999995</v>
      </c>
      <c r="AZ25" s="135">
        <f t="shared" si="11"/>
        <v>-59.05</v>
      </c>
      <c r="BA25" s="147">
        <f t="shared" si="12"/>
        <v>-1487.45</v>
      </c>
      <c r="BB25" s="116" t="s">
        <v>324</v>
      </c>
      <c r="BC25" s="116">
        <v>-59.04590928943071</v>
      </c>
      <c r="BD25" s="135"/>
    </row>
    <row r="26" spans="1:56" x14ac:dyDescent="0.4">
      <c r="A26" s="113" t="s">
        <v>36</v>
      </c>
      <c r="B26" s="138">
        <v>1</v>
      </c>
      <c r="C26" s="116">
        <v>5613.7340019025287</v>
      </c>
      <c r="D26" s="116">
        <v>4890.87</v>
      </c>
      <c r="E26" s="135">
        <f t="shared" si="0"/>
        <v>722.86</v>
      </c>
      <c r="G26" s="116">
        <v>4507.5569440073996</v>
      </c>
      <c r="H26" s="116">
        <v>4636.7700000000004</v>
      </c>
      <c r="I26" s="135">
        <f t="shared" si="1"/>
        <v>-129.21</v>
      </c>
      <c r="K26" s="116">
        <v>4515.79</v>
      </c>
      <c r="L26" s="116">
        <v>5580.1900000000005</v>
      </c>
      <c r="M26" s="135">
        <f t="shared" si="2"/>
        <v>-1064.4000000000001</v>
      </c>
      <c r="O26" s="116">
        <v>6665.8125</v>
      </c>
      <c r="P26" s="116">
        <v>5983.57</v>
      </c>
      <c r="Q26" s="135">
        <f t="shared" si="3"/>
        <v>682.24</v>
      </c>
      <c r="S26" s="135">
        <v>21302.893445909929</v>
      </c>
      <c r="T26" s="135">
        <v>21091.4</v>
      </c>
      <c r="U26" s="135">
        <f t="shared" si="4"/>
        <v>211.49</v>
      </c>
      <c r="W26" s="116">
        <v>5210.66</v>
      </c>
      <c r="X26" s="116">
        <v>5654.02</v>
      </c>
      <c r="Y26" s="135">
        <f t="shared" si="5"/>
        <v>-443.36</v>
      </c>
      <c r="AA26" s="116">
        <v>4878.55</v>
      </c>
      <c r="AB26" s="116">
        <v>5544.9</v>
      </c>
      <c r="AC26" s="135">
        <f t="shared" si="6"/>
        <v>-666.35</v>
      </c>
      <c r="AE26" s="116">
        <v>6084.36</v>
      </c>
      <c r="AF26" s="116">
        <v>4842.8500000000004</v>
      </c>
      <c r="AG26" s="135">
        <f t="shared" si="7"/>
        <v>1241.51</v>
      </c>
      <c r="AI26" s="116">
        <v>6161.5406764408663</v>
      </c>
      <c r="AJ26" s="116">
        <v>4985.63</v>
      </c>
      <c r="AK26" s="135">
        <f t="shared" si="8"/>
        <v>1175.9100000000001</v>
      </c>
      <c r="AM26" s="135">
        <v>22335.110676440865</v>
      </c>
      <c r="AN26" s="135">
        <v>21027.4</v>
      </c>
      <c r="AO26" s="135">
        <f t="shared" si="9"/>
        <v>1307.71</v>
      </c>
      <c r="AQ26" s="116">
        <v>5426.79</v>
      </c>
      <c r="AR26" s="208">
        <v>9568.4</v>
      </c>
      <c r="AS26" s="135">
        <f t="shared" si="10"/>
        <v>-4141.6099999999997</v>
      </c>
      <c r="AU26" s="116">
        <v>3992.54</v>
      </c>
      <c r="AV26" s="226">
        <v>4041.94</v>
      </c>
      <c r="AW26" s="200"/>
      <c r="AX26" s="135">
        <v>49064.794122350795</v>
      </c>
      <c r="AY26" s="135">
        <v>47375.65</v>
      </c>
      <c r="AZ26" s="135">
        <f t="shared" si="11"/>
        <v>1689.14</v>
      </c>
      <c r="BA26" s="147">
        <f t="shared" si="12"/>
        <v>1519.2</v>
      </c>
      <c r="BB26" s="116">
        <v>1689.1441223507936</v>
      </c>
      <c r="BC26" s="116" t="s">
        <v>324</v>
      </c>
      <c r="BD26" s="135"/>
    </row>
    <row r="27" spans="1:56" x14ac:dyDescent="0.4">
      <c r="A27" s="113" t="s">
        <v>37</v>
      </c>
      <c r="B27" s="138">
        <v>2</v>
      </c>
      <c r="C27" s="116">
        <v>2409.4126586881566</v>
      </c>
      <c r="D27" s="116">
        <v>3141.7799999999997</v>
      </c>
      <c r="E27" s="135">
        <f t="shared" si="0"/>
        <v>-732.37</v>
      </c>
      <c r="G27" s="116">
        <v>3363.7847887200001</v>
      </c>
      <c r="H27" s="116">
        <v>3099.04</v>
      </c>
      <c r="I27" s="135">
        <f t="shared" si="1"/>
        <v>264.74</v>
      </c>
      <c r="K27" s="116">
        <v>4374.46</v>
      </c>
      <c r="L27" s="116">
        <v>4872.9400000000005</v>
      </c>
      <c r="M27" s="135">
        <f t="shared" si="2"/>
        <v>-498.48</v>
      </c>
      <c r="O27" s="116">
        <v>3097.0990049999996</v>
      </c>
      <c r="P27" s="116">
        <v>3588.76</v>
      </c>
      <c r="Q27" s="135">
        <f t="shared" si="3"/>
        <v>-491.66</v>
      </c>
      <c r="S27" s="135">
        <v>13244.756452408157</v>
      </c>
      <c r="T27" s="135">
        <v>14702.52</v>
      </c>
      <c r="U27" s="135">
        <f t="shared" si="4"/>
        <v>-1457.76</v>
      </c>
      <c r="W27" s="116">
        <v>1877.63</v>
      </c>
      <c r="X27" s="116">
        <v>5578.32</v>
      </c>
      <c r="Y27" s="135">
        <f t="shared" si="5"/>
        <v>-3700.69</v>
      </c>
      <c r="AA27" s="116">
        <v>6264.77</v>
      </c>
      <c r="AB27" s="116">
        <v>4184.1399999999994</v>
      </c>
      <c r="AC27" s="135">
        <f t="shared" si="6"/>
        <v>2080.63</v>
      </c>
      <c r="AE27" s="116">
        <v>7685.99</v>
      </c>
      <c r="AF27" s="116">
        <v>6341.59</v>
      </c>
      <c r="AG27" s="135">
        <f t="shared" si="7"/>
        <v>1344.4</v>
      </c>
      <c r="AI27" s="116">
        <v>5346.5810925656433</v>
      </c>
      <c r="AJ27" s="116">
        <v>3258.8599999999997</v>
      </c>
      <c r="AK27" s="135">
        <f t="shared" si="8"/>
        <v>2087.7199999999998</v>
      </c>
      <c r="AM27" s="135">
        <v>21174.971092565644</v>
      </c>
      <c r="AN27" s="135">
        <v>19362.91</v>
      </c>
      <c r="AO27" s="135">
        <f t="shared" si="9"/>
        <v>1812.06</v>
      </c>
      <c r="AQ27" s="116">
        <v>5740.4900000000007</v>
      </c>
      <c r="AR27" s="116">
        <v>3012.05</v>
      </c>
      <c r="AS27" s="135">
        <f t="shared" si="10"/>
        <v>2728.44</v>
      </c>
      <c r="AU27" s="116">
        <v>0</v>
      </c>
      <c r="AV27" s="226">
        <v>3156.96</v>
      </c>
      <c r="AW27" s="200"/>
      <c r="AX27" s="135">
        <v>40160.217544973799</v>
      </c>
      <c r="AY27" s="135">
        <v>37077.480000000003</v>
      </c>
      <c r="AZ27" s="135">
        <f t="shared" si="11"/>
        <v>3082.74</v>
      </c>
      <c r="BA27" s="147">
        <f t="shared" si="12"/>
        <v>354.3</v>
      </c>
      <c r="BB27" s="116">
        <v>3082.7375449737956</v>
      </c>
      <c r="BC27" s="116" t="s">
        <v>324</v>
      </c>
      <c r="BD27" s="135"/>
    </row>
    <row r="28" spans="1:56" x14ac:dyDescent="0.4">
      <c r="A28" s="113" t="s">
        <v>38</v>
      </c>
      <c r="B28" s="138">
        <v>2</v>
      </c>
      <c r="C28" s="116">
        <v>12471.672901324351</v>
      </c>
      <c r="D28" s="116">
        <v>6914.42</v>
      </c>
      <c r="E28" s="135">
        <f t="shared" si="0"/>
        <v>5557.25</v>
      </c>
      <c r="G28" s="116">
        <v>8052.9842151599996</v>
      </c>
      <c r="H28" s="116">
        <v>4555.54</v>
      </c>
      <c r="I28" s="135">
        <f t="shared" si="1"/>
        <v>3497.44</v>
      </c>
      <c r="K28" s="116">
        <v>0</v>
      </c>
      <c r="L28" s="116">
        <v>5489.95</v>
      </c>
      <c r="M28" s="135">
        <f t="shared" si="2"/>
        <v>-5489.95</v>
      </c>
      <c r="O28" s="116">
        <v>0</v>
      </c>
      <c r="P28" s="116">
        <v>6115.25</v>
      </c>
      <c r="Q28" s="135">
        <f t="shared" si="3"/>
        <v>-6115.25</v>
      </c>
      <c r="S28" s="135">
        <v>20524.657116484352</v>
      </c>
      <c r="T28" s="135">
        <v>23075.16</v>
      </c>
      <c r="U28" s="135">
        <f t="shared" si="4"/>
        <v>-2550.5</v>
      </c>
      <c r="W28" s="116">
        <v>5395.5</v>
      </c>
      <c r="X28" s="116">
        <v>7385.07</v>
      </c>
      <c r="Y28" s="135">
        <f t="shared" si="5"/>
        <v>-1989.57</v>
      </c>
      <c r="AA28" s="116">
        <v>7510.51</v>
      </c>
      <c r="AB28" s="116">
        <v>6030.0400000000009</v>
      </c>
      <c r="AC28" s="135">
        <f t="shared" si="6"/>
        <v>1480.47</v>
      </c>
      <c r="AE28" s="116">
        <v>7489.57</v>
      </c>
      <c r="AF28" s="116">
        <v>11077.66</v>
      </c>
      <c r="AG28" s="135">
        <f t="shared" si="7"/>
        <v>-3588.09</v>
      </c>
      <c r="AI28" s="116">
        <v>15167.105397469852</v>
      </c>
      <c r="AJ28" s="116">
        <v>10123.33</v>
      </c>
      <c r="AK28" s="135">
        <f t="shared" si="8"/>
        <v>5043.78</v>
      </c>
      <c r="AM28" s="135">
        <v>35562.685397469853</v>
      </c>
      <c r="AN28" s="135">
        <v>34616.1</v>
      </c>
      <c r="AO28" s="135">
        <f t="shared" si="9"/>
        <v>946.59</v>
      </c>
      <c r="AQ28" s="116">
        <v>9078.92</v>
      </c>
      <c r="AR28" s="208">
        <v>12576.1</v>
      </c>
      <c r="AS28" s="135">
        <f t="shared" si="10"/>
        <v>-3497.18</v>
      </c>
      <c r="AU28" s="116">
        <v>7346.48</v>
      </c>
      <c r="AV28" s="226">
        <v>8727.77</v>
      </c>
      <c r="AW28" s="200"/>
      <c r="AX28" s="135">
        <v>65166.262513954207</v>
      </c>
      <c r="AY28" s="135">
        <v>70267.360000000001</v>
      </c>
      <c r="AZ28" s="135">
        <f t="shared" si="11"/>
        <v>-5101.1000000000004</v>
      </c>
      <c r="BA28" s="147">
        <f t="shared" si="12"/>
        <v>-1603.91</v>
      </c>
      <c r="BB28" s="116" t="s">
        <v>324</v>
      </c>
      <c r="BC28" s="116">
        <v>-5101.0974860457936</v>
      </c>
      <c r="BD28" s="135"/>
    </row>
    <row r="29" spans="1:56" x14ac:dyDescent="0.4">
      <c r="A29" s="113" t="s">
        <v>39</v>
      </c>
      <c r="B29" s="138">
        <v>3</v>
      </c>
      <c r="C29" s="116">
        <v>11239.811306359812</v>
      </c>
      <c r="D29" s="116">
        <v>11384.95</v>
      </c>
      <c r="E29" s="135">
        <f t="shared" si="0"/>
        <v>-145.13999999999999</v>
      </c>
      <c r="G29" s="116">
        <v>11573.67610155</v>
      </c>
      <c r="H29" s="116">
        <v>8422.119999999999</v>
      </c>
      <c r="I29" s="135">
        <f t="shared" si="1"/>
        <v>3151.56</v>
      </c>
      <c r="K29" s="116">
        <v>12532.5</v>
      </c>
      <c r="L29" s="116">
        <v>10350.959999999999</v>
      </c>
      <c r="M29" s="135">
        <f t="shared" si="2"/>
        <v>2181.54</v>
      </c>
      <c r="O29" s="116">
        <v>8034.9267600000012</v>
      </c>
      <c r="P29" s="116">
        <v>13151.810000000001</v>
      </c>
      <c r="Q29" s="135">
        <f t="shared" si="3"/>
        <v>-5116.88</v>
      </c>
      <c r="S29" s="135">
        <v>43380.91416790981</v>
      </c>
      <c r="T29" s="135">
        <v>43309.84</v>
      </c>
      <c r="U29" s="135">
        <f t="shared" si="4"/>
        <v>71.069999999999993</v>
      </c>
      <c r="W29" s="116">
        <v>11875</v>
      </c>
      <c r="X29" s="116">
        <v>16319.01</v>
      </c>
      <c r="Y29" s="135">
        <f t="shared" si="5"/>
        <v>-4444.01</v>
      </c>
      <c r="AA29" s="116">
        <v>12333.92</v>
      </c>
      <c r="AB29" s="116">
        <v>14932.32</v>
      </c>
      <c r="AC29" s="135">
        <f t="shared" si="6"/>
        <v>-2598.4</v>
      </c>
      <c r="AE29" s="116">
        <v>16866.89</v>
      </c>
      <c r="AF29" s="116">
        <v>15180.75</v>
      </c>
      <c r="AG29" s="135">
        <f t="shared" si="7"/>
        <v>1686.14</v>
      </c>
      <c r="AI29" s="116">
        <v>22301.406824842961</v>
      </c>
      <c r="AJ29" s="116">
        <v>17594.919999999998</v>
      </c>
      <c r="AK29" s="135">
        <f t="shared" si="8"/>
        <v>4706.49</v>
      </c>
      <c r="AM29" s="135">
        <v>63377.216824842959</v>
      </c>
      <c r="AN29" s="135">
        <v>64027</v>
      </c>
      <c r="AO29" s="135">
        <f t="shared" si="9"/>
        <v>-649.78</v>
      </c>
      <c r="AQ29" s="116">
        <v>14653.42</v>
      </c>
      <c r="AR29" s="116">
        <v>18128.13</v>
      </c>
      <c r="AS29" s="135">
        <f t="shared" si="10"/>
        <v>-3474.71</v>
      </c>
      <c r="AU29" s="116">
        <v>12643.19</v>
      </c>
      <c r="AV29" s="226">
        <v>14723.619999999999</v>
      </c>
      <c r="AW29" s="200"/>
      <c r="AX29" s="135">
        <v>121411.55099275276</v>
      </c>
      <c r="AY29" s="135">
        <v>125464.97</v>
      </c>
      <c r="AZ29" s="135">
        <f t="shared" si="11"/>
        <v>-4053.42</v>
      </c>
      <c r="BA29" s="147">
        <f t="shared" si="12"/>
        <v>-578.71</v>
      </c>
      <c r="BB29" s="116" t="s">
        <v>324</v>
      </c>
      <c r="BC29" s="116">
        <v>-4053.4190072472411</v>
      </c>
      <c r="BD29" s="135"/>
    </row>
    <row r="30" spans="1:56" x14ac:dyDescent="0.4">
      <c r="A30" s="113" t="s">
        <v>40</v>
      </c>
      <c r="B30" s="138">
        <v>4</v>
      </c>
      <c r="C30" s="116">
        <v>33367.797915899573</v>
      </c>
      <c r="D30" s="116">
        <v>40777.31</v>
      </c>
      <c r="E30" s="135">
        <f t="shared" si="0"/>
        <v>-7409.51</v>
      </c>
      <c r="G30" s="116">
        <v>31443.575602418397</v>
      </c>
      <c r="H30" s="116">
        <v>31912.91</v>
      </c>
      <c r="I30" s="135">
        <f t="shared" si="1"/>
        <v>-469.33</v>
      </c>
      <c r="K30" s="116">
        <v>36924</v>
      </c>
      <c r="L30" s="116">
        <v>45683.520000000004</v>
      </c>
      <c r="M30" s="135">
        <f t="shared" si="2"/>
        <v>-8759.52</v>
      </c>
      <c r="O30" s="116">
        <v>63749.104200000002</v>
      </c>
      <c r="P30" s="116">
        <v>39315.5</v>
      </c>
      <c r="Q30" s="135">
        <f t="shared" si="3"/>
        <v>24433.599999999999</v>
      </c>
      <c r="S30" s="135">
        <v>165484.47771831797</v>
      </c>
      <c r="T30" s="135">
        <v>157689.24</v>
      </c>
      <c r="U30" s="135">
        <f t="shared" si="4"/>
        <v>7795.24</v>
      </c>
      <c r="W30" s="116">
        <v>40900.42</v>
      </c>
      <c r="X30" s="116">
        <v>37677.97</v>
      </c>
      <c r="Y30" s="135">
        <f t="shared" si="5"/>
        <v>3222.45</v>
      </c>
      <c r="AA30" s="116">
        <v>22514.760000000002</v>
      </c>
      <c r="AB30" s="116">
        <v>34666.43</v>
      </c>
      <c r="AC30" s="135">
        <f t="shared" si="6"/>
        <v>-12151.67</v>
      </c>
      <c r="AE30" s="116">
        <v>31027.55</v>
      </c>
      <c r="AF30" s="116">
        <v>36543.040000000001</v>
      </c>
      <c r="AG30" s="135">
        <f t="shared" si="7"/>
        <v>-5515.49</v>
      </c>
      <c r="AI30" s="116">
        <v>48501.904097199716</v>
      </c>
      <c r="AJ30" s="116">
        <v>38175.599999999999</v>
      </c>
      <c r="AK30" s="135">
        <f t="shared" si="8"/>
        <v>10326.299999999999</v>
      </c>
      <c r="AM30" s="135">
        <v>142944.63409719971</v>
      </c>
      <c r="AN30" s="135">
        <v>147063.04000000001</v>
      </c>
      <c r="AO30" s="135">
        <f t="shared" si="9"/>
        <v>-4118.41</v>
      </c>
      <c r="AQ30" s="116">
        <v>36780.31</v>
      </c>
      <c r="AR30" s="116">
        <v>49574.71</v>
      </c>
      <c r="AS30" s="135">
        <f t="shared" si="10"/>
        <v>-12794.4</v>
      </c>
      <c r="AU30" s="116">
        <v>24269.81</v>
      </c>
      <c r="AV30" s="226">
        <v>34111.42</v>
      </c>
      <c r="AW30" s="200"/>
      <c r="AX30" s="135">
        <v>345209.42181551765</v>
      </c>
      <c r="AY30" s="135">
        <v>354326.99000000005</v>
      </c>
      <c r="AZ30" s="135">
        <f t="shared" si="11"/>
        <v>-9117.57</v>
      </c>
      <c r="BA30" s="147">
        <f t="shared" si="12"/>
        <v>3676.83</v>
      </c>
      <c r="BB30" s="116" t="s">
        <v>324</v>
      </c>
      <c r="BC30" s="116">
        <v>-9117.5681844823994</v>
      </c>
      <c r="BD30" s="135"/>
    </row>
    <row r="31" spans="1:56" x14ac:dyDescent="0.4">
      <c r="A31" s="113" t="s">
        <v>41</v>
      </c>
      <c r="B31" s="138">
        <v>7</v>
      </c>
      <c r="C31" s="116">
        <v>22131.808096010722</v>
      </c>
      <c r="D31" s="116">
        <v>30185.480000000003</v>
      </c>
      <c r="E31" s="135">
        <f t="shared" si="0"/>
        <v>-8053.67</v>
      </c>
      <c r="G31" s="116">
        <v>28347.566286000001</v>
      </c>
      <c r="H31" s="116">
        <v>27556.880000000001</v>
      </c>
      <c r="I31" s="135">
        <f t="shared" si="1"/>
        <v>790.69</v>
      </c>
      <c r="K31" s="116">
        <v>20660</v>
      </c>
      <c r="L31" s="116">
        <v>27994.51</v>
      </c>
      <c r="M31" s="135">
        <f t="shared" si="2"/>
        <v>-7334.51</v>
      </c>
      <c r="O31" s="116">
        <v>36110.351549999992</v>
      </c>
      <c r="P31" s="116">
        <v>17647.54</v>
      </c>
      <c r="Q31" s="135">
        <f t="shared" si="3"/>
        <v>18462.810000000001</v>
      </c>
      <c r="S31" s="135">
        <v>107249.72593201071</v>
      </c>
      <c r="T31" s="135">
        <v>103384.41</v>
      </c>
      <c r="U31" s="135">
        <f t="shared" si="4"/>
        <v>3865.32</v>
      </c>
      <c r="W31" s="116">
        <v>21719.34</v>
      </c>
      <c r="X31" s="116">
        <v>26467.95</v>
      </c>
      <c r="Y31" s="135">
        <f t="shared" si="5"/>
        <v>-4748.6099999999997</v>
      </c>
      <c r="AA31" s="116">
        <v>17744.68</v>
      </c>
      <c r="AB31" s="116">
        <v>14970.080000000002</v>
      </c>
      <c r="AC31" s="135">
        <f t="shared" si="6"/>
        <v>2774.6</v>
      </c>
      <c r="AE31" s="116">
        <v>25058.61</v>
      </c>
      <c r="AF31" s="116">
        <v>19918.72</v>
      </c>
      <c r="AG31" s="135">
        <f t="shared" si="7"/>
        <v>5139.8900000000003</v>
      </c>
      <c r="AI31" s="116">
        <v>14430.759341932782</v>
      </c>
      <c r="AJ31" s="116">
        <v>18202.189999999999</v>
      </c>
      <c r="AK31" s="135">
        <f t="shared" si="8"/>
        <v>-3771.43</v>
      </c>
      <c r="AM31" s="135">
        <v>78953.38934193278</v>
      </c>
      <c r="AN31" s="135">
        <v>79558.94</v>
      </c>
      <c r="AO31" s="135">
        <f t="shared" si="9"/>
        <v>-605.54999999999995</v>
      </c>
      <c r="AQ31" s="116">
        <v>21716.84</v>
      </c>
      <c r="AR31" s="116">
        <v>27820.739999999998</v>
      </c>
      <c r="AS31" s="135">
        <f t="shared" si="10"/>
        <v>-6103.9</v>
      </c>
      <c r="AU31" s="116">
        <v>23339.18</v>
      </c>
      <c r="AV31" s="226">
        <v>16044.86</v>
      </c>
      <c r="AW31" s="200"/>
      <c r="AX31" s="135">
        <v>207919.95527394349</v>
      </c>
      <c r="AY31" s="135">
        <v>210764.09</v>
      </c>
      <c r="AZ31" s="135">
        <f t="shared" si="11"/>
        <v>-2844.13</v>
      </c>
      <c r="BA31" s="147">
        <f t="shared" si="12"/>
        <v>3259.77</v>
      </c>
      <c r="BB31" s="116" t="s">
        <v>324</v>
      </c>
      <c r="BC31" s="116">
        <v>-2844.134726056509</v>
      </c>
      <c r="BD31" s="135"/>
    </row>
    <row r="32" spans="1:56" x14ac:dyDescent="0.4">
      <c r="A32" s="113" t="s">
        <v>42</v>
      </c>
      <c r="B32" s="138">
        <v>5</v>
      </c>
      <c r="C32" s="116">
        <v>150788.746401499</v>
      </c>
      <c r="D32" s="116">
        <v>141295.32</v>
      </c>
      <c r="E32" s="135">
        <f t="shared" si="0"/>
        <v>9493.43</v>
      </c>
      <c r="G32" s="116">
        <v>149677.99422749999</v>
      </c>
      <c r="H32" s="116">
        <v>104120.93</v>
      </c>
      <c r="I32" s="135">
        <f t="shared" si="1"/>
        <v>45557.06</v>
      </c>
      <c r="K32" s="116">
        <v>104506.57</v>
      </c>
      <c r="L32" s="116">
        <v>132600.95000000001</v>
      </c>
      <c r="M32" s="135">
        <f t="shared" si="2"/>
        <v>-28094.38</v>
      </c>
      <c r="O32" s="116">
        <v>110055.18565999999</v>
      </c>
      <c r="P32" s="116">
        <v>138907.57</v>
      </c>
      <c r="Q32" s="135">
        <f t="shared" si="3"/>
        <v>-28852.38</v>
      </c>
      <c r="S32" s="135">
        <v>515028.49628899898</v>
      </c>
      <c r="T32" s="135">
        <v>516924.77</v>
      </c>
      <c r="U32" s="135">
        <f t="shared" si="4"/>
        <v>-1896.27</v>
      </c>
      <c r="W32" s="116">
        <v>118617.61</v>
      </c>
      <c r="X32" s="116">
        <v>132086.13</v>
      </c>
      <c r="Y32" s="135">
        <f t="shared" si="5"/>
        <v>-13468.52</v>
      </c>
      <c r="AA32" s="116">
        <v>114196.27</v>
      </c>
      <c r="AB32" s="116">
        <v>111650.19</v>
      </c>
      <c r="AC32" s="135">
        <f t="shared" si="6"/>
        <v>2546.08</v>
      </c>
      <c r="AE32" s="116">
        <v>145068.51999999999</v>
      </c>
      <c r="AF32" s="116">
        <v>110296.70999999999</v>
      </c>
      <c r="AG32" s="135">
        <f t="shared" si="7"/>
        <v>34771.81</v>
      </c>
      <c r="AI32" s="116">
        <v>110023.20625144584</v>
      </c>
      <c r="AJ32" s="116">
        <v>123841</v>
      </c>
      <c r="AK32" s="135">
        <f t="shared" si="8"/>
        <v>-13817.79</v>
      </c>
      <c r="AM32" s="135">
        <v>487905.60625144583</v>
      </c>
      <c r="AN32" s="135">
        <v>477874.03</v>
      </c>
      <c r="AO32" s="135">
        <f t="shared" si="9"/>
        <v>10031.58</v>
      </c>
      <c r="AQ32" s="116">
        <v>103261.17</v>
      </c>
      <c r="AR32" s="116">
        <v>123463</v>
      </c>
      <c r="AS32" s="135">
        <f t="shared" si="10"/>
        <v>-20201.830000000002</v>
      </c>
      <c r="AU32" s="116">
        <v>130810.5</v>
      </c>
      <c r="AV32" s="226">
        <v>119003</v>
      </c>
      <c r="AW32" s="200"/>
      <c r="AX32" s="135">
        <v>1106195.2725404447</v>
      </c>
      <c r="AY32" s="135">
        <v>1118261.8</v>
      </c>
      <c r="AZ32" s="135">
        <f t="shared" si="11"/>
        <v>-12066.53</v>
      </c>
      <c r="BA32" s="147">
        <f t="shared" si="12"/>
        <v>8135.31</v>
      </c>
      <c r="BB32" s="116" t="s">
        <v>324</v>
      </c>
      <c r="BC32" s="116">
        <v>-12066.527459555306</v>
      </c>
      <c r="BD32" s="135"/>
    </row>
    <row r="33" spans="1:56" x14ac:dyDescent="0.4">
      <c r="A33" s="113" t="s">
        <v>43</v>
      </c>
      <c r="B33" s="138">
        <v>11</v>
      </c>
      <c r="C33" s="116">
        <v>3473.8990710102194</v>
      </c>
      <c r="D33" s="116">
        <v>2854.57</v>
      </c>
      <c r="E33" s="135">
        <f t="shared" si="0"/>
        <v>619.33000000000004</v>
      </c>
      <c r="G33" s="116">
        <v>2924.8241469</v>
      </c>
      <c r="H33" s="116">
        <v>3542.72</v>
      </c>
      <c r="I33" s="135">
        <f t="shared" si="1"/>
        <v>-617.9</v>
      </c>
      <c r="K33" s="116">
        <v>3252.67</v>
      </c>
      <c r="L33" s="116">
        <v>3854.36</v>
      </c>
      <c r="M33" s="135">
        <f t="shared" si="2"/>
        <v>-601.69000000000005</v>
      </c>
      <c r="O33" s="116">
        <v>4198.5146999999997</v>
      </c>
      <c r="P33" s="116">
        <v>4177.9699999999993</v>
      </c>
      <c r="Q33" s="135">
        <f t="shared" si="3"/>
        <v>20.54</v>
      </c>
      <c r="S33" s="135">
        <v>13849.907917910219</v>
      </c>
      <c r="T33" s="135">
        <v>14429.619999999999</v>
      </c>
      <c r="U33" s="135">
        <f t="shared" si="4"/>
        <v>-579.71</v>
      </c>
      <c r="W33" s="116">
        <v>6074.35</v>
      </c>
      <c r="X33" s="116">
        <v>5494.63</v>
      </c>
      <c r="Y33" s="135">
        <f t="shared" si="5"/>
        <v>579.72</v>
      </c>
      <c r="AA33" s="116">
        <v>5605.72</v>
      </c>
      <c r="AB33" s="116">
        <v>3399.73</v>
      </c>
      <c r="AC33" s="135">
        <f t="shared" si="6"/>
        <v>2205.9899999999998</v>
      </c>
      <c r="AE33" s="116">
        <v>3359.76</v>
      </c>
      <c r="AF33" s="116">
        <v>3772.16</v>
      </c>
      <c r="AG33" s="135">
        <f t="shared" si="7"/>
        <v>-412.4</v>
      </c>
      <c r="AI33" s="116">
        <v>3328.2663538088327</v>
      </c>
      <c r="AJ33" s="116">
        <v>3864.7</v>
      </c>
      <c r="AK33" s="135">
        <f t="shared" si="8"/>
        <v>-536.42999999999995</v>
      </c>
      <c r="AM33" s="135">
        <v>18368.096353808833</v>
      </c>
      <c r="AN33" s="135">
        <v>16531.22</v>
      </c>
      <c r="AO33" s="135">
        <f t="shared" si="9"/>
        <v>1836.88</v>
      </c>
      <c r="AQ33" s="116">
        <v>4238.66</v>
      </c>
      <c r="AR33" s="116">
        <v>4751.6900000000005</v>
      </c>
      <c r="AS33" s="135">
        <f t="shared" si="10"/>
        <v>-513.03</v>
      </c>
      <c r="AU33" s="116">
        <v>3560.42</v>
      </c>
      <c r="AV33" s="226">
        <v>3610.19</v>
      </c>
      <c r="AW33" s="200"/>
      <c r="AX33" s="135">
        <v>36456.664271719055</v>
      </c>
      <c r="AY33" s="135">
        <v>35712.53</v>
      </c>
      <c r="AZ33" s="135">
        <f t="shared" si="11"/>
        <v>744.13</v>
      </c>
      <c r="BA33" s="147">
        <f t="shared" si="12"/>
        <v>1257.17</v>
      </c>
      <c r="BB33" s="116">
        <v>744.13427171905641</v>
      </c>
      <c r="BC33" s="116" t="s">
        <v>324</v>
      </c>
      <c r="BD33" s="135"/>
    </row>
    <row r="34" spans="1:56" x14ac:dyDescent="0.4">
      <c r="A34" s="113" t="s">
        <v>44</v>
      </c>
      <c r="B34" s="138">
        <v>2</v>
      </c>
      <c r="C34" s="116">
        <v>31656.917435390111</v>
      </c>
      <c r="D34" s="116">
        <v>46845.78</v>
      </c>
      <c r="E34" s="135">
        <f t="shared" si="0"/>
        <v>-15188.86</v>
      </c>
      <c r="G34" s="116">
        <v>33625.5892239198</v>
      </c>
      <c r="H34" s="116">
        <v>32203.83</v>
      </c>
      <c r="I34" s="135">
        <f t="shared" si="1"/>
        <v>1421.76</v>
      </c>
      <c r="K34" s="116">
        <v>30349.239999999998</v>
      </c>
      <c r="L34" s="116">
        <v>44187.360000000001</v>
      </c>
      <c r="M34" s="135">
        <f t="shared" si="2"/>
        <v>-13838.12</v>
      </c>
      <c r="O34" s="116">
        <v>73687.094250000009</v>
      </c>
      <c r="P34" s="116">
        <v>37255.550000000003</v>
      </c>
      <c r="Q34" s="135">
        <f t="shared" si="3"/>
        <v>36431.54</v>
      </c>
      <c r="S34" s="135">
        <v>169318.84090930992</v>
      </c>
      <c r="T34" s="135">
        <v>160492.52000000002</v>
      </c>
      <c r="U34" s="135">
        <f t="shared" si="4"/>
        <v>8826.32</v>
      </c>
      <c r="W34" s="116">
        <v>47230.64</v>
      </c>
      <c r="X34" s="116">
        <v>62131.060000000005</v>
      </c>
      <c r="Y34" s="135">
        <f t="shared" si="5"/>
        <v>-14900.42</v>
      </c>
      <c r="AA34" s="116">
        <v>28580.68</v>
      </c>
      <c r="AB34" s="116">
        <v>33051.19</v>
      </c>
      <c r="AC34" s="135">
        <f t="shared" si="6"/>
        <v>-4470.51</v>
      </c>
      <c r="AE34" s="116">
        <v>33735.17</v>
      </c>
      <c r="AF34" s="116">
        <v>31914.329999999998</v>
      </c>
      <c r="AG34" s="135">
        <f t="shared" si="7"/>
        <v>1820.84</v>
      </c>
      <c r="AI34" s="116">
        <v>40754.68044768773</v>
      </c>
      <c r="AJ34" s="116">
        <v>50796.86</v>
      </c>
      <c r="AK34" s="135">
        <f t="shared" si="8"/>
        <v>-10042.18</v>
      </c>
      <c r="AM34" s="135">
        <v>150301.17044768773</v>
      </c>
      <c r="AN34" s="135">
        <v>177893.44</v>
      </c>
      <c r="AO34" s="135">
        <f t="shared" si="9"/>
        <v>-27592.27</v>
      </c>
      <c r="AQ34" s="116">
        <v>41434.79</v>
      </c>
      <c r="AR34" s="116">
        <v>49551.82</v>
      </c>
      <c r="AS34" s="135">
        <f t="shared" si="10"/>
        <v>-8117.03</v>
      </c>
      <c r="AU34" s="116">
        <v>57215.53</v>
      </c>
      <c r="AV34" s="226">
        <v>37259.97</v>
      </c>
      <c r="AW34" s="200"/>
      <c r="AX34" s="135">
        <v>361054.80135699763</v>
      </c>
      <c r="AY34" s="135">
        <v>387937.78</v>
      </c>
      <c r="AZ34" s="135">
        <f t="shared" si="11"/>
        <v>-26882.98</v>
      </c>
      <c r="BA34" s="147">
        <f t="shared" si="12"/>
        <v>-18765.95</v>
      </c>
      <c r="BB34" s="116" t="s">
        <v>324</v>
      </c>
      <c r="BC34" s="116">
        <v>-26882.978643002396</v>
      </c>
      <c r="BD34" s="135"/>
    </row>
    <row r="35" spans="1:56" x14ac:dyDescent="0.4">
      <c r="A35" s="113" t="s">
        <v>45</v>
      </c>
      <c r="B35" s="138">
        <v>6</v>
      </c>
      <c r="C35" s="116">
        <v>3347.5036528495289</v>
      </c>
      <c r="D35" s="116">
        <v>2618.21</v>
      </c>
      <c r="E35" s="135">
        <f t="shared" si="0"/>
        <v>729.29</v>
      </c>
      <c r="G35" s="116">
        <v>3231.0537091199999</v>
      </c>
      <c r="H35" s="116">
        <v>2099.23</v>
      </c>
      <c r="I35" s="135">
        <f t="shared" si="1"/>
        <v>1131.82</v>
      </c>
      <c r="K35" s="116">
        <v>2678.71</v>
      </c>
      <c r="L35" s="116">
        <v>2754.38</v>
      </c>
      <c r="M35" s="135">
        <f t="shared" si="2"/>
        <v>-75.67</v>
      </c>
      <c r="O35" s="116">
        <v>1436.8140800000006</v>
      </c>
      <c r="P35" s="116">
        <v>4492.25</v>
      </c>
      <c r="Q35" s="135">
        <f t="shared" si="3"/>
        <v>-3055.44</v>
      </c>
      <c r="S35" s="135">
        <v>10694.081441969529</v>
      </c>
      <c r="T35" s="135">
        <v>11964.07</v>
      </c>
      <c r="U35" s="135">
        <f t="shared" si="4"/>
        <v>-1269.99</v>
      </c>
      <c r="W35" s="116">
        <v>7112.25</v>
      </c>
      <c r="X35" s="116">
        <v>6983.75</v>
      </c>
      <c r="Y35" s="135">
        <f t="shared" si="5"/>
        <v>128.5</v>
      </c>
      <c r="AA35" s="116">
        <v>8520</v>
      </c>
      <c r="AB35" s="116">
        <v>7149.25</v>
      </c>
      <c r="AC35" s="135">
        <f t="shared" si="6"/>
        <v>1370.75</v>
      </c>
      <c r="AE35" s="116">
        <v>7121.5</v>
      </c>
      <c r="AF35" s="116">
        <v>9715.7899999999991</v>
      </c>
      <c r="AG35" s="135">
        <f t="shared" si="7"/>
        <v>-2594.29</v>
      </c>
      <c r="AI35" s="116">
        <v>10556.741680528357</v>
      </c>
      <c r="AJ35" s="116">
        <v>8970.89</v>
      </c>
      <c r="AK35" s="135">
        <f t="shared" si="8"/>
        <v>1585.85</v>
      </c>
      <c r="AM35" s="135">
        <v>33310.491680528357</v>
      </c>
      <c r="AN35" s="135">
        <v>32819.68</v>
      </c>
      <c r="AO35" s="135">
        <f t="shared" si="9"/>
        <v>490.81</v>
      </c>
      <c r="AQ35" s="116">
        <v>7605.4</v>
      </c>
      <c r="AR35" s="208">
        <v>6702.01</v>
      </c>
      <c r="AS35" s="135">
        <f t="shared" si="10"/>
        <v>903.39</v>
      </c>
      <c r="AU35" s="116">
        <v>8042.28</v>
      </c>
      <c r="AV35" s="226">
        <v>5123.6400000000003</v>
      </c>
      <c r="AW35" s="200"/>
      <c r="AX35" s="135">
        <v>51609.97312249789</v>
      </c>
      <c r="AY35" s="135">
        <v>52988.67</v>
      </c>
      <c r="AZ35" s="135">
        <f t="shared" si="11"/>
        <v>-1378.7</v>
      </c>
      <c r="BA35" s="147">
        <f t="shared" si="12"/>
        <v>-779.18</v>
      </c>
      <c r="BB35" s="116" t="s">
        <v>324</v>
      </c>
      <c r="BC35" s="116">
        <v>-1378.6968775021087</v>
      </c>
      <c r="BD35" s="135"/>
    </row>
    <row r="36" spans="1:56" x14ac:dyDescent="0.4">
      <c r="A36" s="113" t="s">
        <v>46</v>
      </c>
      <c r="B36" s="138">
        <v>4</v>
      </c>
      <c r="C36" s="116">
        <v>3265.109639636029</v>
      </c>
      <c r="D36" s="116">
        <v>4006.21</v>
      </c>
      <c r="E36" s="135">
        <f t="shared" si="0"/>
        <v>-741.1</v>
      </c>
      <c r="G36" s="116">
        <v>3310.1519517702</v>
      </c>
      <c r="H36" s="116">
        <v>8008.2400000000007</v>
      </c>
      <c r="I36" s="135">
        <f t="shared" si="1"/>
        <v>-4698.09</v>
      </c>
      <c r="K36" s="116">
        <v>3720.78</v>
      </c>
      <c r="L36" s="116">
        <v>7393.67</v>
      </c>
      <c r="M36" s="135">
        <f t="shared" si="2"/>
        <v>-3672.89</v>
      </c>
      <c r="O36" s="116">
        <v>14487.386549999999</v>
      </c>
      <c r="P36" s="116">
        <v>7313.81</v>
      </c>
      <c r="Q36" s="135">
        <f t="shared" si="3"/>
        <v>7173.58</v>
      </c>
      <c r="S36" s="135">
        <v>24783.428141406228</v>
      </c>
      <c r="T36" s="135">
        <v>26721.930000000004</v>
      </c>
      <c r="U36" s="135">
        <f t="shared" si="4"/>
        <v>-1938.5</v>
      </c>
      <c r="W36" s="116">
        <v>5739.65</v>
      </c>
      <c r="X36" s="116">
        <v>7514.02</v>
      </c>
      <c r="Y36" s="135">
        <f t="shared" si="5"/>
        <v>-1774.37</v>
      </c>
      <c r="AA36" s="116">
        <v>8123.5</v>
      </c>
      <c r="AB36" s="116">
        <v>6808.7800000000007</v>
      </c>
      <c r="AC36" s="135">
        <f t="shared" si="6"/>
        <v>1314.72</v>
      </c>
      <c r="AE36" s="116">
        <v>11779.26</v>
      </c>
      <c r="AF36" s="116">
        <v>16460.98</v>
      </c>
      <c r="AG36" s="135">
        <f t="shared" si="7"/>
        <v>-4681.72</v>
      </c>
      <c r="AI36" s="116">
        <v>16442.194654575891</v>
      </c>
      <c r="AJ36" s="116">
        <v>17373.21</v>
      </c>
      <c r="AK36" s="135">
        <f t="shared" si="8"/>
        <v>-931.02</v>
      </c>
      <c r="AM36" s="135">
        <v>42084.604654575887</v>
      </c>
      <c r="AN36" s="135">
        <v>48156.99</v>
      </c>
      <c r="AO36" s="135">
        <f t="shared" si="9"/>
        <v>-6072.39</v>
      </c>
      <c r="AQ36" s="116">
        <v>11407.800000000001</v>
      </c>
      <c r="AR36" s="208">
        <v>8505.48</v>
      </c>
      <c r="AS36" s="135">
        <f t="shared" si="10"/>
        <v>2902.32</v>
      </c>
      <c r="AU36" s="116">
        <v>7545.3</v>
      </c>
      <c r="AV36" s="226">
        <v>8682.2200000000012</v>
      </c>
      <c r="AW36" s="200"/>
      <c r="AX36" s="135">
        <v>78275.832795982118</v>
      </c>
      <c r="AY36" s="135">
        <v>83514.399999999994</v>
      </c>
      <c r="AZ36" s="135">
        <f t="shared" si="11"/>
        <v>-5238.57</v>
      </c>
      <c r="BA36" s="147">
        <f t="shared" si="12"/>
        <v>-8010.89</v>
      </c>
      <c r="BB36" s="116" t="s">
        <v>324</v>
      </c>
      <c r="BC36" s="116">
        <v>-5238.5672040178761</v>
      </c>
      <c r="BD36" s="135"/>
    </row>
    <row r="37" spans="1:56" x14ac:dyDescent="0.4">
      <c r="A37" s="113" t="s">
        <v>47</v>
      </c>
      <c r="B37" s="138">
        <v>1</v>
      </c>
      <c r="C37" s="116">
        <v>2970.3713239125696</v>
      </c>
      <c r="D37" s="116">
        <v>947.79000000000008</v>
      </c>
      <c r="E37" s="135">
        <f t="shared" si="0"/>
        <v>2022.58</v>
      </c>
      <c r="G37" s="116">
        <v>1504.60159518</v>
      </c>
      <c r="H37" s="116">
        <v>771.18000000000006</v>
      </c>
      <c r="I37" s="135">
        <f t="shared" si="1"/>
        <v>733.42</v>
      </c>
      <c r="K37" s="116">
        <v>0</v>
      </c>
      <c r="L37" s="116">
        <v>1385.46</v>
      </c>
      <c r="M37" s="135">
        <f t="shared" si="2"/>
        <v>-1385.46</v>
      </c>
      <c r="O37" s="116">
        <v>0</v>
      </c>
      <c r="P37" s="116">
        <v>0</v>
      </c>
      <c r="Q37" s="135">
        <f t="shared" si="3"/>
        <v>0</v>
      </c>
      <c r="S37" s="135">
        <v>4474.97291909257</v>
      </c>
      <c r="T37" s="135">
        <v>3104.4300000000003</v>
      </c>
      <c r="U37" s="135">
        <f t="shared" si="4"/>
        <v>1370.54</v>
      </c>
      <c r="W37" s="116">
        <v>0</v>
      </c>
      <c r="X37" s="116">
        <v>1797.3</v>
      </c>
      <c r="Y37" s="135">
        <f t="shared" si="5"/>
        <v>-1797.3</v>
      </c>
      <c r="AA37" s="116">
        <v>24.460000000000036</v>
      </c>
      <c r="AB37" s="116">
        <v>1503.27</v>
      </c>
      <c r="AC37" s="135">
        <f t="shared" si="6"/>
        <v>-1478.81</v>
      </c>
      <c r="AE37" s="116">
        <v>3062.3</v>
      </c>
      <c r="AF37" s="116">
        <v>2652.38</v>
      </c>
      <c r="AG37" s="135">
        <f t="shared" si="7"/>
        <v>409.92</v>
      </c>
      <c r="AI37" s="116">
        <v>4103.5529306859025</v>
      </c>
      <c r="AJ37" s="116">
        <v>0</v>
      </c>
      <c r="AK37" s="135">
        <f t="shared" si="8"/>
        <v>4103.55</v>
      </c>
      <c r="AM37" s="135">
        <v>7190.3129306859028</v>
      </c>
      <c r="AN37" s="135">
        <v>5952.95</v>
      </c>
      <c r="AO37" s="135">
        <f t="shared" si="9"/>
        <v>1237.3599999999999</v>
      </c>
      <c r="AQ37" s="116">
        <v>0</v>
      </c>
      <c r="AR37" s="116">
        <v>1845.51</v>
      </c>
      <c r="AS37" s="135">
        <f t="shared" si="10"/>
        <v>-1845.51</v>
      </c>
      <c r="AU37" s="116">
        <v>0</v>
      </c>
      <c r="AV37" s="226">
        <v>489.33</v>
      </c>
      <c r="AW37" s="200"/>
      <c r="AX37" s="135">
        <v>11665.285849778473</v>
      </c>
      <c r="AY37" s="135">
        <v>10902.890000000001</v>
      </c>
      <c r="AZ37" s="135">
        <f t="shared" si="11"/>
        <v>762.4</v>
      </c>
      <c r="BA37" s="147">
        <f t="shared" si="12"/>
        <v>2607.9</v>
      </c>
      <c r="BB37" s="116">
        <v>762.39584977847153</v>
      </c>
      <c r="BC37" s="116" t="s">
        <v>324</v>
      </c>
      <c r="BD37" s="135"/>
    </row>
    <row r="38" spans="1:56" x14ac:dyDescent="0.4">
      <c r="A38" s="113" t="s">
        <v>48</v>
      </c>
      <c r="B38" s="138">
        <v>1</v>
      </c>
      <c r="C38" s="116">
        <v>52630.854629270514</v>
      </c>
      <c r="D38" s="116">
        <v>53347.06</v>
      </c>
      <c r="E38" s="135">
        <f t="shared" si="0"/>
        <v>-716.21</v>
      </c>
      <c r="G38" s="116">
        <v>51333.745035300002</v>
      </c>
      <c r="H38" s="116">
        <v>40009.350000000006</v>
      </c>
      <c r="I38" s="135">
        <f t="shared" si="1"/>
        <v>11324.4</v>
      </c>
      <c r="K38" s="116">
        <v>54145</v>
      </c>
      <c r="L38" s="116">
        <v>53775.229999999996</v>
      </c>
      <c r="M38" s="135">
        <f t="shared" si="2"/>
        <v>369.77</v>
      </c>
      <c r="O38" s="116">
        <v>47181.585650000001</v>
      </c>
      <c r="P38" s="116">
        <v>45462.369999999995</v>
      </c>
      <c r="Q38" s="135">
        <f t="shared" si="3"/>
        <v>1719.22</v>
      </c>
      <c r="S38" s="135">
        <v>205291.18531457052</v>
      </c>
      <c r="T38" s="135">
        <v>192594.01</v>
      </c>
      <c r="U38" s="135">
        <f t="shared" si="4"/>
        <v>12697.18</v>
      </c>
      <c r="W38" s="116">
        <v>53116.24</v>
      </c>
      <c r="X38" s="116">
        <v>51564.229999999996</v>
      </c>
      <c r="Y38" s="135">
        <f t="shared" si="5"/>
        <v>1552.01</v>
      </c>
      <c r="AA38" s="116">
        <v>44743.83</v>
      </c>
      <c r="AB38" s="116">
        <v>47256.639999999999</v>
      </c>
      <c r="AC38" s="135">
        <f t="shared" si="6"/>
        <v>-2512.81</v>
      </c>
      <c r="AE38" s="116">
        <v>53463.76</v>
      </c>
      <c r="AF38" s="116">
        <v>60713.17</v>
      </c>
      <c r="AG38" s="135">
        <f t="shared" si="7"/>
        <v>-7249.41</v>
      </c>
      <c r="AI38" s="116">
        <v>52416.3173528056</v>
      </c>
      <c r="AJ38" s="116">
        <v>56409.86</v>
      </c>
      <c r="AK38" s="135">
        <f t="shared" si="8"/>
        <v>-3993.54</v>
      </c>
      <c r="AM38" s="135">
        <v>203740.14735280562</v>
      </c>
      <c r="AN38" s="135">
        <v>215943.89999999997</v>
      </c>
      <c r="AO38" s="135">
        <f t="shared" si="9"/>
        <v>-12203.75</v>
      </c>
      <c r="AQ38" s="116">
        <v>61511.25</v>
      </c>
      <c r="AR38" s="116">
        <v>54286.570000000007</v>
      </c>
      <c r="AS38" s="135">
        <f t="shared" si="10"/>
        <v>7224.68</v>
      </c>
      <c r="AU38" s="116">
        <v>54582.43</v>
      </c>
      <c r="AV38" s="226">
        <v>61081.599999999991</v>
      </c>
      <c r="AW38" s="200"/>
      <c r="AX38" s="135">
        <v>470542.58266737615</v>
      </c>
      <c r="AY38" s="135">
        <v>462824.48</v>
      </c>
      <c r="AZ38" s="135">
        <f t="shared" si="11"/>
        <v>7718.1</v>
      </c>
      <c r="BA38" s="147">
        <f t="shared" si="12"/>
        <v>493.43</v>
      </c>
      <c r="BB38" s="116">
        <v>7718.1026673761662</v>
      </c>
      <c r="BC38" s="116" t="s">
        <v>324</v>
      </c>
      <c r="BD38" s="135"/>
    </row>
    <row r="39" spans="1:56" x14ac:dyDescent="0.4">
      <c r="A39" s="113" t="s">
        <v>49</v>
      </c>
      <c r="B39" s="138">
        <v>8</v>
      </c>
      <c r="C39" s="116">
        <v>60136.570046765875</v>
      </c>
      <c r="D39" s="116">
        <v>58470.879999999997</v>
      </c>
      <c r="E39" s="135">
        <f t="shared" si="0"/>
        <v>1665.69</v>
      </c>
      <c r="G39" s="116">
        <v>60885.6423708</v>
      </c>
      <c r="H39" s="116">
        <v>61798.430000000008</v>
      </c>
      <c r="I39" s="135">
        <f t="shared" si="1"/>
        <v>-912.79</v>
      </c>
      <c r="K39" s="116">
        <v>57538.07</v>
      </c>
      <c r="L39" s="116">
        <v>57429.14</v>
      </c>
      <c r="M39" s="135">
        <f t="shared" si="2"/>
        <v>108.93</v>
      </c>
      <c r="O39" s="116">
        <v>73503.080490000022</v>
      </c>
      <c r="P39" s="116">
        <v>62662.95</v>
      </c>
      <c r="Q39" s="135">
        <f t="shared" si="3"/>
        <v>10840.13</v>
      </c>
      <c r="S39" s="135">
        <v>252063.3629075659</v>
      </c>
      <c r="T39" s="135">
        <v>240361.40000000002</v>
      </c>
      <c r="U39" s="135">
        <f t="shared" si="4"/>
        <v>11701.96</v>
      </c>
      <c r="W39" s="116">
        <v>65553.36</v>
      </c>
      <c r="X39" s="116">
        <v>64391.179999999993</v>
      </c>
      <c r="Y39" s="135">
        <f t="shared" si="5"/>
        <v>1162.18</v>
      </c>
      <c r="AA39" s="116">
        <v>51782.04</v>
      </c>
      <c r="AB39" s="116">
        <v>54941.4</v>
      </c>
      <c r="AC39" s="135">
        <f t="shared" si="6"/>
        <v>-3159.36</v>
      </c>
      <c r="AE39" s="116">
        <v>59069.82</v>
      </c>
      <c r="AF39" s="116">
        <v>63622.46</v>
      </c>
      <c r="AG39" s="135">
        <f t="shared" si="7"/>
        <v>-4552.6400000000003</v>
      </c>
      <c r="AI39" s="116">
        <v>56381.460189465768</v>
      </c>
      <c r="AJ39" s="116">
        <v>79216.7</v>
      </c>
      <c r="AK39" s="135">
        <f t="shared" si="8"/>
        <v>-22835.24</v>
      </c>
      <c r="AM39" s="135">
        <v>232786.68018946575</v>
      </c>
      <c r="AN39" s="135">
        <v>262171.74</v>
      </c>
      <c r="AO39" s="135">
        <f t="shared" si="9"/>
        <v>-29385.06</v>
      </c>
      <c r="AQ39" s="116">
        <v>74180.989999999991</v>
      </c>
      <c r="AR39" s="116">
        <v>69724.66</v>
      </c>
      <c r="AS39" s="135">
        <f t="shared" si="10"/>
        <v>4456.33</v>
      </c>
      <c r="AU39" s="116">
        <v>65001.94</v>
      </c>
      <c r="AV39" s="226">
        <v>61250.29</v>
      </c>
      <c r="AW39" s="200"/>
      <c r="AX39" s="135">
        <v>559031.03309703164</v>
      </c>
      <c r="AY39" s="135">
        <v>572257.80000000005</v>
      </c>
      <c r="AZ39" s="135">
        <f t="shared" si="11"/>
        <v>-13226.77</v>
      </c>
      <c r="BA39" s="147">
        <f t="shared" si="12"/>
        <v>-17683.099999999999</v>
      </c>
      <c r="BB39" s="116" t="s">
        <v>324</v>
      </c>
      <c r="BC39" s="116">
        <v>-13226.766902968404</v>
      </c>
      <c r="BD39" s="135"/>
    </row>
    <row r="40" spans="1:56" x14ac:dyDescent="0.4">
      <c r="A40" s="113" t="s">
        <v>50</v>
      </c>
      <c r="B40" s="138">
        <v>10</v>
      </c>
      <c r="C40" s="116">
        <v>58424.790973830422</v>
      </c>
      <c r="D40" s="116">
        <v>58424.79</v>
      </c>
      <c r="E40" s="135">
        <f t="shared" si="0"/>
        <v>0</v>
      </c>
      <c r="G40" s="116">
        <v>65681.197315165191</v>
      </c>
      <c r="H40" s="116">
        <v>64106.619999999995</v>
      </c>
      <c r="I40" s="135">
        <f t="shared" si="1"/>
        <v>1574.58</v>
      </c>
      <c r="K40" s="116">
        <v>58490</v>
      </c>
      <c r="L40" s="116">
        <v>66248.84</v>
      </c>
      <c r="M40" s="135">
        <f t="shared" si="2"/>
        <v>-7758.84</v>
      </c>
      <c r="O40" s="116">
        <v>64583.38470000001</v>
      </c>
      <c r="P40" s="116">
        <v>57157.09</v>
      </c>
      <c r="Q40" s="135">
        <f t="shared" si="3"/>
        <v>7426.29</v>
      </c>
      <c r="S40" s="135">
        <v>247179.37298899563</v>
      </c>
      <c r="T40" s="135">
        <v>245937.34</v>
      </c>
      <c r="U40" s="135">
        <f t="shared" si="4"/>
        <v>1242.03</v>
      </c>
      <c r="W40" s="116">
        <v>60758.23</v>
      </c>
      <c r="X40" s="116">
        <v>63582.89</v>
      </c>
      <c r="Y40" s="135">
        <f t="shared" si="5"/>
        <v>-2824.66</v>
      </c>
      <c r="AA40" s="116">
        <v>60698.97</v>
      </c>
      <c r="AB40" s="116">
        <v>53769.64</v>
      </c>
      <c r="AC40" s="135">
        <f t="shared" si="6"/>
        <v>6929.33</v>
      </c>
      <c r="AE40" s="116">
        <v>49996.04</v>
      </c>
      <c r="AF40" s="116">
        <v>87636.12</v>
      </c>
      <c r="AG40" s="135">
        <f t="shared" si="7"/>
        <v>-37640.080000000002</v>
      </c>
      <c r="AI40" s="116">
        <v>82942.498780909518</v>
      </c>
      <c r="AJ40" s="116">
        <v>67049.36</v>
      </c>
      <c r="AK40" s="135">
        <f t="shared" si="8"/>
        <v>15893.14</v>
      </c>
      <c r="AM40" s="135">
        <v>254395.73878090954</v>
      </c>
      <c r="AN40" s="135">
        <v>272038.01</v>
      </c>
      <c r="AO40" s="135">
        <f t="shared" si="9"/>
        <v>-17642.27</v>
      </c>
      <c r="AQ40" s="116">
        <v>65832.810000000012</v>
      </c>
      <c r="AR40" s="116">
        <v>62274.2</v>
      </c>
      <c r="AS40" s="135">
        <f t="shared" si="10"/>
        <v>3558.61</v>
      </c>
      <c r="AU40" s="116">
        <v>76592.12</v>
      </c>
      <c r="AV40" s="208">
        <v>61044.52</v>
      </c>
      <c r="AW40" s="200"/>
      <c r="AX40" s="135">
        <v>567407.92176990525</v>
      </c>
      <c r="AY40" s="135">
        <v>580249.54999999993</v>
      </c>
      <c r="AZ40" s="135">
        <f t="shared" si="11"/>
        <v>-12841.63</v>
      </c>
      <c r="BA40" s="147">
        <f t="shared" si="12"/>
        <v>-16400.240000000002</v>
      </c>
      <c r="BB40" s="116" t="s">
        <v>324</v>
      </c>
      <c r="BC40" s="116">
        <v>-12841.628230094677</v>
      </c>
      <c r="BD40" s="135"/>
    </row>
    <row r="41" spans="1:56" x14ac:dyDescent="0.4">
      <c r="A41" s="113" t="s">
        <v>51</v>
      </c>
      <c r="B41" s="138">
        <v>8</v>
      </c>
      <c r="C41" s="116">
        <v>17202.574405942632</v>
      </c>
      <c r="D41" s="116">
        <v>14666.2</v>
      </c>
      <c r="E41" s="135">
        <f t="shared" si="0"/>
        <v>2536.37</v>
      </c>
      <c r="G41" s="116">
        <v>15759.473947024202</v>
      </c>
      <c r="H41" s="116">
        <v>20049.55</v>
      </c>
      <c r="I41" s="135">
        <f t="shared" si="1"/>
        <v>-4290.08</v>
      </c>
      <c r="K41" s="116">
        <v>14495.380000000001</v>
      </c>
      <c r="L41" s="116">
        <v>17427.010000000002</v>
      </c>
      <c r="M41" s="135">
        <f t="shared" si="2"/>
        <v>-2931.63</v>
      </c>
      <c r="O41" s="116">
        <v>28322.974349999997</v>
      </c>
      <c r="P41" s="116">
        <v>19947.249999999996</v>
      </c>
      <c r="Q41" s="135">
        <f t="shared" si="3"/>
        <v>8375.7199999999993</v>
      </c>
      <c r="S41" s="135">
        <v>75780.402702966821</v>
      </c>
      <c r="T41" s="135">
        <v>72090.009999999995</v>
      </c>
      <c r="U41" s="135">
        <f t="shared" si="4"/>
        <v>3690.39</v>
      </c>
      <c r="W41" s="116">
        <v>16735.86</v>
      </c>
      <c r="X41" s="116">
        <v>17401.800000000003</v>
      </c>
      <c r="Y41" s="135">
        <f t="shared" si="5"/>
        <v>-665.94</v>
      </c>
      <c r="AA41" s="116">
        <v>13625.619999999999</v>
      </c>
      <c r="AB41" s="116">
        <v>14993.33</v>
      </c>
      <c r="AC41" s="135">
        <f t="shared" si="6"/>
        <v>-1367.71</v>
      </c>
      <c r="AE41" s="116">
        <v>18426.72</v>
      </c>
      <c r="AF41" s="116">
        <v>13375.01</v>
      </c>
      <c r="AG41" s="135">
        <f t="shared" si="7"/>
        <v>5051.71</v>
      </c>
      <c r="AI41" s="116">
        <v>8491.4488751015797</v>
      </c>
      <c r="AJ41" s="116">
        <v>16779.669999999998</v>
      </c>
      <c r="AK41" s="135">
        <f t="shared" si="8"/>
        <v>-8288.2199999999993</v>
      </c>
      <c r="AM41" s="135">
        <v>57279.648875101579</v>
      </c>
      <c r="AN41" s="135">
        <v>62549.810000000005</v>
      </c>
      <c r="AO41" s="135">
        <f t="shared" si="9"/>
        <v>-5270.16</v>
      </c>
      <c r="AQ41" s="116">
        <v>14150.91</v>
      </c>
      <c r="AR41" s="208">
        <v>17083.12</v>
      </c>
      <c r="AS41" s="135">
        <f t="shared" si="10"/>
        <v>-2932.21</v>
      </c>
      <c r="AU41" s="116">
        <v>22004.62</v>
      </c>
      <c r="AV41" s="226">
        <v>15720.570000000002</v>
      </c>
      <c r="AW41" s="200"/>
      <c r="AX41" s="135">
        <v>147210.96157806841</v>
      </c>
      <c r="AY41" s="135">
        <v>151527.67999999999</v>
      </c>
      <c r="AZ41" s="135">
        <f t="shared" si="11"/>
        <v>-4316.72</v>
      </c>
      <c r="BA41" s="147">
        <f t="shared" si="12"/>
        <v>-1579.77</v>
      </c>
      <c r="BB41" s="116" t="s">
        <v>324</v>
      </c>
      <c r="BC41" s="116">
        <v>-4316.7184219315823</v>
      </c>
      <c r="BD41" s="135"/>
    </row>
    <row r="42" spans="1:56" x14ac:dyDescent="0.4">
      <c r="A42" s="113" t="s">
        <v>52</v>
      </c>
      <c r="B42" s="138">
        <v>4</v>
      </c>
      <c r="C42" s="116">
        <v>2832.0275888788769</v>
      </c>
      <c r="D42" s="116">
        <v>3111.05</v>
      </c>
      <c r="E42" s="135">
        <f t="shared" si="0"/>
        <v>-279.02</v>
      </c>
      <c r="G42" s="116">
        <v>2333.22276354</v>
      </c>
      <c r="H42" s="116">
        <v>1558.6599999999999</v>
      </c>
      <c r="I42" s="135">
        <f t="shared" si="1"/>
        <v>774.56</v>
      </c>
      <c r="K42" s="116">
        <v>2327</v>
      </c>
      <c r="L42" s="116">
        <v>2403.86</v>
      </c>
      <c r="M42" s="135">
        <f t="shared" si="2"/>
        <v>-76.86</v>
      </c>
      <c r="O42" s="116">
        <v>1803.7997600000001</v>
      </c>
      <c r="P42" s="116">
        <v>1691.09</v>
      </c>
      <c r="Q42" s="135">
        <f t="shared" si="3"/>
        <v>112.71</v>
      </c>
      <c r="S42" s="135">
        <v>9296.0501124188777</v>
      </c>
      <c r="T42" s="135">
        <v>8764.66</v>
      </c>
      <c r="U42" s="135">
        <f t="shared" si="4"/>
        <v>531.39</v>
      </c>
      <c r="W42" s="116">
        <v>2224.91</v>
      </c>
      <c r="X42" s="116">
        <v>3065.37</v>
      </c>
      <c r="Y42" s="135">
        <f t="shared" si="5"/>
        <v>-840.46</v>
      </c>
      <c r="AA42" s="116">
        <v>1569.6100000000001</v>
      </c>
      <c r="AB42" s="116">
        <v>2112.98</v>
      </c>
      <c r="AC42" s="135">
        <f t="shared" si="6"/>
        <v>-543.37</v>
      </c>
      <c r="AE42" s="116">
        <v>3549.45</v>
      </c>
      <c r="AF42" s="116">
        <v>4320.1499999999996</v>
      </c>
      <c r="AG42" s="135">
        <f t="shared" si="7"/>
        <v>-770.7</v>
      </c>
      <c r="AI42" s="116">
        <v>5538.3240612685404</v>
      </c>
      <c r="AJ42" s="116">
        <v>2681.74</v>
      </c>
      <c r="AK42" s="135">
        <f t="shared" si="8"/>
        <v>2856.58</v>
      </c>
      <c r="AM42" s="135">
        <v>12882.29406126854</v>
      </c>
      <c r="AN42" s="135">
        <v>12180.24</v>
      </c>
      <c r="AO42" s="135">
        <f t="shared" si="9"/>
        <v>702.05</v>
      </c>
      <c r="AQ42" s="116">
        <v>2603</v>
      </c>
      <c r="AR42" s="116">
        <v>2850.55</v>
      </c>
      <c r="AS42" s="135">
        <f t="shared" si="10"/>
        <v>-247.55</v>
      </c>
      <c r="AU42" s="116">
        <v>1241.3</v>
      </c>
      <c r="AV42" s="226">
        <v>1732.95</v>
      </c>
      <c r="AW42" s="200"/>
      <c r="AX42" s="135">
        <v>24781.344173687416</v>
      </c>
      <c r="AY42" s="135">
        <v>23795.45</v>
      </c>
      <c r="AZ42" s="135">
        <f t="shared" si="11"/>
        <v>985.89</v>
      </c>
      <c r="BA42" s="147">
        <f t="shared" si="12"/>
        <v>1233.44</v>
      </c>
      <c r="BB42" s="116">
        <v>985.89417368741488</v>
      </c>
      <c r="BC42" s="116" t="s">
        <v>324</v>
      </c>
      <c r="BD42" s="135"/>
    </row>
    <row r="43" spans="1:56" x14ac:dyDescent="0.4">
      <c r="A43" s="113" t="s">
        <v>53</v>
      </c>
      <c r="B43" s="138">
        <v>1</v>
      </c>
      <c r="C43" s="116">
        <v>1523.6572673589449</v>
      </c>
      <c r="D43" s="116">
        <v>1320.18</v>
      </c>
      <c r="E43" s="135">
        <f t="shared" si="0"/>
        <v>203.48</v>
      </c>
      <c r="G43" s="116">
        <v>3893.7610279800001</v>
      </c>
      <c r="H43" s="116">
        <v>1643.27</v>
      </c>
      <c r="I43" s="135">
        <f t="shared" si="1"/>
        <v>2250.4899999999998</v>
      </c>
      <c r="K43" s="116">
        <v>3903.52</v>
      </c>
      <c r="L43" s="116">
        <v>2145.2200000000003</v>
      </c>
      <c r="M43" s="135">
        <f t="shared" si="2"/>
        <v>1758.3</v>
      </c>
      <c r="O43" s="116">
        <v>0</v>
      </c>
      <c r="P43" s="116">
        <v>2143.42</v>
      </c>
      <c r="Q43" s="135">
        <f t="shared" si="3"/>
        <v>-2143.42</v>
      </c>
      <c r="S43" s="135">
        <v>9320.938295338945</v>
      </c>
      <c r="T43" s="135">
        <v>7252.09</v>
      </c>
      <c r="U43" s="135">
        <f t="shared" si="4"/>
        <v>2068.85</v>
      </c>
      <c r="W43" s="116">
        <v>2411.71</v>
      </c>
      <c r="X43" s="116">
        <v>2051.6</v>
      </c>
      <c r="Y43" s="135">
        <f t="shared" si="5"/>
        <v>360.11</v>
      </c>
      <c r="AA43" s="116">
        <v>394.15000000000009</v>
      </c>
      <c r="AB43" s="116">
        <v>2413.75</v>
      </c>
      <c r="AC43" s="135">
        <f t="shared" si="6"/>
        <v>-2019.6</v>
      </c>
      <c r="AE43" s="116">
        <v>6797.54</v>
      </c>
      <c r="AF43" s="116">
        <v>3877.54</v>
      </c>
      <c r="AG43" s="135">
        <f t="shared" si="7"/>
        <v>2920</v>
      </c>
      <c r="AI43" s="116">
        <v>5128.0331081564082</v>
      </c>
      <c r="AJ43" s="116">
        <v>2924.38</v>
      </c>
      <c r="AK43" s="135">
        <f t="shared" si="8"/>
        <v>2203.65</v>
      </c>
      <c r="AM43" s="135">
        <v>14731.433108156409</v>
      </c>
      <c r="AN43" s="135">
        <v>11267.27</v>
      </c>
      <c r="AO43" s="135">
        <f t="shared" si="9"/>
        <v>3464.16</v>
      </c>
      <c r="AQ43" s="116">
        <v>1429.5999999999995</v>
      </c>
      <c r="AR43" s="116">
        <v>1795.23</v>
      </c>
      <c r="AS43" s="135">
        <f t="shared" si="10"/>
        <v>-365.63</v>
      </c>
      <c r="AU43" s="116">
        <v>4627.4799999999996</v>
      </c>
      <c r="AV43" s="226">
        <v>2583.27</v>
      </c>
      <c r="AW43" s="200"/>
      <c r="AX43" s="135">
        <v>25481.97140349535</v>
      </c>
      <c r="AY43" s="135">
        <v>20314.59</v>
      </c>
      <c r="AZ43" s="135">
        <f t="shared" si="11"/>
        <v>5167.38</v>
      </c>
      <c r="BA43" s="147">
        <f t="shared" si="12"/>
        <v>5533.01</v>
      </c>
      <c r="BB43" s="116">
        <v>5167.3814034953502</v>
      </c>
      <c r="BC43" s="116" t="s">
        <v>324</v>
      </c>
      <c r="BD43" s="135"/>
    </row>
    <row r="44" spans="1:56" x14ac:dyDescent="0.4">
      <c r="A44" s="113" t="s">
        <v>54</v>
      </c>
      <c r="B44" s="138">
        <v>2</v>
      </c>
      <c r="C44" s="116">
        <v>38838.586599576003</v>
      </c>
      <c r="D44" s="116">
        <v>18573.900000000001</v>
      </c>
      <c r="E44" s="135">
        <f t="shared" si="0"/>
        <v>20264.689999999999</v>
      </c>
      <c r="G44" s="116">
        <v>34314.529892583596</v>
      </c>
      <c r="H44" s="116">
        <v>32164.400000000001</v>
      </c>
      <c r="I44" s="135">
        <f t="shared" si="1"/>
        <v>2150.13</v>
      </c>
      <c r="K44" s="116">
        <v>29279.31</v>
      </c>
      <c r="L44" s="116">
        <v>34691.340000000004</v>
      </c>
      <c r="M44" s="135">
        <f t="shared" si="2"/>
        <v>-5412.03</v>
      </c>
      <c r="O44" s="116">
        <v>35065.855530000001</v>
      </c>
      <c r="P44" s="116">
        <v>52861.65</v>
      </c>
      <c r="Q44" s="135">
        <f t="shared" si="3"/>
        <v>-17795.79</v>
      </c>
      <c r="S44" s="135">
        <v>137498.2820221596</v>
      </c>
      <c r="T44" s="135">
        <v>138291.29</v>
      </c>
      <c r="U44" s="135">
        <f t="shared" si="4"/>
        <v>-793.01</v>
      </c>
      <c r="W44" s="116">
        <v>34585.120000000003</v>
      </c>
      <c r="X44" s="116">
        <v>36531.15</v>
      </c>
      <c r="Y44" s="135">
        <f t="shared" si="5"/>
        <v>-1946.03</v>
      </c>
      <c r="AA44" s="116">
        <v>51564</v>
      </c>
      <c r="AB44" s="116">
        <v>41821.69</v>
      </c>
      <c r="AC44" s="135">
        <f t="shared" si="6"/>
        <v>9742.31</v>
      </c>
      <c r="AE44" s="116">
        <v>41376.239999999998</v>
      </c>
      <c r="AF44" s="116">
        <v>31797.809999999998</v>
      </c>
      <c r="AG44" s="135">
        <f t="shared" si="7"/>
        <v>9578.43</v>
      </c>
      <c r="AI44" s="116">
        <v>34155.895325605801</v>
      </c>
      <c r="AJ44" s="116">
        <v>36444.089999999997</v>
      </c>
      <c r="AK44" s="135">
        <f t="shared" si="8"/>
        <v>-2288.19</v>
      </c>
      <c r="AM44" s="135">
        <v>161681.2553256058</v>
      </c>
      <c r="AN44" s="135">
        <v>146594.74</v>
      </c>
      <c r="AO44" s="135">
        <f t="shared" si="9"/>
        <v>15086.52</v>
      </c>
      <c r="AQ44" s="116">
        <v>34713.11</v>
      </c>
      <c r="AR44" s="116">
        <v>31602.720000000001</v>
      </c>
      <c r="AS44" s="135">
        <f t="shared" si="10"/>
        <v>3110.39</v>
      </c>
      <c r="AU44" s="116">
        <v>32718.53</v>
      </c>
      <c r="AV44" s="226">
        <v>28125.25</v>
      </c>
      <c r="AW44" s="200"/>
      <c r="AX44" s="135">
        <v>333892.64734776539</v>
      </c>
      <c r="AY44" s="135">
        <v>316488.75</v>
      </c>
      <c r="AZ44" s="135">
        <f t="shared" si="11"/>
        <v>17403.900000000001</v>
      </c>
      <c r="BA44" s="147">
        <f t="shared" si="12"/>
        <v>14293.51</v>
      </c>
      <c r="BB44" s="116">
        <v>17403.897347765393</v>
      </c>
      <c r="BC44" s="116" t="s">
        <v>324</v>
      </c>
      <c r="BD44" s="135"/>
    </row>
    <row r="45" spans="1:56" x14ac:dyDescent="0.4">
      <c r="A45" s="113" t="s">
        <v>55</v>
      </c>
      <c r="B45" s="138">
        <v>9</v>
      </c>
      <c r="C45" s="116">
        <v>60548.066130015271</v>
      </c>
      <c r="D45" s="116">
        <v>63141.72</v>
      </c>
      <c r="E45" s="135">
        <f t="shared" si="0"/>
        <v>-2593.65</v>
      </c>
      <c r="G45" s="116">
        <v>58133.103165220804</v>
      </c>
      <c r="H45" s="116">
        <v>47192.819999999992</v>
      </c>
      <c r="I45" s="135">
        <f t="shared" si="1"/>
        <v>10940.28</v>
      </c>
      <c r="K45" s="116">
        <v>63141.72</v>
      </c>
      <c r="L45" s="116">
        <v>52194.96</v>
      </c>
      <c r="M45" s="135">
        <f t="shared" si="2"/>
        <v>10946.76</v>
      </c>
      <c r="O45" s="116">
        <v>30494.076990000001</v>
      </c>
      <c r="P45" s="116">
        <v>55710.89</v>
      </c>
      <c r="Q45" s="135">
        <f t="shared" si="3"/>
        <v>-25216.81</v>
      </c>
      <c r="S45" s="135">
        <v>212316.96628523609</v>
      </c>
      <c r="T45" s="135">
        <v>218240.39</v>
      </c>
      <c r="U45" s="135">
        <f t="shared" si="4"/>
        <v>-5923.42</v>
      </c>
      <c r="W45" s="116">
        <v>49870.229999999996</v>
      </c>
      <c r="X45" s="116">
        <v>51978.11</v>
      </c>
      <c r="Y45" s="135">
        <f t="shared" si="5"/>
        <v>-2107.88</v>
      </c>
      <c r="AA45" s="116">
        <v>63925.42</v>
      </c>
      <c r="AB45" s="116">
        <v>61082.249999999993</v>
      </c>
      <c r="AC45" s="135">
        <f t="shared" si="6"/>
        <v>2843.17</v>
      </c>
      <c r="AE45" s="116">
        <v>52504.82</v>
      </c>
      <c r="AF45" s="116">
        <v>47646.65</v>
      </c>
      <c r="AG45" s="135">
        <f t="shared" si="7"/>
        <v>4858.17</v>
      </c>
      <c r="AI45" s="116">
        <v>53910.904845985504</v>
      </c>
      <c r="AJ45" s="116">
        <v>55121.45</v>
      </c>
      <c r="AK45" s="135">
        <f t="shared" si="8"/>
        <v>-1210.55</v>
      </c>
      <c r="AM45" s="135">
        <v>220211.3748459855</v>
      </c>
      <c r="AN45" s="135">
        <v>215828.45999999996</v>
      </c>
      <c r="AO45" s="135">
        <f t="shared" si="9"/>
        <v>4382.91</v>
      </c>
      <c r="AQ45" s="116">
        <v>46593.27</v>
      </c>
      <c r="AR45" s="116">
        <v>54590.29</v>
      </c>
      <c r="AS45" s="135">
        <f t="shared" si="10"/>
        <v>-7997.02</v>
      </c>
      <c r="AU45" s="116">
        <v>45303.86</v>
      </c>
      <c r="AV45" s="226">
        <v>47978.25</v>
      </c>
      <c r="AW45" s="200"/>
      <c r="AX45" s="135">
        <v>479121.61113122164</v>
      </c>
      <c r="AY45" s="135">
        <v>488659.13999999996</v>
      </c>
      <c r="AZ45" s="135">
        <f t="shared" si="11"/>
        <v>-9537.5300000000007</v>
      </c>
      <c r="BA45" s="147">
        <f t="shared" si="12"/>
        <v>-1540.51</v>
      </c>
      <c r="BB45" s="116" t="s">
        <v>324</v>
      </c>
      <c r="BC45" s="116">
        <v>-9537.5288687783177</v>
      </c>
      <c r="BD45" s="135"/>
    </row>
    <row r="46" spans="1:56" x14ac:dyDescent="0.4">
      <c r="A46" s="113" t="s">
        <v>56</v>
      </c>
      <c r="B46" s="138">
        <v>8</v>
      </c>
      <c r="C46" s="116">
        <v>34201.731185782905</v>
      </c>
      <c r="D46" s="116">
        <v>39011.65</v>
      </c>
      <c r="E46" s="135">
        <f t="shared" si="0"/>
        <v>-4809.92</v>
      </c>
      <c r="G46" s="116">
        <v>37482.0054145752</v>
      </c>
      <c r="H46" s="116">
        <v>39919.839999999997</v>
      </c>
      <c r="I46" s="135">
        <f t="shared" si="1"/>
        <v>-2437.83</v>
      </c>
      <c r="K46" s="116">
        <v>39189.85</v>
      </c>
      <c r="L46" s="116">
        <v>40297.11</v>
      </c>
      <c r="M46" s="135">
        <f t="shared" si="2"/>
        <v>-1107.26</v>
      </c>
      <c r="O46" s="116">
        <v>62881.513800000001</v>
      </c>
      <c r="P46" s="116">
        <v>33488.200000000004</v>
      </c>
      <c r="Q46" s="135">
        <f t="shared" si="3"/>
        <v>29393.31</v>
      </c>
      <c r="S46" s="135">
        <v>173755.10040035809</v>
      </c>
      <c r="T46" s="135">
        <v>152716.79999999999</v>
      </c>
      <c r="U46" s="135">
        <f t="shared" si="4"/>
        <v>21038.3</v>
      </c>
      <c r="W46" s="116">
        <v>35112.76</v>
      </c>
      <c r="X46" s="116">
        <v>30448.049999999996</v>
      </c>
      <c r="Y46" s="135">
        <f t="shared" si="5"/>
        <v>4664.71</v>
      </c>
      <c r="AA46" s="116">
        <v>15284.7</v>
      </c>
      <c r="AB46" s="116">
        <v>35328.020000000004</v>
      </c>
      <c r="AC46" s="135">
        <f t="shared" si="6"/>
        <v>-20043.32</v>
      </c>
      <c r="AE46" s="116">
        <v>27515.96</v>
      </c>
      <c r="AF46" s="116">
        <v>38440.589999999997</v>
      </c>
      <c r="AG46" s="135">
        <f t="shared" si="7"/>
        <v>-10924.63</v>
      </c>
      <c r="AI46" s="116">
        <v>39286.907868669005</v>
      </c>
      <c r="AJ46" s="116">
        <v>51664.66</v>
      </c>
      <c r="AK46" s="135">
        <f t="shared" si="8"/>
        <v>-12377.75</v>
      </c>
      <c r="AM46" s="135">
        <v>117200.32786866902</v>
      </c>
      <c r="AN46" s="135">
        <v>155881.32</v>
      </c>
      <c r="AO46" s="135">
        <f t="shared" si="9"/>
        <v>-38680.99</v>
      </c>
      <c r="AQ46" s="116">
        <v>36221.789999999994</v>
      </c>
      <c r="AR46" s="116">
        <v>39714.71</v>
      </c>
      <c r="AS46" s="135">
        <f t="shared" si="10"/>
        <v>-3492.92</v>
      </c>
      <c r="AU46" s="116">
        <v>48344.02</v>
      </c>
      <c r="AV46" s="226">
        <v>37950.300000000003</v>
      </c>
      <c r="AW46" s="200"/>
      <c r="AX46" s="135">
        <v>327177.21826902707</v>
      </c>
      <c r="AY46" s="135">
        <v>348312.83</v>
      </c>
      <c r="AZ46" s="135">
        <f t="shared" si="11"/>
        <v>-21135.61</v>
      </c>
      <c r="BA46" s="147">
        <f t="shared" si="12"/>
        <v>-17642.689999999999</v>
      </c>
      <c r="BB46" s="116" t="s">
        <v>324</v>
      </c>
      <c r="BC46" s="116">
        <v>-21135.611730972945</v>
      </c>
      <c r="BD46" s="135"/>
    </row>
    <row r="47" spans="1:56" x14ac:dyDescent="0.4">
      <c r="A47" s="113" t="s">
        <v>109</v>
      </c>
      <c r="B47" s="138">
        <v>6</v>
      </c>
      <c r="C47" s="116">
        <v>278401.5400572755</v>
      </c>
      <c r="D47" s="116">
        <v>249903.12999999998</v>
      </c>
      <c r="E47" s="135">
        <f t="shared" si="0"/>
        <v>28498.41</v>
      </c>
      <c r="G47" s="116">
        <v>267569.07547282201</v>
      </c>
      <c r="H47" s="116">
        <v>234796.06</v>
      </c>
      <c r="I47" s="135">
        <f t="shared" si="1"/>
        <v>32773.019999999997</v>
      </c>
      <c r="K47" s="116">
        <v>253559.86000000002</v>
      </c>
      <c r="L47" s="116">
        <v>250164.32</v>
      </c>
      <c r="M47" s="135">
        <f t="shared" si="2"/>
        <v>3395.54</v>
      </c>
      <c r="O47" s="116">
        <v>237608.69089999996</v>
      </c>
      <c r="P47" s="116">
        <v>236524.84</v>
      </c>
      <c r="Q47" s="135">
        <f t="shared" si="3"/>
        <v>1083.8499999999999</v>
      </c>
      <c r="S47" s="135">
        <v>1037139.1664300974</v>
      </c>
      <c r="T47" s="135">
        <v>971388.35</v>
      </c>
      <c r="U47" s="135">
        <f t="shared" si="4"/>
        <v>65750.820000000007</v>
      </c>
      <c r="W47" s="116">
        <v>276699.16000000003</v>
      </c>
      <c r="X47" s="116">
        <v>309380.65999999997</v>
      </c>
      <c r="Y47" s="135">
        <f t="shared" si="5"/>
        <v>-32681.5</v>
      </c>
      <c r="AA47" s="116">
        <v>236038.18</v>
      </c>
      <c r="AB47" s="116">
        <v>251387.38</v>
      </c>
      <c r="AC47" s="135">
        <f t="shared" si="6"/>
        <v>-15349.2</v>
      </c>
      <c r="AE47" s="116">
        <v>326612.06</v>
      </c>
      <c r="AF47" s="116">
        <v>277104.7</v>
      </c>
      <c r="AG47" s="135">
        <f t="shared" si="7"/>
        <v>49507.360000000001</v>
      </c>
      <c r="AI47" s="116">
        <v>232499.38138018205</v>
      </c>
      <c r="AJ47" s="116">
        <v>276063.28000000003</v>
      </c>
      <c r="AK47" s="135">
        <f t="shared" si="8"/>
        <v>-43563.9</v>
      </c>
      <c r="AM47" s="135">
        <v>1071848.7813801821</v>
      </c>
      <c r="AN47" s="135">
        <v>1113936.02</v>
      </c>
      <c r="AO47" s="135">
        <f t="shared" si="9"/>
        <v>-42087.24</v>
      </c>
      <c r="AQ47" s="116">
        <v>278239.52999999997</v>
      </c>
      <c r="AR47" s="116">
        <v>260363.22</v>
      </c>
      <c r="AS47" s="135">
        <f t="shared" si="10"/>
        <v>17876.310000000001</v>
      </c>
      <c r="AU47" s="116">
        <v>336236.84</v>
      </c>
      <c r="AV47" s="226">
        <v>252887.05</v>
      </c>
      <c r="AW47" s="200"/>
      <c r="AX47" s="135">
        <v>2387227.4778102795</v>
      </c>
      <c r="AY47" s="135">
        <v>2345687.5900000003</v>
      </c>
      <c r="AZ47" s="135">
        <f t="shared" si="11"/>
        <v>41539.89</v>
      </c>
      <c r="BA47" s="147">
        <f t="shared" si="12"/>
        <v>23663.58</v>
      </c>
      <c r="BB47" s="116">
        <v>41539.88781027915</v>
      </c>
      <c r="BC47" s="116" t="s">
        <v>324</v>
      </c>
      <c r="BD47" s="135"/>
    </row>
    <row r="48" spans="1:56" x14ac:dyDescent="0.4">
      <c r="A48" s="113" t="s">
        <v>57</v>
      </c>
      <c r="B48" s="138">
        <v>6</v>
      </c>
      <c r="C48" s="116">
        <v>35538.382482116293</v>
      </c>
      <c r="D48" s="116">
        <v>36718.289999999994</v>
      </c>
      <c r="E48" s="135">
        <f t="shared" si="0"/>
        <v>-1179.9100000000001</v>
      </c>
      <c r="G48" s="116">
        <v>36353.146544160001</v>
      </c>
      <c r="H48" s="116">
        <v>25076.66</v>
      </c>
      <c r="I48" s="135">
        <f t="shared" si="1"/>
        <v>11276.49</v>
      </c>
      <c r="K48" s="116">
        <v>40598</v>
      </c>
      <c r="L48" s="116">
        <v>39136.740000000005</v>
      </c>
      <c r="M48" s="135">
        <f t="shared" si="2"/>
        <v>1461.26</v>
      </c>
      <c r="O48" s="116">
        <v>20481.257010000016</v>
      </c>
      <c r="P48" s="116">
        <v>43585.36</v>
      </c>
      <c r="Q48" s="135">
        <f t="shared" si="3"/>
        <v>-23104.1</v>
      </c>
      <c r="S48" s="135">
        <v>132970.78603627632</v>
      </c>
      <c r="T48" s="135">
        <v>144517.04999999999</v>
      </c>
      <c r="U48" s="135">
        <f t="shared" si="4"/>
        <v>-11546.26</v>
      </c>
      <c r="W48" s="116">
        <v>33779.79</v>
      </c>
      <c r="X48" s="116">
        <v>38551.64</v>
      </c>
      <c r="Y48" s="135">
        <f t="shared" si="5"/>
        <v>-4771.8500000000004</v>
      </c>
      <c r="AA48" s="116">
        <v>40315.26</v>
      </c>
      <c r="AB48" s="116">
        <v>35436.479999999996</v>
      </c>
      <c r="AC48" s="135">
        <f t="shared" si="6"/>
        <v>4878.78</v>
      </c>
      <c r="AE48" s="116">
        <v>39468.85</v>
      </c>
      <c r="AF48" s="116">
        <v>52366.83</v>
      </c>
      <c r="AG48" s="135">
        <f t="shared" si="7"/>
        <v>-12897.98</v>
      </c>
      <c r="AI48" s="116">
        <v>68566.903527799266</v>
      </c>
      <c r="AJ48" s="116">
        <v>34533.99</v>
      </c>
      <c r="AK48" s="135">
        <f t="shared" si="8"/>
        <v>34032.910000000003</v>
      </c>
      <c r="AM48" s="135">
        <v>182130.80352779926</v>
      </c>
      <c r="AN48" s="135">
        <v>160888.94</v>
      </c>
      <c r="AO48" s="135">
        <f t="shared" si="9"/>
        <v>21241.86</v>
      </c>
      <c r="AQ48" s="116">
        <v>736.79000000000178</v>
      </c>
      <c r="AR48" s="116">
        <v>38110.539999999994</v>
      </c>
      <c r="AS48" s="135">
        <f t="shared" si="10"/>
        <v>-37373.75</v>
      </c>
      <c r="AU48" s="116">
        <v>30959.94</v>
      </c>
      <c r="AV48" s="226">
        <v>35313.379999999997</v>
      </c>
      <c r="AW48" s="200"/>
      <c r="AX48" s="135">
        <v>315838.37956407556</v>
      </c>
      <c r="AY48" s="135">
        <v>343516.52999999997</v>
      </c>
      <c r="AZ48" s="135">
        <f t="shared" si="11"/>
        <v>-27678.15</v>
      </c>
      <c r="BA48" s="147">
        <f t="shared" si="12"/>
        <v>9695.6</v>
      </c>
      <c r="BB48" s="116" t="s">
        <v>324</v>
      </c>
      <c r="BC48" s="116">
        <v>-27678.150435924414</v>
      </c>
      <c r="BD48" s="135"/>
    </row>
    <row r="49" spans="1:56" x14ac:dyDescent="0.4">
      <c r="A49" s="113" t="s">
        <v>58</v>
      </c>
      <c r="B49" s="138">
        <v>5</v>
      </c>
      <c r="C49" s="116">
        <v>16705.919409707472</v>
      </c>
      <c r="D49" s="116">
        <v>16705.919999999998</v>
      </c>
      <c r="E49" s="135">
        <f t="shared" si="0"/>
        <v>0</v>
      </c>
      <c r="G49" s="116">
        <v>14992.923519960001</v>
      </c>
      <c r="H49" s="116">
        <v>13724.029999999999</v>
      </c>
      <c r="I49" s="135">
        <f t="shared" si="1"/>
        <v>1268.8900000000001</v>
      </c>
      <c r="K49" s="116">
        <v>17405</v>
      </c>
      <c r="L49" s="116">
        <v>17628.79</v>
      </c>
      <c r="M49" s="135">
        <f t="shared" si="2"/>
        <v>-223.79</v>
      </c>
      <c r="O49" s="116">
        <v>15589.349700000002</v>
      </c>
      <c r="P49" s="116">
        <v>15325.75</v>
      </c>
      <c r="Q49" s="135">
        <f t="shared" si="3"/>
        <v>263.60000000000002</v>
      </c>
      <c r="S49" s="135">
        <v>64693.192629667479</v>
      </c>
      <c r="T49" s="135">
        <v>63384.49</v>
      </c>
      <c r="U49" s="135">
        <f t="shared" si="4"/>
        <v>1308.7</v>
      </c>
      <c r="W49" s="116">
        <v>15049.26</v>
      </c>
      <c r="X49" s="116">
        <v>15049.26</v>
      </c>
      <c r="Y49" s="135">
        <f t="shared" si="5"/>
        <v>0</v>
      </c>
      <c r="AA49" s="116">
        <v>16369.3</v>
      </c>
      <c r="AB49" s="116">
        <v>15563.82</v>
      </c>
      <c r="AC49" s="135">
        <f t="shared" si="6"/>
        <v>805.48</v>
      </c>
      <c r="AE49" s="116">
        <v>14601.619999999999</v>
      </c>
      <c r="AF49" s="116">
        <v>17958.87</v>
      </c>
      <c r="AG49" s="135">
        <f t="shared" si="7"/>
        <v>-3357.25</v>
      </c>
      <c r="AI49" s="116">
        <v>16448.331696576606</v>
      </c>
      <c r="AJ49" s="116">
        <v>16848.080000000002</v>
      </c>
      <c r="AK49" s="135">
        <f t="shared" si="8"/>
        <v>-399.75</v>
      </c>
      <c r="AM49" s="135">
        <v>62468.511696576599</v>
      </c>
      <c r="AN49" s="135">
        <v>65420.03</v>
      </c>
      <c r="AO49" s="135">
        <f t="shared" si="9"/>
        <v>-2951.52</v>
      </c>
      <c r="AQ49" s="116">
        <v>14055.609999999999</v>
      </c>
      <c r="AR49" s="116">
        <v>23509.599999999999</v>
      </c>
      <c r="AS49" s="135">
        <f t="shared" si="10"/>
        <v>-9453.99</v>
      </c>
      <c r="AU49" s="116">
        <v>23998.91</v>
      </c>
      <c r="AV49" s="226">
        <v>15052.18</v>
      </c>
      <c r="AW49" s="200"/>
      <c r="AX49" s="135">
        <v>141217.31432624406</v>
      </c>
      <c r="AY49" s="135">
        <v>152314.12</v>
      </c>
      <c r="AZ49" s="135">
        <f t="shared" si="11"/>
        <v>-11096.81</v>
      </c>
      <c r="BA49" s="147">
        <f t="shared" si="12"/>
        <v>-1642.82</v>
      </c>
      <c r="BB49" s="116" t="s">
        <v>324</v>
      </c>
      <c r="BC49" s="116">
        <v>-11096.805673755938</v>
      </c>
      <c r="BD49" s="135"/>
    </row>
    <row r="50" spans="1:56" x14ac:dyDescent="0.4">
      <c r="A50" s="113" t="s">
        <v>59</v>
      </c>
      <c r="B50" s="138">
        <v>7</v>
      </c>
      <c r="C50" s="116">
        <v>21907.278485218707</v>
      </c>
      <c r="D50" s="116">
        <v>23384.14</v>
      </c>
      <c r="E50" s="135">
        <f t="shared" si="0"/>
        <v>-1476.86</v>
      </c>
      <c r="G50" s="116">
        <v>28262.239163400001</v>
      </c>
      <c r="H50" s="116">
        <v>27761.579999999998</v>
      </c>
      <c r="I50" s="135">
        <f t="shared" si="1"/>
        <v>500.66</v>
      </c>
      <c r="K50" s="116">
        <v>25140</v>
      </c>
      <c r="L50" s="116">
        <v>24845.17</v>
      </c>
      <c r="M50" s="135">
        <f t="shared" si="2"/>
        <v>294.83</v>
      </c>
      <c r="O50" s="116">
        <v>24799.634429999995</v>
      </c>
      <c r="P50" s="116">
        <v>32526.87</v>
      </c>
      <c r="Q50" s="135">
        <f t="shared" si="3"/>
        <v>-7727.24</v>
      </c>
      <c r="S50" s="135">
        <v>100109.1520786187</v>
      </c>
      <c r="T50" s="135">
        <v>108517.75999999999</v>
      </c>
      <c r="U50" s="135">
        <f t="shared" si="4"/>
        <v>-8408.61</v>
      </c>
      <c r="W50" s="116">
        <v>27154.080000000002</v>
      </c>
      <c r="X50" s="116">
        <v>24270.12</v>
      </c>
      <c r="Y50" s="135">
        <f t="shared" si="5"/>
        <v>2883.96</v>
      </c>
      <c r="AA50" s="116">
        <v>35548.61</v>
      </c>
      <c r="AB50" s="116">
        <v>18202.61</v>
      </c>
      <c r="AC50" s="135">
        <f t="shared" si="6"/>
        <v>17346</v>
      </c>
      <c r="AE50" s="116">
        <v>11726.31</v>
      </c>
      <c r="AF50" s="116">
        <v>25219.989999999998</v>
      </c>
      <c r="AG50" s="135">
        <f t="shared" si="7"/>
        <v>-13493.68</v>
      </c>
      <c r="AI50" s="116">
        <v>24583.139243798087</v>
      </c>
      <c r="AJ50" s="116">
        <v>19726.21</v>
      </c>
      <c r="AK50" s="135">
        <f t="shared" si="8"/>
        <v>4856.93</v>
      </c>
      <c r="AM50" s="135">
        <v>99012.139243798083</v>
      </c>
      <c r="AN50" s="135">
        <v>87418.93</v>
      </c>
      <c r="AO50" s="135">
        <f t="shared" si="9"/>
        <v>11593.21</v>
      </c>
      <c r="AQ50" s="116">
        <v>19537.41</v>
      </c>
      <c r="AR50" s="208">
        <v>25958.68</v>
      </c>
      <c r="AS50" s="135">
        <f t="shared" si="10"/>
        <v>-6421.27</v>
      </c>
      <c r="AU50" s="116">
        <v>16726.78</v>
      </c>
      <c r="AV50" s="226">
        <v>22849.35</v>
      </c>
      <c r="AW50" s="200"/>
      <c r="AX50" s="135">
        <v>218658.7013224168</v>
      </c>
      <c r="AY50" s="135">
        <v>213320.37</v>
      </c>
      <c r="AZ50" s="135">
        <f t="shared" si="11"/>
        <v>5338.33</v>
      </c>
      <c r="BA50" s="147">
        <f t="shared" si="12"/>
        <v>3184.6</v>
      </c>
      <c r="BB50" s="116">
        <v>5338.3313224168087</v>
      </c>
      <c r="BC50" s="116" t="s">
        <v>324</v>
      </c>
      <c r="BD50" s="135"/>
    </row>
    <row r="51" spans="1:56" x14ac:dyDescent="0.4">
      <c r="A51" s="113" t="s">
        <v>60</v>
      </c>
      <c r="B51" s="138">
        <v>4</v>
      </c>
      <c r="C51" s="116">
        <v>17393.322866302795</v>
      </c>
      <c r="D51" s="116">
        <v>16073.359999999999</v>
      </c>
      <c r="E51" s="135">
        <f t="shared" si="0"/>
        <v>1319.96</v>
      </c>
      <c r="G51" s="116">
        <v>15257.342792105999</v>
      </c>
      <c r="H51" s="116">
        <v>11885.03</v>
      </c>
      <c r="I51" s="135">
        <f t="shared" si="1"/>
        <v>3372.31</v>
      </c>
      <c r="K51" s="116">
        <v>17200.629999999997</v>
      </c>
      <c r="L51" s="116">
        <v>14647.169999999998</v>
      </c>
      <c r="M51" s="135">
        <f t="shared" si="2"/>
        <v>2553.46</v>
      </c>
      <c r="O51" s="116">
        <v>7284.5061699999987</v>
      </c>
      <c r="P51" s="116">
        <v>18774.04</v>
      </c>
      <c r="Q51" s="135">
        <f t="shared" si="3"/>
        <v>-11489.53</v>
      </c>
      <c r="S51" s="135">
        <v>57135.801828408796</v>
      </c>
      <c r="T51" s="135">
        <v>61379.6</v>
      </c>
      <c r="U51" s="135">
        <f t="shared" si="4"/>
        <v>-4243.8</v>
      </c>
      <c r="W51" s="116">
        <v>14097.95</v>
      </c>
      <c r="X51" s="116">
        <v>21908.39</v>
      </c>
      <c r="Y51" s="135">
        <f t="shared" si="5"/>
        <v>-7810.44</v>
      </c>
      <c r="AA51" s="116">
        <v>20343.8</v>
      </c>
      <c r="AB51" s="116">
        <v>17577.77</v>
      </c>
      <c r="AC51" s="135">
        <f t="shared" si="6"/>
        <v>2766.03</v>
      </c>
      <c r="AE51" s="116">
        <v>20989.93</v>
      </c>
      <c r="AF51" s="116">
        <v>17141.09</v>
      </c>
      <c r="AG51" s="135">
        <f t="shared" si="7"/>
        <v>3848.84</v>
      </c>
      <c r="AI51" s="116">
        <v>20904.913019126056</v>
      </c>
      <c r="AJ51" s="116">
        <v>29010.69</v>
      </c>
      <c r="AK51" s="135">
        <f t="shared" si="8"/>
        <v>-8105.78</v>
      </c>
      <c r="AM51" s="135">
        <v>76336.593019126056</v>
      </c>
      <c r="AN51" s="135">
        <v>85637.94</v>
      </c>
      <c r="AO51" s="135">
        <f t="shared" si="9"/>
        <v>-9301.35</v>
      </c>
      <c r="AQ51" s="116">
        <v>26664.6</v>
      </c>
      <c r="AR51" s="116">
        <v>30216.76</v>
      </c>
      <c r="AS51" s="135">
        <f t="shared" si="10"/>
        <v>-3552.16</v>
      </c>
      <c r="AU51" s="116">
        <v>23493.94</v>
      </c>
      <c r="AV51" s="226">
        <v>19648.900000000001</v>
      </c>
      <c r="AW51" s="200"/>
      <c r="AX51" s="135">
        <v>160136.99484753486</v>
      </c>
      <c r="AY51" s="135">
        <v>177234.30000000002</v>
      </c>
      <c r="AZ51" s="135">
        <f t="shared" si="11"/>
        <v>-17097.310000000001</v>
      </c>
      <c r="BA51" s="147">
        <f t="shared" si="12"/>
        <v>-13545.15</v>
      </c>
      <c r="BB51" s="116" t="s">
        <v>324</v>
      </c>
      <c r="BC51" s="116">
        <v>-17097.305152465153</v>
      </c>
      <c r="BD51" s="135"/>
    </row>
    <row r="52" spans="1:56" x14ac:dyDescent="0.4">
      <c r="A52" s="113" t="s">
        <v>61</v>
      </c>
      <c r="B52" s="138">
        <v>11</v>
      </c>
      <c r="C52" s="116">
        <v>175576.0728598556</v>
      </c>
      <c r="D52" s="116">
        <v>207487.07</v>
      </c>
      <c r="E52" s="135">
        <f t="shared" si="0"/>
        <v>-31911</v>
      </c>
      <c r="G52" s="116">
        <v>172128.50826269999</v>
      </c>
      <c r="H52" s="116">
        <v>169140</v>
      </c>
      <c r="I52" s="135">
        <f t="shared" si="1"/>
        <v>2988.51</v>
      </c>
      <c r="K52" s="116">
        <v>181555</v>
      </c>
      <c r="L52" s="116">
        <v>180394.31</v>
      </c>
      <c r="M52" s="135">
        <f t="shared" si="2"/>
        <v>1160.69</v>
      </c>
      <c r="O52" s="116">
        <v>229201.91789999994</v>
      </c>
      <c r="P52" s="116">
        <v>191601.38</v>
      </c>
      <c r="Q52" s="135">
        <f t="shared" si="3"/>
        <v>37600.54</v>
      </c>
      <c r="S52" s="135">
        <v>758461.49902255554</v>
      </c>
      <c r="T52" s="135">
        <v>748622.76</v>
      </c>
      <c r="U52" s="135">
        <f t="shared" si="4"/>
        <v>9838.74</v>
      </c>
      <c r="W52" s="116">
        <v>192820.45</v>
      </c>
      <c r="X52" s="116">
        <v>172462.96000000002</v>
      </c>
      <c r="Y52" s="135">
        <f t="shared" si="5"/>
        <v>20357.490000000002</v>
      </c>
      <c r="AA52" s="116">
        <v>166716.29</v>
      </c>
      <c r="AB52" s="116">
        <v>173880</v>
      </c>
      <c r="AC52" s="135">
        <f t="shared" si="6"/>
        <v>-7163.71</v>
      </c>
      <c r="AE52" s="116">
        <v>156197.51</v>
      </c>
      <c r="AF52" s="116">
        <v>196080.16</v>
      </c>
      <c r="AG52" s="135">
        <f t="shared" si="7"/>
        <v>-39882.65</v>
      </c>
      <c r="AI52" s="116">
        <v>203814.29275538211</v>
      </c>
      <c r="AJ52" s="116">
        <v>188859.14</v>
      </c>
      <c r="AK52" s="135">
        <f t="shared" si="8"/>
        <v>14955.15</v>
      </c>
      <c r="AM52" s="135">
        <v>719548.54275538214</v>
      </c>
      <c r="AN52" s="135">
        <v>731282.26</v>
      </c>
      <c r="AO52" s="135">
        <f t="shared" si="9"/>
        <v>-11733.72</v>
      </c>
      <c r="AQ52" s="116">
        <v>175929.28999999998</v>
      </c>
      <c r="AR52" s="116">
        <v>163477.28999999998</v>
      </c>
      <c r="AS52" s="135">
        <f t="shared" si="10"/>
        <v>12452</v>
      </c>
      <c r="AU52" s="116">
        <v>156089.64000000001</v>
      </c>
      <c r="AV52" s="226">
        <v>167045.52000000002</v>
      </c>
      <c r="AW52" s="200"/>
      <c r="AX52" s="135">
        <v>1653939.3317779377</v>
      </c>
      <c r="AY52" s="135">
        <v>1643382.31</v>
      </c>
      <c r="AZ52" s="135">
        <f t="shared" si="11"/>
        <v>10557.02</v>
      </c>
      <c r="BA52" s="147">
        <f t="shared" si="12"/>
        <v>-1894.98</v>
      </c>
      <c r="BB52" s="116">
        <v>10557.021777937654</v>
      </c>
      <c r="BC52" s="116" t="s">
        <v>324</v>
      </c>
      <c r="BD52" s="135"/>
    </row>
    <row r="53" spans="1:56" x14ac:dyDescent="0.4">
      <c r="A53" s="113" t="s">
        <v>62</v>
      </c>
      <c r="B53" s="138">
        <v>9</v>
      </c>
      <c r="C53" s="116">
        <v>61192.495144435961</v>
      </c>
      <c r="D53" s="116">
        <v>88895.9</v>
      </c>
      <c r="E53" s="135">
        <f t="shared" si="0"/>
        <v>-27703.4</v>
      </c>
      <c r="G53" s="116">
        <v>67769.199409144203</v>
      </c>
      <c r="H53" s="116">
        <v>59668.85</v>
      </c>
      <c r="I53" s="135">
        <f t="shared" si="1"/>
        <v>8100.35</v>
      </c>
      <c r="K53" s="116">
        <v>63456</v>
      </c>
      <c r="L53" s="116">
        <v>60594.9</v>
      </c>
      <c r="M53" s="135">
        <f t="shared" si="2"/>
        <v>2861.1</v>
      </c>
      <c r="O53" s="116">
        <v>87816.755250000017</v>
      </c>
      <c r="P53" s="116">
        <v>54042.05</v>
      </c>
      <c r="Q53" s="135">
        <f t="shared" si="3"/>
        <v>33774.71</v>
      </c>
      <c r="S53" s="135">
        <v>280234.44980358018</v>
      </c>
      <c r="T53" s="135">
        <v>263201.7</v>
      </c>
      <c r="U53" s="135">
        <f t="shared" si="4"/>
        <v>17032.75</v>
      </c>
      <c r="W53" s="116">
        <v>87206.87999999999</v>
      </c>
      <c r="X53" s="116">
        <v>60052.75</v>
      </c>
      <c r="Y53" s="135">
        <f t="shared" si="5"/>
        <v>27154.13</v>
      </c>
      <c r="AA53" s="116">
        <v>44593.240000000005</v>
      </c>
      <c r="AB53" s="116">
        <v>62825.440000000002</v>
      </c>
      <c r="AC53" s="135">
        <f t="shared" si="6"/>
        <v>-18232.2</v>
      </c>
      <c r="AE53" s="116">
        <v>41499.94</v>
      </c>
      <c r="AF53" s="116">
        <v>66475.5</v>
      </c>
      <c r="AG53" s="135">
        <f t="shared" si="7"/>
        <v>-24975.56</v>
      </c>
      <c r="AI53" s="116">
        <v>65699.875474163317</v>
      </c>
      <c r="AJ53" s="116">
        <v>73102.45</v>
      </c>
      <c r="AK53" s="135">
        <f t="shared" si="8"/>
        <v>-7402.57</v>
      </c>
      <c r="AM53" s="135">
        <v>238999.93547416333</v>
      </c>
      <c r="AN53" s="135">
        <v>262456.14</v>
      </c>
      <c r="AO53" s="135">
        <f t="shared" si="9"/>
        <v>-23456.2</v>
      </c>
      <c r="AQ53" s="116">
        <v>59429.29</v>
      </c>
      <c r="AR53" s="116">
        <v>74439.86</v>
      </c>
      <c r="AS53" s="135">
        <f t="shared" si="10"/>
        <v>-15010.57</v>
      </c>
      <c r="AU53" s="116">
        <v>90911.039999999994</v>
      </c>
      <c r="AV53" s="226">
        <v>72224.45</v>
      </c>
      <c r="AW53" s="200"/>
      <c r="AX53" s="135">
        <v>578663.67527774349</v>
      </c>
      <c r="AY53" s="135">
        <v>600097.70000000007</v>
      </c>
      <c r="AZ53" s="135">
        <f t="shared" si="11"/>
        <v>-21434.02</v>
      </c>
      <c r="BA53" s="147">
        <f t="shared" si="12"/>
        <v>-6423.45</v>
      </c>
      <c r="BB53" s="116" t="s">
        <v>324</v>
      </c>
      <c r="BC53" s="116">
        <v>-21434.024722256581</v>
      </c>
      <c r="BD53" s="135"/>
    </row>
    <row r="54" spans="1:56" x14ac:dyDescent="0.4">
      <c r="A54" s="113" t="s">
        <v>63</v>
      </c>
      <c r="B54" s="138">
        <v>12</v>
      </c>
      <c r="C54" s="116">
        <v>213203.23837349776</v>
      </c>
      <c r="D54" s="116">
        <v>222482.9</v>
      </c>
      <c r="E54" s="135">
        <f t="shared" si="0"/>
        <v>-9279.66</v>
      </c>
      <c r="G54" s="116">
        <v>196273.23972108</v>
      </c>
      <c r="H54" s="116">
        <v>172417.71</v>
      </c>
      <c r="I54" s="135">
        <f t="shared" si="1"/>
        <v>23855.53</v>
      </c>
      <c r="K54" s="116">
        <v>216891.66</v>
      </c>
      <c r="L54" s="116">
        <v>206092.62</v>
      </c>
      <c r="M54" s="135">
        <f t="shared" si="2"/>
        <v>10799.04</v>
      </c>
      <c r="O54" s="116">
        <v>196771.03001999998</v>
      </c>
      <c r="P54" s="116">
        <v>197786.04</v>
      </c>
      <c r="Q54" s="135">
        <f t="shared" si="3"/>
        <v>-1015.01</v>
      </c>
      <c r="S54" s="135">
        <v>823139.16811457777</v>
      </c>
      <c r="T54" s="135">
        <v>798779.27</v>
      </c>
      <c r="U54" s="135">
        <f t="shared" si="4"/>
        <v>24359.9</v>
      </c>
      <c r="W54" s="116">
        <v>199451.37</v>
      </c>
      <c r="X54" s="116">
        <v>208712.82</v>
      </c>
      <c r="Y54" s="135">
        <f t="shared" si="5"/>
        <v>-9261.4500000000007</v>
      </c>
      <c r="AA54" s="116">
        <v>155470.1</v>
      </c>
      <c r="AB54" s="116">
        <v>187153.91999999998</v>
      </c>
      <c r="AC54" s="135">
        <f t="shared" si="6"/>
        <v>-31683.82</v>
      </c>
      <c r="AE54" s="116">
        <v>225051.45</v>
      </c>
      <c r="AF54" s="116">
        <v>219399.59999999998</v>
      </c>
      <c r="AG54" s="135">
        <f t="shared" si="7"/>
        <v>5651.85</v>
      </c>
      <c r="AI54" s="116">
        <v>213550.76928024105</v>
      </c>
      <c r="AJ54" s="116">
        <v>206001.83</v>
      </c>
      <c r="AK54" s="135">
        <f t="shared" si="8"/>
        <v>7548.94</v>
      </c>
      <c r="AM54" s="135">
        <v>793523.68928024103</v>
      </c>
      <c r="AN54" s="135">
        <v>821268.16999999993</v>
      </c>
      <c r="AO54" s="135">
        <f t="shared" si="9"/>
        <v>-27744.48</v>
      </c>
      <c r="AQ54" s="116">
        <v>232464.97</v>
      </c>
      <c r="AR54" s="116">
        <v>224379.86</v>
      </c>
      <c r="AS54" s="135">
        <f t="shared" si="10"/>
        <v>8085.11</v>
      </c>
      <c r="AU54" s="116">
        <v>169057.47</v>
      </c>
      <c r="AV54" s="226">
        <v>174208.48</v>
      </c>
      <c r="AW54" s="200"/>
      <c r="AX54" s="135">
        <v>1849127.8273948187</v>
      </c>
      <c r="AY54" s="135">
        <v>1844427.2999999998</v>
      </c>
      <c r="AZ54" s="135">
        <f t="shared" si="11"/>
        <v>4700.53</v>
      </c>
      <c r="BA54" s="147">
        <f t="shared" si="12"/>
        <v>-3384.58</v>
      </c>
      <c r="BB54" s="116">
        <v>4700.5273948188405</v>
      </c>
      <c r="BC54" s="116" t="s">
        <v>324</v>
      </c>
      <c r="BD54" s="135"/>
    </row>
    <row r="55" spans="1:56" x14ac:dyDescent="0.4">
      <c r="A55" s="113" t="s">
        <v>64</v>
      </c>
      <c r="B55" s="138">
        <v>10</v>
      </c>
      <c r="C55" s="116">
        <v>55290.135230235086</v>
      </c>
      <c r="D55" s="116">
        <v>51223.6</v>
      </c>
      <c r="E55" s="135">
        <f t="shared" si="0"/>
        <v>4066.54</v>
      </c>
      <c r="G55" s="116">
        <v>53084.885130045601</v>
      </c>
      <c r="H55" s="116">
        <v>43018.34</v>
      </c>
      <c r="I55" s="135">
        <f t="shared" si="1"/>
        <v>10066.549999999999</v>
      </c>
      <c r="K55" s="116">
        <v>32442.959999999999</v>
      </c>
      <c r="L55" s="116">
        <v>53586.430000000008</v>
      </c>
      <c r="M55" s="135">
        <f t="shared" si="2"/>
        <v>-21143.47</v>
      </c>
      <c r="O55" s="116">
        <v>39277.072440000004</v>
      </c>
      <c r="P55" s="116">
        <v>49599.380000000005</v>
      </c>
      <c r="Q55" s="135">
        <f t="shared" si="3"/>
        <v>-10322.31</v>
      </c>
      <c r="S55" s="135">
        <v>180095.05280028068</v>
      </c>
      <c r="T55" s="135">
        <v>197427.75</v>
      </c>
      <c r="U55" s="135">
        <f t="shared" si="4"/>
        <v>-17332.7</v>
      </c>
      <c r="W55" s="116">
        <v>46007.27</v>
      </c>
      <c r="X55" s="116">
        <v>42283.39</v>
      </c>
      <c r="Y55" s="135">
        <f t="shared" si="5"/>
        <v>3723.88</v>
      </c>
      <c r="AA55" s="116">
        <v>73635.69</v>
      </c>
      <c r="AB55" s="116">
        <v>55701.49</v>
      </c>
      <c r="AC55" s="135">
        <f t="shared" si="6"/>
        <v>17934.2</v>
      </c>
      <c r="AE55" s="116">
        <v>30462.82</v>
      </c>
      <c r="AF55" s="116">
        <v>42241.81</v>
      </c>
      <c r="AG55" s="135">
        <f t="shared" si="7"/>
        <v>-11778.99</v>
      </c>
      <c r="AI55" s="116">
        <v>37812.691395549533</v>
      </c>
      <c r="AJ55" s="116">
        <v>73942.929999999993</v>
      </c>
      <c r="AK55" s="135">
        <f t="shared" si="8"/>
        <v>-36130.239999999998</v>
      </c>
      <c r="AM55" s="135">
        <v>187918.47139554954</v>
      </c>
      <c r="AN55" s="135">
        <v>214169.62</v>
      </c>
      <c r="AO55" s="135">
        <f t="shared" si="9"/>
        <v>-26251.15</v>
      </c>
      <c r="AQ55" s="116">
        <v>86962.31</v>
      </c>
      <c r="AR55" s="116">
        <v>81846.94</v>
      </c>
      <c r="AS55" s="135">
        <f t="shared" si="10"/>
        <v>5115.37</v>
      </c>
      <c r="AU55" s="116">
        <v>74019.929999999993</v>
      </c>
      <c r="AV55" s="226">
        <v>46092.21</v>
      </c>
      <c r="AW55" s="200"/>
      <c r="AX55" s="135">
        <v>454975.83419583022</v>
      </c>
      <c r="AY55" s="135">
        <v>493444.31</v>
      </c>
      <c r="AZ55" s="135">
        <f t="shared" si="11"/>
        <v>-38468.480000000003</v>
      </c>
      <c r="BA55" s="147">
        <f t="shared" si="12"/>
        <v>-43583.85</v>
      </c>
      <c r="BB55" s="116" t="s">
        <v>324</v>
      </c>
      <c r="BC55" s="116">
        <v>-38468.475804169779</v>
      </c>
      <c r="BD55" s="135"/>
    </row>
    <row r="56" spans="1:56" x14ac:dyDescent="0.4">
      <c r="A56" s="113" t="s">
        <v>11</v>
      </c>
      <c r="B56" s="138">
        <v>11</v>
      </c>
      <c r="C56" s="116">
        <v>179293.87558934779</v>
      </c>
      <c r="D56" s="116">
        <v>157868.9</v>
      </c>
      <c r="E56" s="135">
        <f t="shared" si="0"/>
        <v>21424.98</v>
      </c>
      <c r="G56" s="116">
        <v>173697.57923939999</v>
      </c>
      <c r="H56" s="116">
        <v>140648.63</v>
      </c>
      <c r="I56" s="135">
        <f t="shared" si="1"/>
        <v>33048.949999999997</v>
      </c>
      <c r="K56" s="116">
        <v>145609.02000000002</v>
      </c>
      <c r="L56" s="116">
        <v>170906.71</v>
      </c>
      <c r="M56" s="135">
        <f t="shared" si="2"/>
        <v>-25297.69</v>
      </c>
      <c r="O56" s="116">
        <v>162520.00144000005</v>
      </c>
      <c r="P56" s="116">
        <v>165105.45000000001</v>
      </c>
      <c r="Q56" s="135">
        <f t="shared" si="3"/>
        <v>-2585.4499999999998</v>
      </c>
      <c r="S56" s="135">
        <v>661120.47626874782</v>
      </c>
      <c r="T56" s="135">
        <v>634529.68999999994</v>
      </c>
      <c r="U56" s="135">
        <f t="shared" si="4"/>
        <v>26590.79</v>
      </c>
      <c r="W56" s="116">
        <v>153249.01999999999</v>
      </c>
      <c r="X56" s="116">
        <v>154816.79</v>
      </c>
      <c r="Y56" s="135">
        <f t="shared" si="5"/>
        <v>-1567.77</v>
      </c>
      <c r="AA56" s="116">
        <v>121397.20999999999</v>
      </c>
      <c r="AB56" s="116">
        <v>150730.87</v>
      </c>
      <c r="AC56" s="135">
        <f t="shared" si="6"/>
        <v>-29333.66</v>
      </c>
      <c r="AE56" s="116">
        <v>189727.77</v>
      </c>
      <c r="AF56" s="116">
        <v>168713.69</v>
      </c>
      <c r="AG56" s="135">
        <f t="shared" si="7"/>
        <v>21014.080000000002</v>
      </c>
      <c r="AI56" s="116">
        <v>147493.47050026531</v>
      </c>
      <c r="AJ56" s="116">
        <v>152573.47</v>
      </c>
      <c r="AK56" s="135">
        <f t="shared" si="8"/>
        <v>-5080</v>
      </c>
      <c r="AM56" s="135">
        <v>611867.47050026525</v>
      </c>
      <c r="AN56" s="135">
        <v>626834.82000000007</v>
      </c>
      <c r="AO56" s="135">
        <f t="shared" si="9"/>
        <v>-14967.35</v>
      </c>
      <c r="AQ56" s="116">
        <v>154960.68</v>
      </c>
      <c r="AR56" s="116">
        <v>150189.43</v>
      </c>
      <c r="AS56" s="135">
        <f t="shared" si="10"/>
        <v>4771.25</v>
      </c>
      <c r="AU56" s="116">
        <v>147684.53</v>
      </c>
      <c r="AV56" s="226">
        <v>144506.64000000001</v>
      </c>
      <c r="AW56" s="200"/>
      <c r="AX56" s="135">
        <v>1427948.626769013</v>
      </c>
      <c r="AY56" s="135">
        <v>1411553.94</v>
      </c>
      <c r="AZ56" s="135">
        <f t="shared" si="11"/>
        <v>16394.689999999999</v>
      </c>
      <c r="BA56" s="147">
        <f t="shared" si="12"/>
        <v>11623.44</v>
      </c>
      <c r="BB56" s="116">
        <v>16394.68676901306</v>
      </c>
      <c r="BC56" s="116" t="s">
        <v>324</v>
      </c>
      <c r="BD56" s="135"/>
    </row>
    <row r="57" spans="1:56" x14ac:dyDescent="0.4">
      <c r="A57" s="113" t="s">
        <v>65</v>
      </c>
      <c r="B57" s="138">
        <v>10</v>
      </c>
      <c r="C57" s="116">
        <v>89455.290741887744</v>
      </c>
      <c r="D57" s="116">
        <v>108067.48</v>
      </c>
      <c r="E57" s="135">
        <f t="shared" si="0"/>
        <v>-18612.189999999999</v>
      </c>
      <c r="G57" s="116">
        <v>90715.312333987793</v>
      </c>
      <c r="H57" s="116">
        <v>91048.209999999992</v>
      </c>
      <c r="I57" s="135">
        <f t="shared" si="1"/>
        <v>-332.9</v>
      </c>
      <c r="K57" s="116">
        <v>105400</v>
      </c>
      <c r="L57" s="116">
        <v>86905.540000000008</v>
      </c>
      <c r="M57" s="135">
        <f t="shared" si="2"/>
        <v>18494.46</v>
      </c>
      <c r="O57" s="116">
        <v>95758.439850000039</v>
      </c>
      <c r="P57" s="116">
        <v>89166.22</v>
      </c>
      <c r="Q57" s="135">
        <f t="shared" si="3"/>
        <v>6592.22</v>
      </c>
      <c r="S57" s="135">
        <v>381329.04292587558</v>
      </c>
      <c r="T57" s="135">
        <v>375187.44999999995</v>
      </c>
      <c r="U57" s="135">
        <f t="shared" si="4"/>
        <v>6141.59</v>
      </c>
      <c r="W57" s="116">
        <v>88290</v>
      </c>
      <c r="X57" s="116">
        <v>71183.069999999992</v>
      </c>
      <c r="Y57" s="135">
        <f t="shared" si="5"/>
        <v>17106.93</v>
      </c>
      <c r="AA57" s="116">
        <v>73858.41</v>
      </c>
      <c r="AB57" s="116">
        <v>78283.91</v>
      </c>
      <c r="AC57" s="135">
        <f t="shared" si="6"/>
        <v>-4425.5</v>
      </c>
      <c r="AE57" s="116">
        <v>69893.070000000007</v>
      </c>
      <c r="AF57" s="116">
        <v>93301.239999999991</v>
      </c>
      <c r="AG57" s="135">
        <f t="shared" si="7"/>
        <v>-23408.17</v>
      </c>
      <c r="AI57" s="116">
        <v>89269.363450085701</v>
      </c>
      <c r="AJ57" s="116">
        <v>81484.41</v>
      </c>
      <c r="AK57" s="135">
        <f t="shared" si="8"/>
        <v>7784.95</v>
      </c>
      <c r="AM57" s="135">
        <v>321310.84345008573</v>
      </c>
      <c r="AN57" s="135">
        <v>324252.63</v>
      </c>
      <c r="AO57" s="135">
        <f t="shared" si="9"/>
        <v>-2941.79</v>
      </c>
      <c r="AQ57" s="116">
        <v>71939.12999999999</v>
      </c>
      <c r="AR57" s="116">
        <v>98294.959999999992</v>
      </c>
      <c r="AS57" s="135">
        <f t="shared" si="10"/>
        <v>-26355.83</v>
      </c>
      <c r="AU57" s="116">
        <v>79553.679999999993</v>
      </c>
      <c r="AV57" s="226">
        <v>82444.47</v>
      </c>
      <c r="AW57" s="200"/>
      <c r="AX57" s="135">
        <v>774579.01637596136</v>
      </c>
      <c r="AY57" s="135">
        <v>797735.03999999992</v>
      </c>
      <c r="AZ57" s="135">
        <f t="shared" si="11"/>
        <v>-23156.02</v>
      </c>
      <c r="BA57" s="147">
        <f t="shared" si="12"/>
        <v>3199.8</v>
      </c>
      <c r="BB57" s="116" t="s">
        <v>324</v>
      </c>
      <c r="BC57" s="116">
        <v>-23156.023624038557</v>
      </c>
      <c r="BD57" s="135"/>
    </row>
    <row r="58" spans="1:56" x14ac:dyDescent="0.4">
      <c r="A58" s="113" t="s">
        <v>66</v>
      </c>
      <c r="B58" s="138">
        <v>5</v>
      </c>
      <c r="C58" s="116">
        <v>25387.704694619879</v>
      </c>
      <c r="D58" s="116">
        <v>28345.449999999997</v>
      </c>
      <c r="E58" s="135">
        <f t="shared" si="0"/>
        <v>-2957.75</v>
      </c>
      <c r="G58" s="116">
        <v>36912.513236760002</v>
      </c>
      <c r="H58" s="116">
        <v>26456.11</v>
      </c>
      <c r="I58" s="135">
        <f t="shared" si="1"/>
        <v>10456.4</v>
      </c>
      <c r="K58" s="116">
        <v>33059.599999999999</v>
      </c>
      <c r="L58" s="116">
        <v>28808.48</v>
      </c>
      <c r="M58" s="135">
        <f t="shared" si="2"/>
        <v>4251.12</v>
      </c>
      <c r="O58" s="116">
        <v>22554.15561999999</v>
      </c>
      <c r="P58" s="116">
        <v>26982.799999999999</v>
      </c>
      <c r="Q58" s="135">
        <f t="shared" si="3"/>
        <v>-4428.6400000000003</v>
      </c>
      <c r="S58" s="135">
        <v>117913.97355137988</v>
      </c>
      <c r="T58" s="135">
        <v>110592.84</v>
      </c>
      <c r="U58" s="135">
        <f t="shared" si="4"/>
        <v>7321.13</v>
      </c>
      <c r="W58" s="116">
        <v>25849.35</v>
      </c>
      <c r="X58" s="116">
        <v>26891.440000000002</v>
      </c>
      <c r="Y58" s="135">
        <f t="shared" si="5"/>
        <v>-1042.0899999999999</v>
      </c>
      <c r="AA58" s="116">
        <v>18528.87</v>
      </c>
      <c r="AB58" s="116">
        <v>26378.89</v>
      </c>
      <c r="AC58" s="135">
        <f t="shared" si="6"/>
        <v>-7850.02</v>
      </c>
      <c r="AE58" s="116">
        <v>40483.379999999997</v>
      </c>
      <c r="AF58" s="116">
        <v>26068.560000000001</v>
      </c>
      <c r="AG58" s="135">
        <f t="shared" si="7"/>
        <v>14414.82</v>
      </c>
      <c r="AI58" s="116">
        <v>14606.318336972512</v>
      </c>
      <c r="AJ58" s="116">
        <v>24037.54</v>
      </c>
      <c r="AK58" s="135">
        <f t="shared" si="8"/>
        <v>-9431.2199999999993</v>
      </c>
      <c r="AM58" s="135">
        <v>99467.918336972522</v>
      </c>
      <c r="AN58" s="135">
        <v>103376.43</v>
      </c>
      <c r="AO58" s="135">
        <f t="shared" si="9"/>
        <v>-3908.51</v>
      </c>
      <c r="AQ58" s="116">
        <v>19783.52</v>
      </c>
      <c r="AR58" s="116">
        <v>26607.079999999998</v>
      </c>
      <c r="AS58" s="135">
        <f t="shared" si="10"/>
        <v>-6823.56</v>
      </c>
      <c r="AU58" s="116">
        <v>33564.36</v>
      </c>
      <c r="AV58" s="226">
        <v>19923.73</v>
      </c>
      <c r="AW58" s="200"/>
      <c r="AX58" s="135">
        <v>237165.41188835239</v>
      </c>
      <c r="AY58" s="135">
        <v>240576.34999999998</v>
      </c>
      <c r="AZ58" s="135">
        <f t="shared" si="11"/>
        <v>-3410.94</v>
      </c>
      <c r="BA58" s="147">
        <f t="shared" si="12"/>
        <v>3412.62</v>
      </c>
      <c r="BB58" s="116" t="s">
        <v>324</v>
      </c>
      <c r="BC58" s="116">
        <v>-3410.9381116475852</v>
      </c>
      <c r="BD58" s="135"/>
    </row>
    <row r="59" spans="1:56" x14ac:dyDescent="0.4">
      <c r="A59" s="113" t="s">
        <v>67</v>
      </c>
      <c r="B59" s="138">
        <v>7</v>
      </c>
      <c r="C59" s="116">
        <v>43226.838025274286</v>
      </c>
      <c r="D59" s="116">
        <v>44710.89</v>
      </c>
      <c r="E59" s="135">
        <f t="shared" si="0"/>
        <v>-1484.05</v>
      </c>
      <c r="G59" s="116">
        <v>44361.571039739996</v>
      </c>
      <c r="H59" s="116">
        <v>44074.39</v>
      </c>
      <c r="I59" s="135">
        <f t="shared" si="1"/>
        <v>287.18</v>
      </c>
      <c r="K59" s="116">
        <v>47165.96</v>
      </c>
      <c r="L59" s="116">
        <v>44246.950000000004</v>
      </c>
      <c r="M59" s="135">
        <f t="shared" si="2"/>
        <v>2919.01</v>
      </c>
      <c r="O59" s="116">
        <v>46757.406839999996</v>
      </c>
      <c r="P59" s="116">
        <v>47449.17</v>
      </c>
      <c r="Q59" s="135">
        <f t="shared" si="3"/>
        <v>-691.76</v>
      </c>
      <c r="S59" s="135">
        <v>181511.77590501425</v>
      </c>
      <c r="T59" s="135">
        <v>180481.40000000002</v>
      </c>
      <c r="U59" s="135">
        <f t="shared" si="4"/>
        <v>1030.3800000000001</v>
      </c>
      <c r="W59" s="116">
        <v>46216.87</v>
      </c>
      <c r="X59" s="116">
        <v>58880.97</v>
      </c>
      <c r="Y59" s="135">
        <f t="shared" si="5"/>
        <v>-12664.1</v>
      </c>
      <c r="AA59" s="116">
        <v>42892.62</v>
      </c>
      <c r="AB59" s="116">
        <v>53064.409999999996</v>
      </c>
      <c r="AC59" s="135">
        <f t="shared" si="6"/>
        <v>-10171.790000000001</v>
      </c>
      <c r="AE59" s="116">
        <v>57640.1</v>
      </c>
      <c r="AF59" s="116">
        <v>47565.81</v>
      </c>
      <c r="AG59" s="135">
        <f t="shared" si="7"/>
        <v>10074.290000000001</v>
      </c>
      <c r="AI59" s="116">
        <v>50047.7952818146</v>
      </c>
      <c r="AJ59" s="116">
        <v>41072.639999999999</v>
      </c>
      <c r="AK59" s="135">
        <f t="shared" si="8"/>
        <v>8975.16</v>
      </c>
      <c r="AM59" s="135">
        <v>196797.38528181461</v>
      </c>
      <c r="AN59" s="135">
        <v>200583.83000000002</v>
      </c>
      <c r="AO59" s="135">
        <f t="shared" si="9"/>
        <v>-3786.44</v>
      </c>
      <c r="AQ59" s="116">
        <v>31580.16</v>
      </c>
      <c r="AR59" s="116">
        <v>42937.539999999994</v>
      </c>
      <c r="AS59" s="135">
        <f t="shared" si="10"/>
        <v>-11357.38</v>
      </c>
      <c r="AU59" s="116">
        <v>7632.4</v>
      </c>
      <c r="AV59" s="226">
        <v>38550.300000000003</v>
      </c>
      <c r="AW59" s="200"/>
      <c r="AX59" s="135">
        <v>409889.32118682883</v>
      </c>
      <c r="AY59" s="135">
        <v>424002.77</v>
      </c>
      <c r="AZ59" s="135">
        <f t="shared" si="11"/>
        <v>-14113.45</v>
      </c>
      <c r="BA59" s="147">
        <f t="shared" si="12"/>
        <v>-2756.06</v>
      </c>
      <c r="BB59" s="116" t="s">
        <v>324</v>
      </c>
      <c r="BC59" s="116">
        <v>-14113.448813171184</v>
      </c>
      <c r="BD59" s="135"/>
    </row>
    <row r="60" spans="1:56" x14ac:dyDescent="0.4">
      <c r="A60" s="113" t="s">
        <v>68</v>
      </c>
      <c r="B60" s="138">
        <v>9</v>
      </c>
      <c r="C60" s="116">
        <v>79352.791332923051</v>
      </c>
      <c r="D60" s="116">
        <v>96454.24</v>
      </c>
      <c r="E60" s="135">
        <f t="shared" si="0"/>
        <v>-17101.45</v>
      </c>
      <c r="G60" s="116">
        <v>82686.456732940802</v>
      </c>
      <c r="H60" s="116">
        <v>73694.850000000006</v>
      </c>
      <c r="I60" s="135">
        <f t="shared" si="1"/>
        <v>8991.61</v>
      </c>
      <c r="K60" s="116">
        <v>83605.440000000002</v>
      </c>
      <c r="L60" s="116">
        <v>85666.5</v>
      </c>
      <c r="M60" s="135">
        <f t="shared" si="2"/>
        <v>-2061.06</v>
      </c>
      <c r="O60" s="116">
        <v>97265.619749999998</v>
      </c>
      <c r="P60" s="116">
        <v>85583.77</v>
      </c>
      <c r="Q60" s="135">
        <f t="shared" si="3"/>
        <v>11681.85</v>
      </c>
      <c r="S60" s="135">
        <v>342910.30781586387</v>
      </c>
      <c r="T60" s="135">
        <v>341399.36000000004</v>
      </c>
      <c r="U60" s="135">
        <f t="shared" si="4"/>
        <v>1510.95</v>
      </c>
      <c r="W60" s="116">
        <v>83250.850000000006</v>
      </c>
      <c r="X60" s="116">
        <v>100070.23</v>
      </c>
      <c r="Y60" s="135">
        <f t="shared" si="5"/>
        <v>-16819.38</v>
      </c>
      <c r="AA60" s="116">
        <v>84560.05</v>
      </c>
      <c r="AB60" s="116">
        <v>78849.45</v>
      </c>
      <c r="AC60" s="135">
        <f t="shared" si="6"/>
        <v>5710.6</v>
      </c>
      <c r="AE60" s="116">
        <v>97203.86</v>
      </c>
      <c r="AF60" s="116">
        <v>83936.569999999992</v>
      </c>
      <c r="AG60" s="135">
        <f t="shared" si="7"/>
        <v>13267.29</v>
      </c>
      <c r="AI60" s="116">
        <v>83402.935306240368</v>
      </c>
      <c r="AJ60" s="116">
        <v>94828.160000000003</v>
      </c>
      <c r="AK60" s="135">
        <f t="shared" si="8"/>
        <v>-11425.22</v>
      </c>
      <c r="AM60" s="135">
        <v>348417.69530624035</v>
      </c>
      <c r="AN60" s="135">
        <v>357684.41000000003</v>
      </c>
      <c r="AO60" s="135">
        <f t="shared" si="9"/>
        <v>-9266.7099999999991</v>
      </c>
      <c r="AQ60" s="116">
        <v>87930.68</v>
      </c>
      <c r="AR60" s="116">
        <v>105513.59</v>
      </c>
      <c r="AS60" s="135">
        <f t="shared" si="10"/>
        <v>-17582.91</v>
      </c>
      <c r="AU60" s="116">
        <v>96716.42</v>
      </c>
      <c r="AV60" s="226">
        <v>86143.5</v>
      </c>
      <c r="AW60" s="200"/>
      <c r="AX60" s="135">
        <v>779258.68312210427</v>
      </c>
      <c r="AY60" s="135">
        <v>804597.36</v>
      </c>
      <c r="AZ60" s="135">
        <f t="shared" si="11"/>
        <v>-25338.68</v>
      </c>
      <c r="BA60" s="147">
        <f t="shared" si="12"/>
        <v>-7755.76</v>
      </c>
      <c r="BB60" s="116" t="s">
        <v>324</v>
      </c>
      <c r="BC60" s="116">
        <v>-25338.676877895719</v>
      </c>
      <c r="BD60" s="135"/>
    </row>
    <row r="61" spans="1:56" x14ac:dyDescent="0.4">
      <c r="A61" s="113" t="s">
        <v>69</v>
      </c>
      <c r="B61" s="138">
        <v>9</v>
      </c>
      <c r="C61" s="116">
        <v>53806.924496687563</v>
      </c>
      <c r="D61" s="116">
        <v>45397.130000000005</v>
      </c>
      <c r="E61" s="135">
        <f t="shared" si="0"/>
        <v>8409.7900000000009</v>
      </c>
      <c r="G61" s="116">
        <v>48269.752351439398</v>
      </c>
      <c r="H61" s="116">
        <v>48601.05</v>
      </c>
      <c r="I61" s="135">
        <f t="shared" si="1"/>
        <v>-331.3</v>
      </c>
      <c r="K61" s="116">
        <v>38677.980000000003</v>
      </c>
      <c r="L61" s="116">
        <v>48119.241000000002</v>
      </c>
      <c r="M61" s="135">
        <f t="shared" si="2"/>
        <v>-9441.26</v>
      </c>
      <c r="O61" s="116">
        <v>52518.380080000017</v>
      </c>
      <c r="P61" s="116">
        <v>51406.19</v>
      </c>
      <c r="Q61" s="135">
        <f t="shared" si="3"/>
        <v>1112.19</v>
      </c>
      <c r="S61" s="135">
        <v>193273.036928127</v>
      </c>
      <c r="T61" s="135">
        <v>193523.611</v>
      </c>
      <c r="U61" s="135">
        <f t="shared" si="4"/>
        <v>-250.57</v>
      </c>
      <c r="W61" s="116">
        <v>50162.45</v>
      </c>
      <c r="X61" s="116">
        <v>43754.31</v>
      </c>
      <c r="Y61" s="135">
        <f t="shared" si="5"/>
        <v>6408.14</v>
      </c>
      <c r="AA61" s="116">
        <v>54064.58</v>
      </c>
      <c r="AB61" s="116">
        <v>53146.600000000006</v>
      </c>
      <c r="AC61" s="135">
        <f t="shared" si="6"/>
        <v>917.98</v>
      </c>
      <c r="AE61" s="116">
        <v>25184.19</v>
      </c>
      <c r="AF61" s="116">
        <v>64403.990000000005</v>
      </c>
      <c r="AG61" s="135">
        <f t="shared" si="7"/>
        <v>-39219.800000000003</v>
      </c>
      <c r="AI61" s="116">
        <v>90447.388459032081</v>
      </c>
      <c r="AJ61" s="116">
        <v>56370.47</v>
      </c>
      <c r="AK61" s="135">
        <f t="shared" si="8"/>
        <v>34076.92</v>
      </c>
      <c r="AM61" s="135">
        <v>219858.60845903208</v>
      </c>
      <c r="AN61" s="135">
        <v>217675.37000000002</v>
      </c>
      <c r="AO61" s="135">
        <f t="shared" si="9"/>
        <v>2183.2399999999998</v>
      </c>
      <c r="AQ61" s="116">
        <v>52675.56</v>
      </c>
      <c r="AR61" s="116">
        <v>54865.729999999996</v>
      </c>
      <c r="AS61" s="135">
        <f t="shared" si="10"/>
        <v>-2190.17</v>
      </c>
      <c r="AU61" s="116">
        <v>18143.150000000001</v>
      </c>
      <c r="AV61" s="226">
        <v>63410.990000000005</v>
      </c>
      <c r="AW61" s="200"/>
      <c r="AX61" s="135">
        <v>465807.20538715908</v>
      </c>
      <c r="AY61" s="135">
        <v>466064.71100000001</v>
      </c>
      <c r="AZ61" s="135">
        <f t="shared" si="11"/>
        <v>-257.51</v>
      </c>
      <c r="BA61" s="147">
        <f t="shared" si="12"/>
        <v>1932.67</v>
      </c>
      <c r="BB61" s="116" t="s">
        <v>324</v>
      </c>
      <c r="BC61" s="116">
        <v>-257.50561284093419</v>
      </c>
      <c r="BD61" s="135"/>
    </row>
    <row r="62" spans="1:56" x14ac:dyDescent="0.4">
      <c r="A62" s="113" t="s">
        <v>110</v>
      </c>
      <c r="B62" s="138">
        <v>7</v>
      </c>
      <c r="C62" s="116">
        <v>18186.868850226965</v>
      </c>
      <c r="D62" s="116">
        <v>23751.48</v>
      </c>
      <c r="E62" s="135">
        <f t="shared" si="0"/>
        <v>-5564.61</v>
      </c>
      <c r="G62" s="116">
        <v>17582.127651300001</v>
      </c>
      <c r="H62" s="116">
        <v>16566.39</v>
      </c>
      <c r="I62" s="135">
        <f t="shared" si="1"/>
        <v>1015.74</v>
      </c>
      <c r="K62" s="116">
        <v>18200</v>
      </c>
      <c r="L62" s="116">
        <v>16218.01</v>
      </c>
      <c r="M62" s="135">
        <f t="shared" si="2"/>
        <v>1981.99</v>
      </c>
      <c r="O62" s="116">
        <v>16239.300479999994</v>
      </c>
      <c r="P62" s="116">
        <v>26047.22</v>
      </c>
      <c r="Q62" s="135">
        <f t="shared" si="3"/>
        <v>-9807.92</v>
      </c>
      <c r="S62" s="135">
        <v>70208.296981526961</v>
      </c>
      <c r="T62" s="135">
        <v>82583.100000000006</v>
      </c>
      <c r="U62" s="135">
        <f t="shared" si="4"/>
        <v>-12374.8</v>
      </c>
      <c r="W62" s="116">
        <v>28228.27</v>
      </c>
      <c r="X62" s="116">
        <v>27805.850000000002</v>
      </c>
      <c r="Y62" s="135">
        <f t="shared" si="5"/>
        <v>422.42</v>
      </c>
      <c r="AA62" s="116">
        <v>31324.799999999999</v>
      </c>
      <c r="AB62" s="116">
        <v>26647.66</v>
      </c>
      <c r="AC62" s="135">
        <f t="shared" si="6"/>
        <v>4677.1400000000003</v>
      </c>
      <c r="AE62" s="116">
        <v>19655.37</v>
      </c>
      <c r="AF62" s="116">
        <v>16941.66</v>
      </c>
      <c r="AG62" s="135">
        <f t="shared" si="7"/>
        <v>2713.71</v>
      </c>
      <c r="AI62" s="116">
        <v>24015.165905087008</v>
      </c>
      <c r="AJ62" s="116">
        <v>19136.68</v>
      </c>
      <c r="AK62" s="135">
        <f t="shared" si="8"/>
        <v>4878.49</v>
      </c>
      <c r="AM62" s="135">
        <v>103223.60590508701</v>
      </c>
      <c r="AN62" s="135">
        <v>90531.85</v>
      </c>
      <c r="AO62" s="135">
        <f t="shared" si="9"/>
        <v>12691.76</v>
      </c>
      <c r="AQ62" s="116">
        <v>12473.5</v>
      </c>
      <c r="AR62" s="116">
        <v>23579.85</v>
      </c>
      <c r="AS62" s="135">
        <f t="shared" si="10"/>
        <v>-11106.35</v>
      </c>
      <c r="AU62" s="116">
        <v>14614.4</v>
      </c>
      <c r="AV62" s="226">
        <v>17519.36</v>
      </c>
      <c r="AW62" s="200"/>
      <c r="AX62" s="135">
        <v>185905.40288661397</v>
      </c>
      <c r="AY62" s="135">
        <v>196694.80000000002</v>
      </c>
      <c r="AZ62" s="135">
        <f t="shared" si="11"/>
        <v>-10789.4</v>
      </c>
      <c r="BA62" s="147">
        <f t="shared" si="12"/>
        <v>316.95999999999998</v>
      </c>
      <c r="BB62" s="116"/>
      <c r="BC62" s="116">
        <v>-10789.397113386047</v>
      </c>
      <c r="BD62" s="135"/>
    </row>
    <row r="63" spans="1:56" x14ac:dyDescent="0.4">
      <c r="A63" s="113" t="s">
        <v>112</v>
      </c>
      <c r="B63" s="138">
        <v>9</v>
      </c>
      <c r="C63" s="116">
        <v>70741.935601811289</v>
      </c>
      <c r="D63" s="116">
        <v>65489.19</v>
      </c>
      <c r="E63" s="135">
        <f t="shared" si="0"/>
        <v>5252.75</v>
      </c>
      <c r="G63" s="116">
        <v>68043.6398778</v>
      </c>
      <c r="H63" s="116">
        <v>54760.53</v>
      </c>
      <c r="I63" s="135">
        <f t="shared" si="1"/>
        <v>13283.11</v>
      </c>
      <c r="K63" s="116">
        <v>70314.25</v>
      </c>
      <c r="L63" s="116">
        <v>66849.460000000006</v>
      </c>
      <c r="M63" s="135">
        <f t="shared" si="2"/>
        <v>3464.79</v>
      </c>
      <c r="O63" s="116">
        <v>54447.66889999999</v>
      </c>
      <c r="P63" s="116">
        <v>102355.37</v>
      </c>
      <c r="Q63" s="135">
        <f t="shared" si="3"/>
        <v>-47907.7</v>
      </c>
      <c r="S63" s="135">
        <v>263547.49437961128</v>
      </c>
      <c r="T63" s="135">
        <v>289454.55</v>
      </c>
      <c r="U63" s="135">
        <f t="shared" si="4"/>
        <v>-25907.06</v>
      </c>
      <c r="W63" s="116">
        <v>75066.12</v>
      </c>
      <c r="X63" s="116">
        <v>59889.22</v>
      </c>
      <c r="Y63" s="135">
        <f t="shared" si="5"/>
        <v>15176.9</v>
      </c>
      <c r="AA63" s="116">
        <v>109332.05</v>
      </c>
      <c r="AB63" s="116">
        <v>57679.81</v>
      </c>
      <c r="AC63" s="135">
        <f t="shared" si="6"/>
        <v>51652.24</v>
      </c>
      <c r="AE63" s="116">
        <v>39976.400000000001</v>
      </c>
      <c r="AF63" s="116">
        <v>64114.51999999999</v>
      </c>
      <c r="AG63" s="135">
        <f t="shared" si="7"/>
        <v>-24138.12</v>
      </c>
      <c r="AI63" s="116">
        <v>60569.664705942138</v>
      </c>
      <c r="AJ63" s="116">
        <v>95671.81</v>
      </c>
      <c r="AK63" s="135">
        <f t="shared" si="8"/>
        <v>-35102.15</v>
      </c>
      <c r="AM63" s="135">
        <v>284944.2347059421</v>
      </c>
      <c r="AN63" s="135">
        <v>277355.36</v>
      </c>
      <c r="AO63" s="135">
        <f t="shared" si="9"/>
        <v>7588.87</v>
      </c>
      <c r="AQ63" s="116">
        <v>75067.259999999995</v>
      </c>
      <c r="AR63" s="116">
        <v>81791.390000000014</v>
      </c>
      <c r="AS63" s="135">
        <f t="shared" si="10"/>
        <v>-6724.13</v>
      </c>
      <c r="AU63" s="116">
        <v>114278.14</v>
      </c>
      <c r="AV63" s="226">
        <v>52596.92</v>
      </c>
      <c r="AW63" s="200"/>
      <c r="AX63" s="135">
        <v>623558.98908555345</v>
      </c>
      <c r="AY63" s="135">
        <v>648601.29999999993</v>
      </c>
      <c r="AZ63" s="135">
        <f t="shared" si="11"/>
        <v>-25042.31</v>
      </c>
      <c r="BA63" s="147">
        <f t="shared" si="12"/>
        <v>-18318.189999999999</v>
      </c>
      <c r="BB63" s="116"/>
      <c r="BC63" s="116">
        <v>-25042.310914446483</v>
      </c>
      <c r="BD63" s="135"/>
    </row>
    <row r="64" spans="1:56" x14ac:dyDescent="0.4">
      <c r="A64" s="113" t="s">
        <v>71</v>
      </c>
      <c r="B64" s="138">
        <v>6</v>
      </c>
      <c r="C64" s="116">
        <v>14632.24458050865</v>
      </c>
      <c r="D64" s="116">
        <v>19065.12</v>
      </c>
      <c r="E64" s="135">
        <f t="shared" si="0"/>
        <v>-4432.88</v>
      </c>
      <c r="G64" s="116">
        <v>15287.776132499999</v>
      </c>
      <c r="H64" s="116">
        <v>20312.830000000002</v>
      </c>
      <c r="I64" s="135">
        <f t="shared" si="1"/>
        <v>-5025.05</v>
      </c>
      <c r="K64" s="116">
        <v>16125</v>
      </c>
      <c r="L64" s="116">
        <v>22539.45</v>
      </c>
      <c r="M64" s="135">
        <f t="shared" si="2"/>
        <v>-6414.45</v>
      </c>
      <c r="O64" s="116">
        <v>35069.128480000007</v>
      </c>
      <c r="P64" s="116">
        <v>24778.61</v>
      </c>
      <c r="Q64" s="135">
        <f t="shared" si="3"/>
        <v>10290.52</v>
      </c>
      <c r="S64" s="135">
        <v>81114.149193008663</v>
      </c>
      <c r="T64" s="135">
        <v>86696.01</v>
      </c>
      <c r="U64" s="135">
        <f t="shared" si="4"/>
        <v>-5581.86</v>
      </c>
      <c r="W64" s="116">
        <v>15818.62</v>
      </c>
      <c r="X64" s="116">
        <v>15818.62</v>
      </c>
      <c r="Y64" s="135">
        <f t="shared" si="5"/>
        <v>0</v>
      </c>
      <c r="AA64" s="116">
        <v>21706.86</v>
      </c>
      <c r="AB64" s="116">
        <v>16125</v>
      </c>
      <c r="AC64" s="135">
        <f t="shared" si="6"/>
        <v>5581.86</v>
      </c>
      <c r="AE64" s="116">
        <v>16125</v>
      </c>
      <c r="AF64" s="116">
        <v>16125</v>
      </c>
      <c r="AG64" s="135">
        <f t="shared" si="7"/>
        <v>0</v>
      </c>
      <c r="AI64" s="116">
        <v>15961.258429271691</v>
      </c>
      <c r="AJ64" s="116">
        <v>20000.440000000002</v>
      </c>
      <c r="AK64" s="135">
        <f t="shared" si="8"/>
        <v>-4039.18</v>
      </c>
      <c r="AM64" s="135">
        <v>69611.738429271689</v>
      </c>
      <c r="AN64" s="135">
        <v>68069.06</v>
      </c>
      <c r="AO64" s="135">
        <f t="shared" si="9"/>
        <v>1542.68</v>
      </c>
      <c r="AQ64" s="116">
        <v>19181.98</v>
      </c>
      <c r="AR64" s="116">
        <v>19181.98</v>
      </c>
      <c r="AS64" s="135">
        <f t="shared" si="10"/>
        <v>0</v>
      </c>
      <c r="AU64" s="116">
        <v>18620.099999999999</v>
      </c>
      <c r="AV64" s="226">
        <v>14580.92</v>
      </c>
      <c r="AW64" s="200"/>
      <c r="AX64" s="135">
        <v>169907.86762228035</v>
      </c>
      <c r="AY64" s="135">
        <v>173947.05000000002</v>
      </c>
      <c r="AZ64" s="135">
        <f t="shared" si="11"/>
        <v>-4039.18</v>
      </c>
      <c r="BA64" s="147">
        <f t="shared" si="12"/>
        <v>-4039.18</v>
      </c>
      <c r="BB64" s="116" t="s">
        <v>324</v>
      </c>
      <c r="BC64" s="116">
        <v>-4039.1823777196696</v>
      </c>
      <c r="BD64" s="135"/>
    </row>
    <row r="65" spans="1:56" x14ac:dyDescent="0.4">
      <c r="A65" s="113" t="s">
        <v>72</v>
      </c>
      <c r="B65" s="138">
        <v>4</v>
      </c>
      <c r="C65" s="116">
        <v>8265.1938863684063</v>
      </c>
      <c r="D65" s="116">
        <v>9411.83</v>
      </c>
      <c r="E65" s="135">
        <f t="shared" si="0"/>
        <v>-1146.6400000000001</v>
      </c>
      <c r="G65" s="116">
        <v>8171.3803381632015</v>
      </c>
      <c r="H65" s="116">
        <v>7797.03</v>
      </c>
      <c r="I65" s="135">
        <f t="shared" si="1"/>
        <v>374.35</v>
      </c>
      <c r="K65" s="116">
        <v>9312.7899999999991</v>
      </c>
      <c r="L65" s="116">
        <v>8017.1900000000005</v>
      </c>
      <c r="M65" s="135">
        <f t="shared" si="2"/>
        <v>1295.5999999999999</v>
      </c>
      <c r="O65" s="116">
        <v>9615.6911200000013</v>
      </c>
      <c r="P65" s="116">
        <v>3084.8</v>
      </c>
      <c r="Q65" s="135">
        <f t="shared" si="3"/>
        <v>6530.89</v>
      </c>
      <c r="S65" s="135">
        <v>35365.055344531611</v>
      </c>
      <c r="T65" s="135">
        <v>28310.850000000002</v>
      </c>
      <c r="U65" s="135">
        <f t="shared" si="4"/>
        <v>7054.21</v>
      </c>
      <c r="W65" s="116">
        <v>7717.8</v>
      </c>
      <c r="X65" s="116">
        <v>5681.82</v>
      </c>
      <c r="Y65" s="135">
        <f t="shared" si="5"/>
        <v>2035.98</v>
      </c>
      <c r="AA65" s="116">
        <v>1348.8000000000002</v>
      </c>
      <c r="AB65" s="116">
        <v>7566.59</v>
      </c>
      <c r="AC65" s="135">
        <f t="shared" si="6"/>
        <v>-6217.79</v>
      </c>
      <c r="AE65" s="116">
        <v>3769.5299999999997</v>
      </c>
      <c r="AF65" s="116">
        <v>5066.18</v>
      </c>
      <c r="AG65" s="135">
        <f t="shared" si="7"/>
        <v>-1296.6500000000001</v>
      </c>
      <c r="AI65" s="116">
        <v>3648.8278137976477</v>
      </c>
      <c r="AJ65" s="116">
        <v>7895.79</v>
      </c>
      <c r="AK65" s="135">
        <f t="shared" si="8"/>
        <v>-4246.96</v>
      </c>
      <c r="AM65" s="135">
        <v>16484.95781379765</v>
      </c>
      <c r="AN65" s="135">
        <v>26210.38</v>
      </c>
      <c r="AO65" s="135">
        <f t="shared" si="9"/>
        <v>-9725.42</v>
      </c>
      <c r="AQ65" s="116">
        <v>8055.2099999999991</v>
      </c>
      <c r="AR65" s="116">
        <v>7091.83</v>
      </c>
      <c r="AS65" s="135">
        <f t="shared" si="10"/>
        <v>963.38</v>
      </c>
      <c r="AU65" s="116">
        <v>7161.94</v>
      </c>
      <c r="AV65" s="226">
        <v>6842.59</v>
      </c>
      <c r="AW65" s="200"/>
      <c r="AX65" s="135">
        <v>59905.22315832926</v>
      </c>
      <c r="AY65" s="135">
        <v>61613.060000000005</v>
      </c>
      <c r="AZ65" s="135">
        <f t="shared" si="11"/>
        <v>-1707.84</v>
      </c>
      <c r="BA65" s="147">
        <f t="shared" si="12"/>
        <v>-2671.21</v>
      </c>
      <c r="BB65" s="116" t="s">
        <v>324</v>
      </c>
      <c r="BC65" s="116">
        <v>-1707.8368416707453</v>
      </c>
      <c r="BD65" s="135"/>
    </row>
    <row r="66" spans="1:56" x14ac:dyDescent="0.4">
      <c r="A66" s="113" t="s">
        <v>73</v>
      </c>
      <c r="B66" s="138">
        <v>3</v>
      </c>
      <c r="C66" s="116">
        <v>2977.2045762068819</v>
      </c>
      <c r="D66" s="116">
        <v>2087.42</v>
      </c>
      <c r="E66" s="135">
        <f t="shared" si="0"/>
        <v>889.78</v>
      </c>
      <c r="G66" s="116">
        <v>2999.7223989600002</v>
      </c>
      <c r="H66" s="116">
        <v>1736.36</v>
      </c>
      <c r="I66" s="135">
        <f t="shared" si="1"/>
        <v>1263.3599999999999</v>
      </c>
      <c r="K66" s="116">
        <v>3208.6000000000004</v>
      </c>
      <c r="L66" s="116">
        <v>2300.38</v>
      </c>
      <c r="M66" s="135">
        <f t="shared" si="2"/>
        <v>908.22</v>
      </c>
      <c r="O66" s="116">
        <v>125.90000000000009</v>
      </c>
      <c r="P66" s="116">
        <v>4150.6900000000005</v>
      </c>
      <c r="Q66" s="135">
        <f t="shared" si="3"/>
        <v>-4024.79</v>
      </c>
      <c r="S66" s="135">
        <v>9311.4269751668817</v>
      </c>
      <c r="T66" s="135">
        <v>10274.85</v>
      </c>
      <c r="U66" s="135">
        <f t="shared" si="4"/>
        <v>-963.42</v>
      </c>
      <c r="W66" s="116">
        <v>2713.82</v>
      </c>
      <c r="X66" s="116">
        <v>2882.36</v>
      </c>
      <c r="Y66" s="135">
        <f t="shared" si="5"/>
        <v>-168.54</v>
      </c>
      <c r="AA66" s="116">
        <v>3568.43</v>
      </c>
      <c r="AB66" s="116">
        <v>2026.71</v>
      </c>
      <c r="AC66" s="135">
        <f t="shared" si="6"/>
        <v>1541.72</v>
      </c>
      <c r="AE66" s="116">
        <v>2540.0300000000002</v>
      </c>
      <c r="AF66" s="116">
        <v>3419.8599999999997</v>
      </c>
      <c r="AG66" s="135">
        <f t="shared" si="7"/>
        <v>-879.83</v>
      </c>
      <c r="AI66" s="116">
        <v>3413.0664164218997</v>
      </c>
      <c r="AJ66" s="116">
        <v>2286.69</v>
      </c>
      <c r="AK66" s="135">
        <f t="shared" si="8"/>
        <v>1126.3800000000001</v>
      </c>
      <c r="AM66" s="135">
        <v>12235.3464164219</v>
      </c>
      <c r="AN66" s="135">
        <v>10615.62</v>
      </c>
      <c r="AO66" s="135">
        <f t="shared" si="9"/>
        <v>1619.73</v>
      </c>
      <c r="AQ66" s="116">
        <v>2035.78</v>
      </c>
      <c r="AR66" s="116">
        <v>3751.1800000000003</v>
      </c>
      <c r="AS66" s="135">
        <f t="shared" si="10"/>
        <v>-1715.4</v>
      </c>
      <c r="AU66" s="116">
        <v>2630.51</v>
      </c>
      <c r="AV66" s="226">
        <v>3455.66</v>
      </c>
      <c r="AW66" s="200"/>
      <c r="AX66" s="135">
        <v>23582.553391588779</v>
      </c>
      <c r="AY66" s="135">
        <v>24641.65</v>
      </c>
      <c r="AZ66" s="135">
        <f t="shared" si="11"/>
        <v>-1059.0999999999999</v>
      </c>
      <c r="BA66" s="147">
        <f t="shared" si="12"/>
        <v>656.31</v>
      </c>
      <c r="BB66" s="116" t="s">
        <v>324</v>
      </c>
      <c r="BC66" s="116">
        <v>-1059.0966084112224</v>
      </c>
      <c r="BD66" s="135"/>
    </row>
    <row r="67" spans="1:56" x14ac:dyDescent="0.4">
      <c r="A67" s="113" t="s">
        <v>74</v>
      </c>
      <c r="B67" s="138">
        <v>2</v>
      </c>
      <c r="C67" s="116">
        <v>1970.9785519432626</v>
      </c>
      <c r="D67" s="116">
        <v>3415.92</v>
      </c>
      <c r="E67" s="135">
        <f t="shared" si="0"/>
        <v>-1444.94</v>
      </c>
      <c r="G67" s="116">
        <v>1892.3659634400001</v>
      </c>
      <c r="H67" s="116">
        <v>1693.97</v>
      </c>
      <c r="I67" s="135">
        <f t="shared" si="1"/>
        <v>198.4</v>
      </c>
      <c r="K67" s="116">
        <v>4402</v>
      </c>
      <c r="L67" s="116">
        <v>2049.06</v>
      </c>
      <c r="M67" s="135">
        <f t="shared" si="2"/>
        <v>2352.94</v>
      </c>
      <c r="O67" s="116">
        <v>3605.3864000000003</v>
      </c>
      <c r="P67" s="116">
        <v>2236.83</v>
      </c>
      <c r="Q67" s="135">
        <f t="shared" si="3"/>
        <v>1368.56</v>
      </c>
      <c r="S67" s="135">
        <v>11870.730915383261</v>
      </c>
      <c r="T67" s="135">
        <v>9395.7800000000007</v>
      </c>
      <c r="U67" s="135">
        <f t="shared" si="4"/>
        <v>2474.9499999999998</v>
      </c>
      <c r="W67" s="116">
        <v>4318.3599999999997</v>
      </c>
      <c r="X67" s="116">
        <v>0</v>
      </c>
      <c r="Y67" s="135">
        <f t="shared" si="5"/>
        <v>4318.3599999999997</v>
      </c>
      <c r="AA67" s="116">
        <v>590.04</v>
      </c>
      <c r="AB67" s="116">
        <v>0</v>
      </c>
      <c r="AC67" s="135">
        <f t="shared" si="6"/>
        <v>590.04</v>
      </c>
      <c r="AE67" s="116">
        <v>490.7800000000002</v>
      </c>
      <c r="AF67" s="116">
        <v>1731</v>
      </c>
      <c r="AG67" s="135">
        <f t="shared" si="7"/>
        <v>-1240.22</v>
      </c>
      <c r="AI67" s="116">
        <v>1781.4546382801284</v>
      </c>
      <c r="AJ67" s="116">
        <v>4865.2000000000007</v>
      </c>
      <c r="AK67" s="135">
        <f t="shared" si="8"/>
        <v>-3083.75</v>
      </c>
      <c r="AM67" s="135">
        <v>7180.6346382801285</v>
      </c>
      <c r="AN67" s="135">
        <v>6596.2000000000007</v>
      </c>
      <c r="AO67" s="135">
        <f t="shared" si="9"/>
        <v>584.42999999999995</v>
      </c>
      <c r="AQ67" s="116">
        <v>0</v>
      </c>
      <c r="AR67" s="203">
        <v>0</v>
      </c>
      <c r="AS67" s="135">
        <f t="shared" si="10"/>
        <v>0</v>
      </c>
      <c r="AU67" s="116">
        <v>9431.6299999999992</v>
      </c>
      <c r="AV67" s="226">
        <v>5172.1900000000005</v>
      </c>
      <c r="AW67" s="200"/>
      <c r="AX67" s="135">
        <v>19051.365553663389</v>
      </c>
      <c r="AY67" s="135">
        <v>17641.030000000002</v>
      </c>
      <c r="AZ67" s="135">
        <f t="shared" si="11"/>
        <v>1410.34</v>
      </c>
      <c r="BA67" s="147">
        <f t="shared" si="12"/>
        <v>3059.38</v>
      </c>
      <c r="BB67" s="116">
        <v>1410.3355536633862</v>
      </c>
      <c r="BC67" s="116" t="s">
        <v>324</v>
      </c>
      <c r="BD67" s="135"/>
    </row>
    <row r="68" spans="1:56" x14ac:dyDescent="0.4">
      <c r="A68" s="113" t="s">
        <v>75</v>
      </c>
      <c r="B68" s="138">
        <v>10</v>
      </c>
      <c r="C68" s="116">
        <v>70398.831289357287</v>
      </c>
      <c r="D68" s="116">
        <v>75523.149999999994</v>
      </c>
      <c r="E68" s="135">
        <f t="shared" si="0"/>
        <v>-5124.32</v>
      </c>
      <c r="G68" s="116">
        <v>60616.387895040003</v>
      </c>
      <c r="H68" s="116">
        <v>60632</v>
      </c>
      <c r="I68" s="135">
        <f t="shared" si="1"/>
        <v>-15.61</v>
      </c>
      <c r="K68" s="116">
        <v>64637.64</v>
      </c>
      <c r="L68" s="116">
        <v>66581.039999999994</v>
      </c>
      <c r="M68" s="135">
        <f t="shared" si="2"/>
        <v>-1943.4</v>
      </c>
      <c r="O68" s="116">
        <v>87800.417520000017</v>
      </c>
      <c r="P68" s="116">
        <v>70266.11</v>
      </c>
      <c r="Q68" s="135">
        <f t="shared" si="3"/>
        <v>17534.310000000001</v>
      </c>
      <c r="S68" s="135">
        <v>283453.27670439729</v>
      </c>
      <c r="T68" s="135">
        <v>273002.3</v>
      </c>
      <c r="U68" s="135">
        <f t="shared" si="4"/>
        <v>10450.98</v>
      </c>
      <c r="W68" s="116">
        <v>74185</v>
      </c>
      <c r="X68" s="116">
        <v>61745.14</v>
      </c>
      <c r="Y68" s="135">
        <f t="shared" si="5"/>
        <v>12439.86</v>
      </c>
      <c r="AA68" s="116">
        <v>58349.020000000004</v>
      </c>
      <c r="AB68" s="116">
        <v>62665.89</v>
      </c>
      <c r="AC68" s="135">
        <f t="shared" si="6"/>
        <v>-4316.87</v>
      </c>
      <c r="AE68" s="116">
        <v>52810.14</v>
      </c>
      <c r="AF68" s="116">
        <v>77405.13</v>
      </c>
      <c r="AG68" s="135">
        <f t="shared" si="7"/>
        <v>-24594.99</v>
      </c>
      <c r="AI68" s="116">
        <v>88725.809599464556</v>
      </c>
      <c r="AJ68" s="116">
        <v>74453.81</v>
      </c>
      <c r="AK68" s="135">
        <f t="shared" si="8"/>
        <v>14272</v>
      </c>
      <c r="AM68" s="135">
        <v>274069.96959946456</v>
      </c>
      <c r="AN68" s="135">
        <v>276269.96999999997</v>
      </c>
      <c r="AO68" s="135">
        <f t="shared" si="9"/>
        <v>-2200</v>
      </c>
      <c r="AQ68" s="116">
        <v>81449.78</v>
      </c>
      <c r="AR68" s="116">
        <v>73293.820000000007</v>
      </c>
      <c r="AS68" s="135">
        <f t="shared" si="10"/>
        <v>8155.96</v>
      </c>
      <c r="AU68" s="116">
        <v>65427.14</v>
      </c>
      <c r="AV68" s="226">
        <v>64817.030000000006</v>
      </c>
      <c r="AW68" s="200"/>
      <c r="AX68" s="135">
        <v>638973.02630386187</v>
      </c>
      <c r="AY68" s="135">
        <v>622566.09000000008</v>
      </c>
      <c r="AZ68" s="135">
        <f t="shared" si="11"/>
        <v>16406.939999999999</v>
      </c>
      <c r="BA68" s="147">
        <f t="shared" si="12"/>
        <v>8250.98</v>
      </c>
      <c r="BB68" s="116">
        <v>16406.936303861788</v>
      </c>
      <c r="BC68" s="116" t="s">
        <v>324</v>
      </c>
      <c r="BD68" s="135"/>
    </row>
    <row r="69" spans="1:56" x14ac:dyDescent="0.4">
      <c r="A69" s="113" t="s">
        <v>76</v>
      </c>
      <c r="B69" s="138">
        <v>3</v>
      </c>
      <c r="C69" s="116">
        <v>8526.7534048246853</v>
      </c>
      <c r="D69" s="116">
        <v>8000.41</v>
      </c>
      <c r="E69" s="135">
        <f t="shared" si="0"/>
        <v>526.34</v>
      </c>
      <c r="G69" s="116">
        <v>8186.6633738999999</v>
      </c>
      <c r="H69" s="116">
        <v>7829.73</v>
      </c>
      <c r="I69" s="135">
        <f t="shared" si="1"/>
        <v>356.93</v>
      </c>
      <c r="K69" s="116">
        <v>7572.47</v>
      </c>
      <c r="L69" s="116">
        <v>7995.27</v>
      </c>
      <c r="M69" s="135">
        <f t="shared" si="2"/>
        <v>-422.8</v>
      </c>
      <c r="O69" s="116">
        <v>3658.2375400000001</v>
      </c>
      <c r="P69" s="116">
        <v>9337.5400000000009</v>
      </c>
      <c r="Q69" s="135">
        <f t="shared" si="3"/>
        <v>-5679.3</v>
      </c>
      <c r="S69" s="135">
        <v>27944.124318724687</v>
      </c>
      <c r="T69" s="135">
        <v>33162.949999999997</v>
      </c>
      <c r="U69" s="135">
        <f t="shared" si="4"/>
        <v>-5218.83</v>
      </c>
      <c r="W69" s="116">
        <v>7857.81</v>
      </c>
      <c r="X69" s="116">
        <v>7746.48</v>
      </c>
      <c r="Y69" s="135">
        <f t="shared" si="5"/>
        <v>111.33</v>
      </c>
      <c r="AA69" s="116">
        <v>13633.83</v>
      </c>
      <c r="AB69" s="116">
        <v>7992.43</v>
      </c>
      <c r="AC69" s="135">
        <f t="shared" si="6"/>
        <v>5641.4</v>
      </c>
      <c r="AE69" s="116">
        <v>8303.67</v>
      </c>
      <c r="AF69" s="116">
        <v>9569.23</v>
      </c>
      <c r="AG69" s="135">
        <f t="shared" si="7"/>
        <v>-1265.56</v>
      </c>
      <c r="AI69" s="116">
        <v>10334.640150831614</v>
      </c>
      <c r="AJ69" s="116">
        <v>8860.3700000000008</v>
      </c>
      <c r="AK69" s="135">
        <f t="shared" si="8"/>
        <v>1474.27</v>
      </c>
      <c r="AM69" s="135">
        <v>40129.95015083161</v>
      </c>
      <c r="AN69" s="135">
        <v>34168.51</v>
      </c>
      <c r="AO69" s="135">
        <f t="shared" si="9"/>
        <v>5961.44</v>
      </c>
      <c r="AQ69" s="116">
        <v>7800.39</v>
      </c>
      <c r="AR69" s="116">
        <v>10255.929999999998</v>
      </c>
      <c r="AS69" s="135">
        <f t="shared" si="10"/>
        <v>-2455.54</v>
      </c>
      <c r="AU69" s="116">
        <v>7901.66</v>
      </c>
      <c r="AV69" s="226">
        <v>9121.52</v>
      </c>
      <c r="AW69" s="200"/>
      <c r="AX69" s="135">
        <v>75874.464469556304</v>
      </c>
      <c r="AY69" s="135">
        <v>77587.389999999985</v>
      </c>
      <c r="AZ69" s="135">
        <f t="shared" si="11"/>
        <v>-1712.93</v>
      </c>
      <c r="BA69" s="147">
        <f t="shared" si="12"/>
        <v>742.61</v>
      </c>
      <c r="BB69" s="116" t="s">
        <v>324</v>
      </c>
      <c r="BC69" s="116">
        <v>-1712.9255304436811</v>
      </c>
      <c r="BD69" s="135"/>
    </row>
    <row r="70" spans="1:56" x14ac:dyDescent="0.4">
      <c r="A70" s="113" t="s">
        <v>77</v>
      </c>
      <c r="B70" s="138">
        <v>5</v>
      </c>
      <c r="C70" s="116">
        <v>16332.657940451685</v>
      </c>
      <c r="D70" s="116">
        <v>16362.87</v>
      </c>
      <c r="E70" s="135">
        <f t="shared" ref="E70:E71" si="13">ROUND((C70-D70),2)</f>
        <v>-30.21</v>
      </c>
      <c r="G70" s="116">
        <v>12978.255347460001</v>
      </c>
      <c r="H70" s="116">
        <v>13505.039999999999</v>
      </c>
      <c r="I70" s="135">
        <f t="shared" ref="I70:I71" si="14">ROUND((G70-H70),2)</f>
        <v>-526.78</v>
      </c>
      <c r="K70" s="116">
        <v>15397</v>
      </c>
      <c r="L70" s="116">
        <v>13851.4</v>
      </c>
      <c r="M70" s="135">
        <f t="shared" ref="M70:M71" si="15">ROUND((K70-L70),2)</f>
        <v>1545.6</v>
      </c>
      <c r="O70" s="116">
        <v>13116.677100000001</v>
      </c>
      <c r="P70" s="116">
        <v>13905.7</v>
      </c>
      <c r="Q70" s="135">
        <f t="shared" ref="Q70:Q71" si="16">ROUND((O70-P70),2)</f>
        <v>-789.02</v>
      </c>
      <c r="S70" s="135">
        <v>57824.590387911689</v>
      </c>
      <c r="T70" s="135">
        <v>57625.009999999995</v>
      </c>
      <c r="U70" s="135">
        <f t="shared" ref="U70:U71" si="17">ROUND((S70-T70),2)</f>
        <v>199.58</v>
      </c>
      <c r="W70" s="116">
        <v>15696</v>
      </c>
      <c r="X70" s="116">
        <v>16325.8</v>
      </c>
      <c r="Y70" s="135">
        <f t="shared" ref="Y70:Y71" si="18">ROUND((W70-X70),2)</f>
        <v>-629.79999999999995</v>
      </c>
      <c r="AA70" s="116">
        <v>13900.41</v>
      </c>
      <c r="AB70" s="116">
        <v>10976.650000000001</v>
      </c>
      <c r="AC70" s="135">
        <f t="shared" ref="AC70:AC71" si="19">ROUND((AA70-AB70),2)</f>
        <v>2923.76</v>
      </c>
      <c r="AE70" s="116">
        <v>18729.8</v>
      </c>
      <c r="AF70" s="116">
        <v>16133.960000000001</v>
      </c>
      <c r="AG70" s="135">
        <f t="shared" ref="AG70:AG71" si="20">ROUND((AE70-AF70),2)</f>
        <v>2595.84</v>
      </c>
      <c r="AI70" s="116">
        <v>8226.219777667573</v>
      </c>
      <c r="AJ70" s="116">
        <v>13387.92</v>
      </c>
      <c r="AK70" s="135">
        <f t="shared" ref="AK70:AK71" si="21">ROUND((AI70-AJ70),2)</f>
        <v>-5161.7</v>
      </c>
      <c r="AM70" s="135">
        <v>56552.429777667574</v>
      </c>
      <c r="AN70" s="135">
        <v>56824.33</v>
      </c>
      <c r="AO70" s="135">
        <f t="shared" ref="AO70:AO71" si="22">ROUND((AM70-AN70),2)</f>
        <v>-271.89999999999998</v>
      </c>
      <c r="AQ70" s="116">
        <v>14939.36</v>
      </c>
      <c r="AR70" s="116">
        <v>16580.93</v>
      </c>
      <c r="AS70" s="135">
        <f t="shared" ref="AS70:AS71" si="23">ROUND((AQ70-AR70),2)</f>
        <v>-1641.57</v>
      </c>
      <c r="AU70" s="116">
        <v>16434.45</v>
      </c>
      <c r="AV70" s="226">
        <v>13975.66</v>
      </c>
      <c r="AW70" s="200"/>
      <c r="AX70" s="135">
        <v>129316.38016557926</v>
      </c>
      <c r="AY70" s="135">
        <v>131030.26999999999</v>
      </c>
      <c r="AZ70" s="135">
        <f t="shared" ref="AZ70:AZ71" si="24">ROUND((AX70-AY70),2)</f>
        <v>-1713.89</v>
      </c>
      <c r="BA70" s="147">
        <f t="shared" ref="BA70:BA71" si="25">ROUND(SUM(U70,AO70),2)</f>
        <v>-72.319999999999993</v>
      </c>
      <c r="BB70" s="116" t="s">
        <v>324</v>
      </c>
      <c r="BC70" s="116">
        <v>-1713.8898344207264</v>
      </c>
      <c r="BD70" s="135"/>
    </row>
    <row r="71" spans="1:56" x14ac:dyDescent="0.4">
      <c r="A71" s="113" t="s">
        <v>78</v>
      </c>
      <c r="B71" s="138">
        <v>3</v>
      </c>
      <c r="C71" s="116">
        <v>7634.5893708090452</v>
      </c>
      <c r="D71" s="116">
        <v>9255.14</v>
      </c>
      <c r="E71" s="135">
        <f t="shared" si="13"/>
        <v>-1620.55</v>
      </c>
      <c r="G71" s="116">
        <v>13081.9846861674</v>
      </c>
      <c r="H71" s="116">
        <v>7893.92</v>
      </c>
      <c r="I71" s="135">
        <f t="shared" si="14"/>
        <v>5188.0600000000004</v>
      </c>
      <c r="K71" s="116">
        <v>9600.76</v>
      </c>
      <c r="L71" s="116">
        <v>7883.9</v>
      </c>
      <c r="M71" s="135">
        <f t="shared" si="15"/>
        <v>1716.86</v>
      </c>
      <c r="O71" s="116">
        <v>0</v>
      </c>
      <c r="P71" s="116">
        <v>8009.58</v>
      </c>
      <c r="Q71" s="135">
        <f t="shared" si="16"/>
        <v>-8009.58</v>
      </c>
      <c r="S71" s="135">
        <v>30317.334056976448</v>
      </c>
      <c r="T71" s="135">
        <v>33042.54</v>
      </c>
      <c r="U71" s="135">
        <f t="shared" si="17"/>
        <v>-2725.21</v>
      </c>
      <c r="W71" s="116">
        <v>11810.86</v>
      </c>
      <c r="X71" s="116">
        <v>17672.62</v>
      </c>
      <c r="Y71" s="135">
        <f t="shared" si="18"/>
        <v>-5861.76</v>
      </c>
      <c r="AA71" s="116">
        <v>13164.21</v>
      </c>
      <c r="AB71" s="116">
        <v>7358.0700000000006</v>
      </c>
      <c r="AC71" s="135">
        <f t="shared" si="19"/>
        <v>5806.14</v>
      </c>
      <c r="AE71" s="116">
        <v>14531.65</v>
      </c>
      <c r="AF71" s="116">
        <v>9703.5300000000007</v>
      </c>
      <c r="AG71" s="135">
        <f t="shared" si="20"/>
        <v>4828.12</v>
      </c>
      <c r="AI71" s="116">
        <v>8405.4807948174075</v>
      </c>
      <c r="AJ71" s="116">
        <v>7750.87</v>
      </c>
      <c r="AK71" s="135">
        <f t="shared" si="21"/>
        <v>654.61</v>
      </c>
      <c r="AM71" s="135">
        <v>47912.200794817407</v>
      </c>
      <c r="AN71" s="135">
        <v>42485.090000000004</v>
      </c>
      <c r="AO71" s="135">
        <f t="shared" si="22"/>
        <v>5427.11</v>
      </c>
      <c r="AQ71" s="116">
        <v>9778.4599999999991</v>
      </c>
      <c r="AR71" s="116">
        <v>13340.78</v>
      </c>
      <c r="AS71" s="135">
        <f t="shared" si="23"/>
        <v>-3562.32</v>
      </c>
      <c r="AU71" s="116">
        <v>9066.2000000000007</v>
      </c>
      <c r="AV71" s="226">
        <v>7932.3799999999992</v>
      </c>
      <c r="AW71" s="200"/>
      <c r="AX71" s="135">
        <v>88007.994851793861</v>
      </c>
      <c r="AY71" s="135">
        <v>88868.41</v>
      </c>
      <c r="AZ71" s="135">
        <f t="shared" si="24"/>
        <v>-860.42</v>
      </c>
      <c r="BA71" s="147">
        <f t="shared" si="25"/>
        <v>2701.9</v>
      </c>
      <c r="BB71" s="116" t="s">
        <v>324</v>
      </c>
      <c r="BC71" s="116">
        <v>-860.41514820614248</v>
      </c>
      <c r="BD71" s="135"/>
    </row>
    <row r="72" spans="1:56" s="132" customFormat="1" x14ac:dyDescent="0.4">
      <c r="A72" s="132" t="s">
        <v>288</v>
      </c>
      <c r="B72" s="137"/>
      <c r="C72" s="143">
        <f>SUM(C5:C71)</f>
        <v>2925000.0000000009</v>
      </c>
      <c r="D72" s="143">
        <f t="shared" ref="D72" si="26">SUM(D5:D71)</f>
        <v>3002999.96</v>
      </c>
      <c r="E72" s="143">
        <f>SUM(E5:E71)</f>
        <v>-77742.830000000016</v>
      </c>
      <c r="G72" s="143">
        <f>SUM(G5:G71)</f>
        <v>2924971.0043587857</v>
      </c>
      <c r="H72" s="143">
        <f t="shared" ref="H72" si="27">SUM(H5:H71)</f>
        <v>2623040.86</v>
      </c>
      <c r="I72" s="143">
        <f>SUM(I5:I71)</f>
        <v>301930.12999999995</v>
      </c>
      <c r="K72" s="143">
        <f>SUM(K5:K71)</f>
        <v>2803311.14</v>
      </c>
      <c r="L72" s="143">
        <f t="shared" ref="L72" si="28">SUM(L5:L71)</f>
        <v>2881332.6509999996</v>
      </c>
      <c r="M72" s="143">
        <f t="shared" ref="M72" si="29">SUM(M5:M71)</f>
        <v>-78021.510000000024</v>
      </c>
      <c r="O72" s="143">
        <f>SUM(O5:O71)</f>
        <v>3046717.9140850003</v>
      </c>
      <c r="P72" s="143">
        <f t="shared" ref="P72" si="30">SUM(P5:P71)</f>
        <v>2958858.9000000004</v>
      </c>
      <c r="Q72" s="143">
        <f t="shared" ref="Q72" si="31">SUM(Q5:Q71)</f>
        <v>87859.030000000028</v>
      </c>
      <c r="S72" s="143">
        <f>SUM(S5:S71)</f>
        <v>11697501.774006706</v>
      </c>
      <c r="T72" s="143">
        <f t="shared" ref="T72" si="32">SUM(T5:T71)</f>
        <v>11463476.930999996</v>
      </c>
      <c r="U72" s="143">
        <f t="shared" ref="U72" si="33">SUM(U5:U71)</f>
        <v>234024.86</v>
      </c>
      <c r="W72" s="143">
        <f>SUM(W5:W71)</f>
        <v>2922353.4200000004</v>
      </c>
      <c r="X72" s="143">
        <f t="shared" ref="X72" si="34">SUM(X5:X71)</f>
        <v>2991918.06</v>
      </c>
      <c r="Y72" s="143">
        <f t="shared" ref="Y72" si="35">SUM(Y5:Y71)</f>
        <v>-69564.640000000029</v>
      </c>
      <c r="AA72" s="143">
        <f>SUM(AA5:AA71)</f>
        <v>2675882.4100000006</v>
      </c>
      <c r="AB72" s="143">
        <f t="shared" ref="AB72" si="36">SUM(AB5:AB71)</f>
        <v>2811587.2300000009</v>
      </c>
      <c r="AC72" s="143">
        <f t="shared" ref="AC72" si="37">SUM(AC5:AC71)</f>
        <v>-135704.81999999995</v>
      </c>
      <c r="AE72" s="143">
        <f>SUM(AE5:AE71)</f>
        <v>2974214.4699999993</v>
      </c>
      <c r="AF72" s="143">
        <f t="shared" ref="AF72" si="38">SUM(AF5:AF71)</f>
        <v>3071974.0199999996</v>
      </c>
      <c r="AG72" s="143">
        <f t="shared" ref="AG72" si="39">SUM(AG5:AG71)</f>
        <v>-97759.550000000017</v>
      </c>
      <c r="AI72" s="143">
        <f>SUM(AI5:AI71)</f>
        <v>3127549.7033333299</v>
      </c>
      <c r="AJ72" s="143">
        <f t="shared" ref="AJ72" si="40">SUM(AJ5:AJ71)</f>
        <v>3135640.2300000018</v>
      </c>
      <c r="AK72" s="143">
        <f t="shared" ref="AK72" si="41">SUM(AK5:AK71)</f>
        <v>-8090.5099999999775</v>
      </c>
      <c r="AM72" s="143">
        <f>SUM(AM5:AM71)</f>
        <v>11700000.00333333</v>
      </c>
      <c r="AN72" s="143">
        <f t="shared" ref="AN72" si="42">SUM(AN5:AN71)</f>
        <v>12011119.539999999</v>
      </c>
      <c r="AO72" s="143">
        <f t="shared" ref="AO72" si="43">SUM(AO5:AO71)</f>
        <v>-311119.52</v>
      </c>
      <c r="AQ72" s="143">
        <f>SUM(AQ5:AQ71)</f>
        <v>2924999.9900000007</v>
      </c>
      <c r="AR72" s="143">
        <f t="shared" ref="AR72" si="44">SUM(AR5:AR71)</f>
        <v>3109956.5100000007</v>
      </c>
      <c r="AS72" s="143">
        <f t="shared" ref="AS72:AV72" si="45">SUM(AS5:AS71)</f>
        <v>-184956.52000000008</v>
      </c>
      <c r="AU72" s="143">
        <f t="shared" si="45"/>
        <v>2924970.9500000011</v>
      </c>
      <c r="AV72" s="223">
        <f t="shared" si="45"/>
        <v>2805960.08</v>
      </c>
      <c r="AW72" s="201"/>
      <c r="AX72" s="143">
        <f>SUM(AX5:AX71)</f>
        <v>26325000.051777121</v>
      </c>
      <c r="AY72" s="143">
        <f t="shared" ref="AY72" si="46">SUM(AY5:AY71)</f>
        <v>26586484.585999999</v>
      </c>
      <c r="AZ72" s="143">
        <f t="shared" ref="AZ72" si="47">SUM(AZ5:AZ71)</f>
        <v>-261484.57000000004</v>
      </c>
      <c r="BA72" s="143">
        <f>SUM(BA5:BA71)</f>
        <v>-77094.659999999989</v>
      </c>
      <c r="BB72" s="143">
        <f t="shared" ref="BB72:BC72" si="48">SUM(BB5:BB71)</f>
        <v>192953.90956120149</v>
      </c>
      <c r="BC72" s="143">
        <f t="shared" si="48"/>
        <v>-454438.44378408347</v>
      </c>
    </row>
    <row r="73" spans="1:56" x14ac:dyDescent="0.4">
      <c r="E73" s="135">
        <f>+C72-D72</f>
        <v>-77999.959999999031</v>
      </c>
      <c r="I73" s="135" t="s">
        <v>195</v>
      </c>
      <c r="Q73" s="135" t="s">
        <v>195</v>
      </c>
    </row>
    <row r="74" spans="1:56" x14ac:dyDescent="0.4">
      <c r="E74" s="116">
        <v>-257.16000000000003</v>
      </c>
    </row>
    <row r="75" spans="1:56" x14ac:dyDescent="0.4">
      <c r="D75" s="132" t="s">
        <v>327</v>
      </c>
      <c r="E75" s="143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3AA5-B356-4ED7-A004-3460B3D82D4B}">
  <sheetPr codeName="Sheet7"/>
  <dimension ref="A1:Q73"/>
  <sheetViews>
    <sheetView workbookViewId="0">
      <selection activeCell="F3" sqref="F3"/>
    </sheetView>
  </sheetViews>
  <sheetFormatPr defaultRowHeight="15" x14ac:dyDescent="0.4"/>
  <cols>
    <col min="1" max="1" width="11.69140625" style="113" customWidth="1"/>
    <col min="2" max="2" width="8.765625" style="113" bestFit="1" customWidth="1"/>
    <col min="3" max="3" width="13.84375" style="113" bestFit="1" customWidth="1"/>
    <col min="4" max="4" width="1.69140625" style="113" customWidth="1"/>
    <col min="5" max="9" width="16.765625" style="113" customWidth="1"/>
    <col min="10" max="10" width="9.23046875" style="113"/>
    <col min="11" max="17" width="16.765625" style="113" customWidth="1"/>
    <col min="18" max="16384" width="9.23046875" style="113"/>
  </cols>
  <sheetData>
    <row r="1" spans="1:17" ht="15.5" thickBot="1" x14ac:dyDescent="0.45">
      <c r="E1" s="113" t="s">
        <v>350</v>
      </c>
      <c r="F1" s="113" t="s">
        <v>351</v>
      </c>
      <c r="G1" s="113" t="s">
        <v>352</v>
      </c>
      <c r="H1" s="113" t="s">
        <v>353</v>
      </c>
      <c r="K1" s="113" t="s">
        <v>354</v>
      </c>
      <c r="L1" s="113" t="s">
        <v>350</v>
      </c>
      <c r="M1" s="113" t="s">
        <v>351</v>
      </c>
      <c r="N1" s="113" t="s">
        <v>352</v>
      </c>
      <c r="O1" s="113" t="s">
        <v>353</v>
      </c>
    </row>
    <row r="2" spans="1:17" ht="75" customHeight="1" thickBot="1" x14ac:dyDescent="0.45">
      <c r="A2" s="235" t="s">
        <v>223</v>
      </c>
      <c r="B2" s="235" t="s">
        <v>104</v>
      </c>
      <c r="C2" s="235" t="s">
        <v>355</v>
      </c>
      <c r="D2" s="236"/>
      <c r="E2" s="237" t="s">
        <v>356</v>
      </c>
      <c r="F2" s="238" t="s">
        <v>356</v>
      </c>
      <c r="G2" s="238" t="s">
        <v>356</v>
      </c>
      <c r="H2" s="239" t="s">
        <v>356</v>
      </c>
      <c r="I2" s="240" t="s">
        <v>357</v>
      </c>
      <c r="K2" s="241" t="s">
        <v>358</v>
      </c>
      <c r="L2" s="242" t="s">
        <v>358</v>
      </c>
      <c r="M2" s="242" t="s">
        <v>358</v>
      </c>
      <c r="N2" s="242" t="s">
        <v>358</v>
      </c>
      <c r="O2" s="243" t="s">
        <v>358</v>
      </c>
      <c r="P2" s="244" t="s">
        <v>359</v>
      </c>
      <c r="Q2" s="245" t="s">
        <v>360</v>
      </c>
    </row>
    <row r="3" spans="1:17" x14ac:dyDescent="0.4">
      <c r="A3" s="246" t="s">
        <v>16</v>
      </c>
      <c r="B3" s="247">
        <v>1</v>
      </c>
      <c r="C3" s="248">
        <v>188518</v>
      </c>
      <c r="E3" s="249">
        <v>7050</v>
      </c>
      <c r="F3" s="250">
        <v>63751.18</v>
      </c>
      <c r="G3" s="250"/>
      <c r="H3" s="251"/>
      <c r="I3" s="252">
        <f>SUM(E3:H3)</f>
        <v>70801.179999999993</v>
      </c>
      <c r="K3" s="249">
        <v>50959.34</v>
      </c>
      <c r="L3" s="250">
        <v>48065.66</v>
      </c>
      <c r="M3" s="250"/>
      <c r="N3" s="250"/>
      <c r="O3" s="251"/>
      <c r="P3" s="253">
        <f>SUM(K3:N3)</f>
        <v>99025</v>
      </c>
      <c r="Q3" s="254">
        <f>SUM(L3:O3)</f>
        <v>48065.66</v>
      </c>
    </row>
    <row r="4" spans="1:17" x14ac:dyDescent="0.4">
      <c r="A4" s="246" t="s">
        <v>17</v>
      </c>
      <c r="B4" s="247">
        <v>2</v>
      </c>
      <c r="C4" s="248">
        <v>26927</v>
      </c>
      <c r="E4" s="255">
        <v>0</v>
      </c>
      <c r="F4" s="256">
        <v>6415.22</v>
      </c>
      <c r="G4" s="256"/>
      <c r="H4" s="257"/>
      <c r="I4" s="258">
        <f t="shared" ref="I4:I67" si="0">SUM(E4:H4)</f>
        <v>6415.22</v>
      </c>
      <c r="K4" s="255">
        <v>9632.77</v>
      </c>
      <c r="L4" s="256">
        <v>8008.97</v>
      </c>
      <c r="M4" s="256"/>
      <c r="N4" s="256"/>
      <c r="O4" s="257"/>
      <c r="P4" s="259">
        <f t="shared" ref="P4:Q67" si="1">SUM(K4:N4)</f>
        <v>17641.740000000002</v>
      </c>
      <c r="Q4" s="258">
        <f t="shared" si="1"/>
        <v>8008.97</v>
      </c>
    </row>
    <row r="5" spans="1:17" x14ac:dyDescent="0.4">
      <c r="A5" s="246" t="s">
        <v>18</v>
      </c>
      <c r="B5" s="247">
        <v>3</v>
      </c>
      <c r="C5" s="248">
        <v>162224</v>
      </c>
      <c r="E5" s="260">
        <v>0</v>
      </c>
      <c r="F5" s="261">
        <v>63163.35</v>
      </c>
      <c r="G5" s="261"/>
      <c r="H5" s="262"/>
      <c r="I5" s="263">
        <f t="shared" si="0"/>
        <v>63163.35</v>
      </c>
      <c r="K5" s="260">
        <v>47392.35</v>
      </c>
      <c r="L5" s="261">
        <v>40907.85</v>
      </c>
      <c r="M5" s="261"/>
      <c r="N5" s="261"/>
      <c r="O5" s="262"/>
      <c r="P5" s="264">
        <f t="shared" si="1"/>
        <v>88300.2</v>
      </c>
      <c r="Q5" s="263">
        <f t="shared" si="1"/>
        <v>40907.85</v>
      </c>
    </row>
    <row r="6" spans="1:17" x14ac:dyDescent="0.4">
      <c r="A6" s="246" t="s">
        <v>81</v>
      </c>
      <c r="B6" s="247">
        <v>4</v>
      </c>
      <c r="C6" s="248">
        <v>29913</v>
      </c>
      <c r="E6" s="255">
        <v>12566.77</v>
      </c>
      <c r="F6" s="256">
        <v>8337.94</v>
      </c>
      <c r="G6" s="256"/>
      <c r="H6" s="257"/>
      <c r="I6" s="258">
        <f t="shared" si="0"/>
        <v>20904.71</v>
      </c>
      <c r="K6" s="255">
        <v>4986.47</v>
      </c>
      <c r="L6" s="256">
        <v>5152.8899999999994</v>
      </c>
      <c r="M6" s="256"/>
      <c r="N6" s="256"/>
      <c r="O6" s="257"/>
      <c r="P6" s="259">
        <f t="shared" si="1"/>
        <v>10139.36</v>
      </c>
      <c r="Q6" s="258">
        <f t="shared" si="1"/>
        <v>5152.8899999999994</v>
      </c>
    </row>
    <row r="7" spans="1:17" x14ac:dyDescent="0.4">
      <c r="A7" s="246" t="s">
        <v>19</v>
      </c>
      <c r="B7" s="247">
        <v>5</v>
      </c>
      <c r="C7" s="248">
        <v>452522</v>
      </c>
      <c r="E7" s="260">
        <v>134081.48000000001</v>
      </c>
      <c r="F7" s="261">
        <v>98366.36</v>
      </c>
      <c r="G7" s="261"/>
      <c r="H7" s="262"/>
      <c r="I7" s="263">
        <f t="shared" si="0"/>
        <v>232447.84000000003</v>
      </c>
      <c r="K7" s="260">
        <v>126266.95</v>
      </c>
      <c r="L7" s="261">
        <v>119852.16</v>
      </c>
      <c r="M7" s="261"/>
      <c r="N7" s="261"/>
      <c r="O7" s="262"/>
      <c r="P7" s="264">
        <f t="shared" si="1"/>
        <v>246119.11</v>
      </c>
      <c r="Q7" s="263">
        <f t="shared" si="1"/>
        <v>119852.16</v>
      </c>
    </row>
    <row r="8" spans="1:17" x14ac:dyDescent="0.4">
      <c r="A8" s="246" t="s">
        <v>20</v>
      </c>
      <c r="B8" s="247">
        <v>6</v>
      </c>
      <c r="C8" s="248">
        <v>782113</v>
      </c>
      <c r="E8" s="255">
        <v>0</v>
      </c>
      <c r="F8" s="256">
        <v>171906.35</v>
      </c>
      <c r="G8" s="256"/>
      <c r="H8" s="257"/>
      <c r="I8" s="258">
        <f t="shared" si="0"/>
        <v>171906.35</v>
      </c>
      <c r="K8" s="255">
        <v>218326.05</v>
      </c>
      <c r="L8" s="256">
        <v>193905.5</v>
      </c>
      <c r="M8" s="256"/>
      <c r="N8" s="256"/>
      <c r="O8" s="257"/>
      <c r="P8" s="259">
        <f t="shared" si="1"/>
        <v>412231.55</v>
      </c>
      <c r="Q8" s="258">
        <f t="shared" si="1"/>
        <v>193905.5</v>
      </c>
    </row>
    <row r="9" spans="1:17" x14ac:dyDescent="0.4">
      <c r="A9" s="246" t="s">
        <v>21</v>
      </c>
      <c r="B9" s="247">
        <v>7</v>
      </c>
      <c r="C9" s="248">
        <v>9365</v>
      </c>
      <c r="E9" s="260">
        <v>299.68</v>
      </c>
      <c r="F9" s="261">
        <v>1843.26</v>
      </c>
      <c r="G9" s="261"/>
      <c r="H9" s="262"/>
      <c r="I9" s="263">
        <f t="shared" si="0"/>
        <v>2142.94</v>
      </c>
      <c r="K9" s="260">
        <v>2914.99</v>
      </c>
      <c r="L9" s="261">
        <v>2304.87</v>
      </c>
      <c r="M9" s="261"/>
      <c r="N9" s="261"/>
      <c r="O9" s="262"/>
      <c r="P9" s="264">
        <f t="shared" si="1"/>
        <v>5219.8599999999997</v>
      </c>
      <c r="Q9" s="263">
        <f t="shared" si="1"/>
        <v>2304.87</v>
      </c>
    </row>
    <row r="10" spans="1:17" x14ac:dyDescent="0.4">
      <c r="A10" s="246" t="s">
        <v>22</v>
      </c>
      <c r="B10" s="247">
        <v>8</v>
      </c>
      <c r="C10" s="248">
        <v>146699</v>
      </c>
      <c r="E10" s="255">
        <v>23523.64</v>
      </c>
      <c r="F10" s="256">
        <v>38361.78</v>
      </c>
      <c r="G10" s="256"/>
      <c r="H10" s="257"/>
      <c r="I10" s="258">
        <f t="shared" si="0"/>
        <v>61885.42</v>
      </c>
      <c r="K10" s="255">
        <v>37739.81</v>
      </c>
      <c r="L10" s="256">
        <v>38867.11</v>
      </c>
      <c r="M10" s="256"/>
      <c r="N10" s="256"/>
      <c r="O10" s="257"/>
      <c r="P10" s="259">
        <f t="shared" si="1"/>
        <v>76606.92</v>
      </c>
      <c r="Q10" s="258">
        <f t="shared" si="1"/>
        <v>38867.11</v>
      </c>
    </row>
    <row r="11" spans="1:17" x14ac:dyDescent="0.4">
      <c r="A11" s="246" t="s">
        <v>23</v>
      </c>
      <c r="B11" s="247">
        <v>9</v>
      </c>
      <c r="C11" s="248">
        <v>72561</v>
      </c>
      <c r="E11" s="260">
        <v>0</v>
      </c>
      <c r="F11" s="261">
        <v>4024.68</v>
      </c>
      <c r="G11" s="261"/>
      <c r="H11" s="262"/>
      <c r="I11" s="263">
        <f t="shared" si="0"/>
        <v>4024.68</v>
      </c>
      <c r="K11" s="260">
        <v>17134.259999999998</v>
      </c>
      <c r="L11" s="261">
        <v>17108.849999999999</v>
      </c>
      <c r="M11" s="261"/>
      <c r="N11" s="261"/>
      <c r="O11" s="262"/>
      <c r="P11" s="264">
        <f t="shared" si="1"/>
        <v>34243.11</v>
      </c>
      <c r="Q11" s="263">
        <f t="shared" si="1"/>
        <v>17108.849999999999</v>
      </c>
    </row>
    <row r="12" spans="1:17" x14ac:dyDescent="0.4">
      <c r="A12" s="246" t="s">
        <v>24</v>
      </c>
      <c r="B12" s="247">
        <v>10</v>
      </c>
      <c r="C12" s="248">
        <v>61388</v>
      </c>
      <c r="E12" s="255">
        <v>0</v>
      </c>
      <c r="F12" s="256">
        <v>22994.53</v>
      </c>
      <c r="G12" s="256"/>
      <c r="H12" s="257"/>
      <c r="I12" s="258">
        <f t="shared" si="0"/>
        <v>22994.53</v>
      </c>
      <c r="K12" s="255">
        <v>18181.54</v>
      </c>
      <c r="L12" s="256">
        <v>21048.059999999998</v>
      </c>
      <c r="M12" s="256"/>
      <c r="N12" s="256"/>
      <c r="O12" s="257"/>
      <c r="P12" s="259">
        <f t="shared" si="1"/>
        <v>39229.599999999999</v>
      </c>
      <c r="Q12" s="258">
        <f t="shared" si="1"/>
        <v>21048.059999999998</v>
      </c>
    </row>
    <row r="13" spans="1:17" x14ac:dyDescent="0.4">
      <c r="A13" s="246" t="s">
        <v>25</v>
      </c>
      <c r="B13" s="247">
        <v>11</v>
      </c>
      <c r="C13" s="248">
        <v>227309</v>
      </c>
      <c r="E13" s="260">
        <v>45040.639999999999</v>
      </c>
      <c r="F13" s="261">
        <v>74576.28</v>
      </c>
      <c r="G13" s="261"/>
      <c r="H13" s="262"/>
      <c r="I13" s="263">
        <f t="shared" si="0"/>
        <v>119616.92</v>
      </c>
      <c r="K13" s="260">
        <v>74234.429999999993</v>
      </c>
      <c r="L13" s="261">
        <v>69094.23</v>
      </c>
      <c r="M13" s="261"/>
      <c r="N13" s="261"/>
      <c r="O13" s="262"/>
      <c r="P13" s="264">
        <f t="shared" si="1"/>
        <v>143328.65999999997</v>
      </c>
      <c r="Q13" s="263">
        <f t="shared" si="1"/>
        <v>69094.23</v>
      </c>
    </row>
    <row r="14" spans="1:17" x14ac:dyDescent="0.4">
      <c r="A14" s="246" t="s">
        <v>26</v>
      </c>
      <c r="B14" s="247">
        <v>12</v>
      </c>
      <c r="C14" s="248">
        <v>56184</v>
      </c>
      <c r="E14" s="255">
        <v>0</v>
      </c>
      <c r="F14" s="256">
        <v>13065.61</v>
      </c>
      <c r="G14" s="256"/>
      <c r="H14" s="257"/>
      <c r="I14" s="258">
        <f t="shared" si="0"/>
        <v>13065.61</v>
      </c>
      <c r="K14" s="255">
        <v>14661.86</v>
      </c>
      <c r="L14" s="256">
        <v>0</v>
      </c>
      <c r="M14" s="256"/>
      <c r="N14" s="256"/>
      <c r="O14" s="257"/>
      <c r="P14" s="259">
        <f t="shared" si="1"/>
        <v>14661.86</v>
      </c>
      <c r="Q14" s="258">
        <f t="shared" si="1"/>
        <v>0</v>
      </c>
    </row>
    <row r="15" spans="1:17" x14ac:dyDescent="0.4">
      <c r="A15" s="246" t="s">
        <v>193</v>
      </c>
      <c r="B15" s="247">
        <v>13</v>
      </c>
      <c r="C15" s="248">
        <v>29364</v>
      </c>
      <c r="E15" s="260">
        <v>12683.44</v>
      </c>
      <c r="F15" s="261">
        <v>3378.82</v>
      </c>
      <c r="G15" s="261"/>
      <c r="H15" s="262"/>
      <c r="I15" s="263">
        <f t="shared" si="0"/>
        <v>16062.26</v>
      </c>
      <c r="K15" s="260">
        <v>11878.85</v>
      </c>
      <c r="L15" s="261">
        <v>8774.35</v>
      </c>
      <c r="M15" s="261"/>
      <c r="N15" s="261"/>
      <c r="O15" s="262"/>
      <c r="P15" s="264">
        <f t="shared" si="1"/>
        <v>20653.2</v>
      </c>
      <c r="Q15" s="263">
        <f t="shared" si="1"/>
        <v>8774.35</v>
      </c>
    </row>
    <row r="16" spans="1:17" x14ac:dyDescent="0.4">
      <c r="A16" s="246" t="s">
        <v>28</v>
      </c>
      <c r="B16" s="247">
        <v>14</v>
      </c>
      <c r="C16" s="248">
        <v>12079</v>
      </c>
      <c r="E16" s="255">
        <v>0</v>
      </c>
      <c r="F16" s="256">
        <v>0</v>
      </c>
      <c r="G16" s="256"/>
      <c r="H16" s="257"/>
      <c r="I16" s="258">
        <f t="shared" si="0"/>
        <v>0</v>
      </c>
      <c r="K16" s="255">
        <v>0</v>
      </c>
      <c r="L16" s="256">
        <v>0</v>
      </c>
      <c r="M16" s="256"/>
      <c r="N16" s="256"/>
      <c r="O16" s="257"/>
      <c r="P16" s="259">
        <f t="shared" si="1"/>
        <v>0</v>
      </c>
      <c r="Q16" s="258">
        <f t="shared" si="1"/>
        <v>0</v>
      </c>
    </row>
    <row r="17" spans="1:17" x14ac:dyDescent="0.4">
      <c r="A17" s="246" t="s">
        <v>29</v>
      </c>
      <c r="B17" s="247">
        <v>15</v>
      </c>
      <c r="C17" s="248">
        <v>446743</v>
      </c>
      <c r="E17" s="260">
        <v>63219.57</v>
      </c>
      <c r="F17" s="261">
        <v>92441.73</v>
      </c>
      <c r="G17" s="261"/>
      <c r="H17" s="262"/>
      <c r="I17" s="263">
        <f t="shared" si="0"/>
        <v>155661.29999999999</v>
      </c>
      <c r="K17" s="260">
        <v>107065.19</v>
      </c>
      <c r="L17" s="261">
        <v>129174.36</v>
      </c>
      <c r="M17" s="261"/>
      <c r="N17" s="261"/>
      <c r="O17" s="262"/>
      <c r="P17" s="264">
        <f t="shared" si="1"/>
        <v>236239.55</v>
      </c>
      <c r="Q17" s="263">
        <f t="shared" si="1"/>
        <v>129174.36</v>
      </c>
    </row>
    <row r="18" spans="1:17" x14ac:dyDescent="0.4">
      <c r="A18" s="246" t="s">
        <v>30</v>
      </c>
      <c r="B18" s="247">
        <v>16</v>
      </c>
      <c r="C18" s="248">
        <v>287692</v>
      </c>
      <c r="E18" s="255">
        <v>25517.51</v>
      </c>
      <c r="F18" s="256">
        <v>86336.56</v>
      </c>
      <c r="G18" s="256"/>
      <c r="H18" s="257"/>
      <c r="I18" s="258">
        <f t="shared" si="0"/>
        <v>111854.06999999999</v>
      </c>
      <c r="K18" s="255">
        <v>72326.14</v>
      </c>
      <c r="L18" s="256">
        <v>72123.05</v>
      </c>
      <c r="M18" s="256"/>
      <c r="N18" s="256"/>
      <c r="O18" s="257"/>
      <c r="P18" s="259">
        <f t="shared" si="1"/>
        <v>144449.19</v>
      </c>
      <c r="Q18" s="258">
        <f t="shared" si="1"/>
        <v>72123.05</v>
      </c>
    </row>
    <row r="19" spans="1:17" x14ac:dyDescent="0.4">
      <c r="A19" s="246" t="s">
        <v>31</v>
      </c>
      <c r="B19" s="247">
        <v>17</v>
      </c>
      <c r="C19" s="248">
        <v>62515</v>
      </c>
      <c r="E19" s="260">
        <v>8196.02</v>
      </c>
      <c r="F19" s="261">
        <v>27709.599999999999</v>
      </c>
      <c r="G19" s="261"/>
      <c r="H19" s="262"/>
      <c r="I19" s="263">
        <f t="shared" si="0"/>
        <v>35905.619999999995</v>
      </c>
      <c r="K19" s="260">
        <v>21357.9</v>
      </c>
      <c r="L19" s="261">
        <v>14734.02</v>
      </c>
      <c r="M19" s="261"/>
      <c r="N19" s="261"/>
      <c r="O19" s="262"/>
      <c r="P19" s="264">
        <f t="shared" si="1"/>
        <v>36091.919999999998</v>
      </c>
      <c r="Q19" s="263">
        <f t="shared" si="1"/>
        <v>14734.02</v>
      </c>
    </row>
    <row r="20" spans="1:17" x14ac:dyDescent="0.4">
      <c r="A20" s="246" t="s">
        <v>32</v>
      </c>
      <c r="B20" s="247">
        <v>18</v>
      </c>
      <c r="C20" s="248">
        <v>15677</v>
      </c>
      <c r="E20" s="255">
        <v>270.19</v>
      </c>
      <c r="F20" s="256">
        <v>6309.96</v>
      </c>
      <c r="G20" s="256"/>
      <c r="H20" s="257"/>
      <c r="I20" s="258">
        <f t="shared" si="0"/>
        <v>6580.15</v>
      </c>
      <c r="K20" s="255">
        <v>4432.01</v>
      </c>
      <c r="L20" s="256">
        <v>3679.28</v>
      </c>
      <c r="M20" s="256"/>
      <c r="N20" s="256"/>
      <c r="O20" s="257"/>
      <c r="P20" s="259">
        <f t="shared" si="1"/>
        <v>8111.2900000000009</v>
      </c>
      <c r="Q20" s="258">
        <f t="shared" si="1"/>
        <v>3679.28</v>
      </c>
    </row>
    <row r="21" spans="1:17" x14ac:dyDescent="0.4">
      <c r="A21" s="246" t="s">
        <v>33</v>
      </c>
      <c r="B21" s="247">
        <v>19</v>
      </c>
      <c r="C21" s="248">
        <v>55483</v>
      </c>
      <c r="E21" s="260">
        <v>0</v>
      </c>
      <c r="F21" s="261">
        <v>2079.1</v>
      </c>
      <c r="G21" s="261"/>
      <c r="H21" s="262"/>
      <c r="I21" s="263">
        <f t="shared" si="0"/>
        <v>2079.1</v>
      </c>
      <c r="K21" s="260">
        <v>12941.85</v>
      </c>
      <c r="L21" s="261">
        <v>15428.18</v>
      </c>
      <c r="M21" s="261"/>
      <c r="N21" s="261"/>
      <c r="O21" s="262"/>
      <c r="P21" s="264">
        <f t="shared" si="1"/>
        <v>28370.03</v>
      </c>
      <c r="Q21" s="263">
        <f t="shared" si="1"/>
        <v>15428.18</v>
      </c>
    </row>
    <row r="22" spans="1:17" x14ac:dyDescent="0.4">
      <c r="A22" s="246" t="s">
        <v>34</v>
      </c>
      <c r="B22" s="247">
        <v>20</v>
      </c>
      <c r="C22" s="248">
        <v>8881</v>
      </c>
      <c r="E22" s="255">
        <v>0</v>
      </c>
      <c r="F22" s="256">
        <v>0</v>
      </c>
      <c r="G22" s="256"/>
      <c r="H22" s="257"/>
      <c r="I22" s="258">
        <f t="shared" si="0"/>
        <v>0</v>
      </c>
      <c r="K22" s="255">
        <v>1170.9100000000001</v>
      </c>
      <c r="L22" s="256">
        <v>1534.4899999999998</v>
      </c>
      <c r="M22" s="256"/>
      <c r="N22" s="256"/>
      <c r="O22" s="257"/>
      <c r="P22" s="259">
        <f t="shared" si="1"/>
        <v>2705.3999999999996</v>
      </c>
      <c r="Q22" s="258">
        <f t="shared" si="1"/>
        <v>1534.4899999999998</v>
      </c>
    </row>
    <row r="23" spans="1:17" x14ac:dyDescent="0.4">
      <c r="A23" s="246" t="s">
        <v>35</v>
      </c>
      <c r="B23" s="247">
        <v>21</v>
      </c>
      <c r="C23" s="248">
        <v>20024</v>
      </c>
      <c r="E23" s="260">
        <v>5699.48</v>
      </c>
      <c r="F23" s="261">
        <v>9211.61</v>
      </c>
      <c r="G23" s="261"/>
      <c r="H23" s="262"/>
      <c r="I23" s="263">
        <f t="shared" si="0"/>
        <v>14911.09</v>
      </c>
      <c r="K23" s="260">
        <v>5580.35</v>
      </c>
      <c r="L23" s="261">
        <v>4846.33</v>
      </c>
      <c r="M23" s="261"/>
      <c r="N23" s="261"/>
      <c r="O23" s="262"/>
      <c r="P23" s="264">
        <f t="shared" si="1"/>
        <v>10426.68</v>
      </c>
      <c r="Q23" s="263">
        <f t="shared" si="1"/>
        <v>4846.33</v>
      </c>
    </row>
    <row r="24" spans="1:17" x14ac:dyDescent="0.4">
      <c r="A24" s="246" t="s">
        <v>36</v>
      </c>
      <c r="B24" s="247">
        <v>22</v>
      </c>
      <c r="C24" s="248">
        <v>20249</v>
      </c>
      <c r="E24" s="255">
        <v>2214.79</v>
      </c>
      <c r="F24" s="256">
        <v>5046.87</v>
      </c>
      <c r="G24" s="256"/>
      <c r="H24" s="257"/>
      <c r="I24" s="258">
        <f t="shared" si="0"/>
        <v>7261.66</v>
      </c>
      <c r="K24" s="255">
        <v>5331.82</v>
      </c>
      <c r="L24" s="256">
        <v>4433.6000000000004</v>
      </c>
      <c r="M24" s="256"/>
      <c r="N24" s="256"/>
      <c r="O24" s="257"/>
      <c r="P24" s="259">
        <f t="shared" si="1"/>
        <v>9765.42</v>
      </c>
      <c r="Q24" s="258">
        <f t="shared" si="1"/>
        <v>4433.6000000000004</v>
      </c>
    </row>
    <row r="25" spans="1:17" x14ac:dyDescent="0.4">
      <c r="A25" s="246" t="s">
        <v>37</v>
      </c>
      <c r="B25" s="247">
        <v>23</v>
      </c>
      <c r="C25" s="248">
        <v>14689</v>
      </c>
      <c r="E25" s="260">
        <v>0</v>
      </c>
      <c r="F25" s="261">
        <v>0</v>
      </c>
      <c r="G25" s="261"/>
      <c r="H25" s="262"/>
      <c r="I25" s="263">
        <f t="shared" si="0"/>
        <v>0</v>
      </c>
      <c r="K25" s="260">
        <v>2054.92</v>
      </c>
      <c r="L25" s="261">
        <v>4601.53</v>
      </c>
      <c r="M25" s="261"/>
      <c r="N25" s="261"/>
      <c r="O25" s="262"/>
      <c r="P25" s="264">
        <f t="shared" si="1"/>
        <v>6656.45</v>
      </c>
      <c r="Q25" s="263">
        <f t="shared" si="1"/>
        <v>4601.53</v>
      </c>
    </row>
    <row r="26" spans="1:17" x14ac:dyDescent="0.4">
      <c r="A26" s="246" t="s">
        <v>38</v>
      </c>
      <c r="B26" s="247">
        <v>24</v>
      </c>
      <c r="C26" s="248">
        <v>31561</v>
      </c>
      <c r="E26" s="255">
        <v>11680</v>
      </c>
      <c r="F26" s="256">
        <v>7146.29</v>
      </c>
      <c r="G26" s="256"/>
      <c r="H26" s="257"/>
      <c r="I26" s="258">
        <f t="shared" si="0"/>
        <v>18826.29</v>
      </c>
      <c r="K26" s="255">
        <v>11208.82</v>
      </c>
      <c r="L26" s="256">
        <v>10456.66</v>
      </c>
      <c r="M26" s="256"/>
      <c r="N26" s="256"/>
      <c r="O26" s="257"/>
      <c r="P26" s="259">
        <f t="shared" si="1"/>
        <v>21665.48</v>
      </c>
      <c r="Q26" s="258">
        <f t="shared" si="1"/>
        <v>10456.66</v>
      </c>
    </row>
    <row r="27" spans="1:17" x14ac:dyDescent="0.4">
      <c r="A27" s="246" t="s">
        <v>39</v>
      </c>
      <c r="B27" s="247">
        <v>25</v>
      </c>
      <c r="C27" s="248">
        <v>54383</v>
      </c>
      <c r="E27" s="260">
        <v>11321.05</v>
      </c>
      <c r="F27" s="261">
        <v>15073.38</v>
      </c>
      <c r="G27" s="261"/>
      <c r="H27" s="262"/>
      <c r="I27" s="263">
        <f t="shared" si="0"/>
        <v>26394.43</v>
      </c>
      <c r="K27" s="260">
        <v>13333.92</v>
      </c>
      <c r="L27" s="261">
        <v>13739.71</v>
      </c>
      <c r="M27" s="261"/>
      <c r="N27" s="261"/>
      <c r="O27" s="262"/>
      <c r="P27" s="264">
        <f t="shared" si="1"/>
        <v>27073.629999999997</v>
      </c>
      <c r="Q27" s="263">
        <f t="shared" si="1"/>
        <v>13739.71</v>
      </c>
    </row>
    <row r="28" spans="1:17" x14ac:dyDescent="0.4">
      <c r="A28" s="246" t="s">
        <v>40</v>
      </c>
      <c r="B28" s="247">
        <v>26</v>
      </c>
      <c r="C28" s="248">
        <v>152904</v>
      </c>
      <c r="E28" s="255">
        <v>38854.54</v>
      </c>
      <c r="F28" s="256">
        <v>43029.65</v>
      </c>
      <c r="G28" s="256"/>
      <c r="H28" s="257"/>
      <c r="I28" s="258">
        <f t="shared" si="0"/>
        <v>81884.19</v>
      </c>
      <c r="K28" s="255">
        <v>44646.080000000002</v>
      </c>
      <c r="L28" s="256">
        <v>34283.68</v>
      </c>
      <c r="M28" s="256"/>
      <c r="N28" s="256"/>
      <c r="O28" s="257"/>
      <c r="P28" s="259">
        <f t="shared" si="1"/>
        <v>78929.760000000009</v>
      </c>
      <c r="Q28" s="258">
        <f t="shared" si="1"/>
        <v>34283.68</v>
      </c>
    </row>
    <row r="29" spans="1:17" x14ac:dyDescent="0.4">
      <c r="A29" s="246" t="s">
        <v>41</v>
      </c>
      <c r="B29" s="247">
        <v>27</v>
      </c>
      <c r="C29" s="248">
        <v>89064</v>
      </c>
      <c r="E29" s="260">
        <v>25262.68</v>
      </c>
      <c r="F29" s="261">
        <v>18947.669999999998</v>
      </c>
      <c r="G29" s="261"/>
      <c r="H29" s="262"/>
      <c r="I29" s="263">
        <f t="shared" si="0"/>
        <v>44210.35</v>
      </c>
      <c r="K29" s="260">
        <v>24736.95</v>
      </c>
      <c r="L29" s="261">
        <v>21044.53</v>
      </c>
      <c r="M29" s="261"/>
      <c r="N29" s="261"/>
      <c r="O29" s="262"/>
      <c r="P29" s="264">
        <f t="shared" si="1"/>
        <v>45781.479999999996</v>
      </c>
      <c r="Q29" s="263">
        <f t="shared" si="1"/>
        <v>21044.53</v>
      </c>
    </row>
    <row r="30" spans="1:17" x14ac:dyDescent="0.4">
      <c r="A30" s="246" t="s">
        <v>42</v>
      </c>
      <c r="B30" s="247">
        <v>28</v>
      </c>
      <c r="C30" s="248">
        <v>488729</v>
      </c>
      <c r="E30" s="255">
        <v>50600</v>
      </c>
      <c r="F30" s="256">
        <v>138305</v>
      </c>
      <c r="G30" s="256"/>
      <c r="H30" s="257"/>
      <c r="I30" s="258">
        <f t="shared" si="0"/>
        <v>188905</v>
      </c>
      <c r="K30" s="255">
        <v>132345</v>
      </c>
      <c r="L30" s="256">
        <v>113652</v>
      </c>
      <c r="M30" s="256"/>
      <c r="N30" s="256"/>
      <c r="O30" s="257"/>
      <c r="P30" s="259">
        <f t="shared" si="1"/>
        <v>245997</v>
      </c>
      <c r="Q30" s="258">
        <f t="shared" si="1"/>
        <v>113652</v>
      </c>
    </row>
    <row r="31" spans="1:17" x14ac:dyDescent="0.4">
      <c r="A31" s="246" t="s">
        <v>43</v>
      </c>
      <c r="B31" s="247">
        <v>29</v>
      </c>
      <c r="C31" s="248">
        <v>16766</v>
      </c>
      <c r="E31" s="260">
        <v>8375.77</v>
      </c>
      <c r="F31" s="261">
        <v>6458.88</v>
      </c>
      <c r="G31" s="261"/>
      <c r="H31" s="262"/>
      <c r="I31" s="263">
        <f t="shared" si="0"/>
        <v>14834.650000000001</v>
      </c>
      <c r="K31" s="260">
        <v>6226.55</v>
      </c>
      <c r="L31" s="261">
        <v>4304.75</v>
      </c>
      <c r="M31" s="261"/>
      <c r="N31" s="261"/>
      <c r="O31" s="262"/>
      <c r="P31" s="264">
        <f t="shared" si="1"/>
        <v>10531.3</v>
      </c>
      <c r="Q31" s="263">
        <f t="shared" si="1"/>
        <v>4304.75</v>
      </c>
    </row>
    <row r="32" spans="1:17" x14ac:dyDescent="0.4">
      <c r="A32" s="246" t="s">
        <v>44</v>
      </c>
      <c r="B32" s="247">
        <v>30</v>
      </c>
      <c r="C32" s="248">
        <v>165690</v>
      </c>
      <c r="E32" s="255">
        <v>20472.29</v>
      </c>
      <c r="F32" s="256">
        <v>66744.320000000007</v>
      </c>
      <c r="G32" s="256"/>
      <c r="H32" s="257"/>
      <c r="I32" s="258">
        <f t="shared" si="0"/>
        <v>87216.610000000015</v>
      </c>
      <c r="K32" s="255">
        <v>71911.710000000006</v>
      </c>
      <c r="L32" s="256">
        <v>45125.869999999995</v>
      </c>
      <c r="M32" s="256"/>
      <c r="N32" s="256"/>
      <c r="O32" s="257"/>
      <c r="P32" s="259">
        <f t="shared" si="1"/>
        <v>117037.58</v>
      </c>
      <c r="Q32" s="258">
        <f t="shared" si="1"/>
        <v>45125.869999999995</v>
      </c>
    </row>
    <row r="33" spans="1:17" x14ac:dyDescent="0.4">
      <c r="A33" s="246" t="s">
        <v>45</v>
      </c>
      <c r="B33" s="247">
        <v>31</v>
      </c>
      <c r="C33" s="248">
        <v>25891</v>
      </c>
      <c r="E33" s="260">
        <v>0</v>
      </c>
      <c r="F33" s="261">
        <v>8560</v>
      </c>
      <c r="G33" s="261"/>
      <c r="H33" s="262"/>
      <c r="I33" s="263">
        <f t="shared" si="0"/>
        <v>8560</v>
      </c>
      <c r="K33" s="260">
        <v>11306.22</v>
      </c>
      <c r="L33" s="261">
        <v>9000.0400000000009</v>
      </c>
      <c r="M33" s="261"/>
      <c r="N33" s="261"/>
      <c r="O33" s="262"/>
      <c r="P33" s="264">
        <f t="shared" si="1"/>
        <v>20306.260000000002</v>
      </c>
      <c r="Q33" s="263">
        <f t="shared" si="1"/>
        <v>9000.0400000000009</v>
      </c>
    </row>
    <row r="34" spans="1:17" x14ac:dyDescent="0.4">
      <c r="A34" s="246" t="s">
        <v>46</v>
      </c>
      <c r="B34" s="247">
        <v>32</v>
      </c>
      <c r="C34" s="248">
        <v>34274</v>
      </c>
      <c r="E34" s="255">
        <v>5931.87</v>
      </c>
      <c r="F34" s="256">
        <v>22271.19</v>
      </c>
      <c r="G34" s="256"/>
      <c r="H34" s="257"/>
      <c r="I34" s="258">
        <f t="shared" si="0"/>
        <v>28203.059999999998</v>
      </c>
      <c r="K34" s="255">
        <v>10398.780000000001</v>
      </c>
      <c r="L34" s="256">
        <v>8824.14</v>
      </c>
      <c r="M34" s="256"/>
      <c r="N34" s="256"/>
      <c r="O34" s="257"/>
      <c r="P34" s="259">
        <f t="shared" si="1"/>
        <v>19222.919999999998</v>
      </c>
      <c r="Q34" s="258">
        <f t="shared" si="1"/>
        <v>8824.14</v>
      </c>
    </row>
    <row r="35" spans="1:17" x14ac:dyDescent="0.4">
      <c r="A35" s="246" t="s">
        <v>47</v>
      </c>
      <c r="B35" s="247">
        <v>33</v>
      </c>
      <c r="C35" s="248">
        <v>4882</v>
      </c>
      <c r="E35" s="260">
        <v>0</v>
      </c>
      <c r="F35" s="261">
        <v>0</v>
      </c>
      <c r="G35" s="261"/>
      <c r="H35" s="262"/>
      <c r="I35" s="263">
        <f t="shared" si="0"/>
        <v>0</v>
      </c>
      <c r="K35" s="260">
        <v>4112.09</v>
      </c>
      <c r="L35" s="261">
        <v>451.46</v>
      </c>
      <c r="M35" s="261"/>
      <c r="N35" s="261"/>
      <c r="O35" s="262"/>
      <c r="P35" s="264">
        <f t="shared" si="1"/>
        <v>4563.55</v>
      </c>
      <c r="Q35" s="263">
        <f t="shared" si="1"/>
        <v>451.46</v>
      </c>
    </row>
    <row r="36" spans="1:17" x14ac:dyDescent="0.4">
      <c r="A36" s="246" t="s">
        <v>48</v>
      </c>
      <c r="B36" s="247">
        <v>34</v>
      </c>
      <c r="C36" s="248">
        <v>213781</v>
      </c>
      <c r="E36" s="255">
        <v>34628.04</v>
      </c>
      <c r="F36" s="256">
        <v>57844.22</v>
      </c>
      <c r="G36" s="256"/>
      <c r="H36" s="257"/>
      <c r="I36" s="258">
        <f t="shared" si="0"/>
        <v>92472.260000000009</v>
      </c>
      <c r="K36" s="255">
        <v>59604.58</v>
      </c>
      <c r="L36" s="256">
        <v>49531.87000000001</v>
      </c>
      <c r="M36" s="256"/>
      <c r="N36" s="256"/>
      <c r="O36" s="257"/>
      <c r="P36" s="259">
        <f t="shared" si="1"/>
        <v>109136.45000000001</v>
      </c>
      <c r="Q36" s="258">
        <f t="shared" si="1"/>
        <v>49531.87000000001</v>
      </c>
    </row>
    <row r="37" spans="1:17" x14ac:dyDescent="0.4">
      <c r="A37" s="246" t="s">
        <v>49</v>
      </c>
      <c r="B37" s="247">
        <v>35</v>
      </c>
      <c r="C37" s="248">
        <v>252682</v>
      </c>
      <c r="E37" s="260">
        <v>0</v>
      </c>
      <c r="F37" s="261">
        <v>50243.9</v>
      </c>
      <c r="G37" s="261"/>
      <c r="H37" s="262"/>
      <c r="I37" s="263">
        <f t="shared" si="0"/>
        <v>50243.9</v>
      </c>
      <c r="K37" s="260">
        <v>84449.42</v>
      </c>
      <c r="L37" s="261">
        <v>69107.31</v>
      </c>
      <c r="M37" s="261"/>
      <c r="N37" s="261"/>
      <c r="O37" s="262"/>
      <c r="P37" s="264">
        <f t="shared" si="1"/>
        <v>153556.72999999998</v>
      </c>
      <c r="Q37" s="263">
        <f t="shared" si="1"/>
        <v>69107.31</v>
      </c>
    </row>
    <row r="38" spans="1:17" x14ac:dyDescent="0.4">
      <c r="A38" s="246" t="s">
        <v>50</v>
      </c>
      <c r="B38" s="247">
        <v>36</v>
      </c>
      <c r="C38" s="248">
        <v>256531</v>
      </c>
      <c r="E38" s="255">
        <v>20037.189999999999</v>
      </c>
      <c r="F38" s="256">
        <v>58426.68</v>
      </c>
      <c r="G38" s="256"/>
      <c r="H38" s="257"/>
      <c r="I38" s="258">
        <f t="shared" si="0"/>
        <v>78463.87</v>
      </c>
      <c r="K38" s="255">
        <v>54164.06</v>
      </c>
      <c r="L38" s="256">
        <v>33883.86</v>
      </c>
      <c r="M38" s="256"/>
      <c r="N38" s="256"/>
      <c r="O38" s="257"/>
      <c r="P38" s="259">
        <f t="shared" si="1"/>
        <v>88047.92</v>
      </c>
      <c r="Q38" s="258">
        <f t="shared" si="1"/>
        <v>33883.86</v>
      </c>
    </row>
    <row r="39" spans="1:17" x14ac:dyDescent="0.4">
      <c r="A39" s="246" t="s">
        <v>51</v>
      </c>
      <c r="B39" s="247">
        <v>37</v>
      </c>
      <c r="C39" s="248">
        <v>66273</v>
      </c>
      <c r="E39" s="260">
        <v>8235.58</v>
      </c>
      <c r="F39" s="261">
        <v>7816.11</v>
      </c>
      <c r="G39" s="261"/>
      <c r="H39" s="262"/>
      <c r="I39" s="263">
        <f t="shared" si="0"/>
        <v>16051.689999999999</v>
      </c>
      <c r="K39" s="260">
        <v>14678.54</v>
      </c>
      <c r="L39" s="261">
        <v>0</v>
      </c>
      <c r="M39" s="261"/>
      <c r="N39" s="261"/>
      <c r="O39" s="262"/>
      <c r="P39" s="264">
        <f t="shared" si="1"/>
        <v>14678.54</v>
      </c>
      <c r="Q39" s="263">
        <f t="shared" si="1"/>
        <v>0</v>
      </c>
    </row>
    <row r="40" spans="1:17" x14ac:dyDescent="0.4">
      <c r="A40" s="246" t="s">
        <v>52</v>
      </c>
      <c r="B40" s="247">
        <v>38</v>
      </c>
      <c r="C40" s="248">
        <v>10272</v>
      </c>
      <c r="E40" s="255">
        <v>1970.93</v>
      </c>
      <c r="F40" s="256">
        <v>3006.71</v>
      </c>
      <c r="G40" s="256"/>
      <c r="H40" s="257"/>
      <c r="I40" s="258">
        <f t="shared" si="0"/>
        <v>4977.6400000000003</v>
      </c>
      <c r="K40" s="255">
        <v>2531.1</v>
      </c>
      <c r="L40" s="256">
        <v>2981.82</v>
      </c>
      <c r="M40" s="256"/>
      <c r="N40" s="256"/>
      <c r="O40" s="257"/>
      <c r="P40" s="259">
        <f t="shared" si="1"/>
        <v>5512.92</v>
      </c>
      <c r="Q40" s="258">
        <f t="shared" si="1"/>
        <v>2981.82</v>
      </c>
    </row>
    <row r="41" spans="1:17" x14ac:dyDescent="0.4">
      <c r="A41" s="246" t="s">
        <v>53</v>
      </c>
      <c r="B41" s="247">
        <v>39</v>
      </c>
      <c r="C41" s="248">
        <v>12334</v>
      </c>
      <c r="E41" s="260">
        <v>0</v>
      </c>
      <c r="F41" s="261">
        <v>3275.96</v>
      </c>
      <c r="G41" s="261"/>
      <c r="H41" s="262"/>
      <c r="I41" s="263">
        <f t="shared" si="0"/>
        <v>3275.96</v>
      </c>
      <c r="K41" s="260">
        <v>2800.58</v>
      </c>
      <c r="L41" s="261">
        <v>3602.5299999999997</v>
      </c>
      <c r="M41" s="261"/>
      <c r="N41" s="261"/>
      <c r="O41" s="262"/>
      <c r="P41" s="264">
        <f t="shared" si="1"/>
        <v>6403.11</v>
      </c>
      <c r="Q41" s="263">
        <f t="shared" si="1"/>
        <v>3602.5299999999997</v>
      </c>
    </row>
    <row r="42" spans="1:17" x14ac:dyDescent="0.4">
      <c r="A42" s="246" t="s">
        <v>54</v>
      </c>
      <c r="B42" s="247">
        <v>40</v>
      </c>
      <c r="C42" s="248">
        <v>144127</v>
      </c>
      <c r="E42" s="255">
        <v>0</v>
      </c>
      <c r="F42" s="256">
        <v>43886.93</v>
      </c>
      <c r="G42" s="256"/>
      <c r="H42" s="257"/>
      <c r="I42" s="258">
        <f t="shared" si="0"/>
        <v>43886.93</v>
      </c>
      <c r="K42" s="255">
        <v>36204.300000000003</v>
      </c>
      <c r="L42" s="256">
        <v>30596.120000000003</v>
      </c>
      <c r="M42" s="256"/>
      <c r="N42" s="256"/>
      <c r="O42" s="257"/>
      <c r="P42" s="259">
        <f t="shared" si="1"/>
        <v>66800.420000000013</v>
      </c>
      <c r="Q42" s="258">
        <f t="shared" si="1"/>
        <v>30596.120000000003</v>
      </c>
    </row>
    <row r="43" spans="1:17" x14ac:dyDescent="0.4">
      <c r="A43" s="246" t="s">
        <v>55</v>
      </c>
      <c r="B43" s="247">
        <v>41</v>
      </c>
      <c r="C43" s="248">
        <v>215981</v>
      </c>
      <c r="E43" s="260">
        <v>0</v>
      </c>
      <c r="F43" s="261">
        <v>41131.19</v>
      </c>
      <c r="G43" s="261"/>
      <c r="H43" s="262"/>
      <c r="I43" s="263">
        <f t="shared" si="0"/>
        <v>41131.19</v>
      </c>
      <c r="K43" s="260">
        <v>60162.3</v>
      </c>
      <c r="L43" s="261">
        <v>42713.56</v>
      </c>
      <c r="M43" s="261"/>
      <c r="N43" s="261"/>
      <c r="O43" s="262"/>
      <c r="P43" s="264">
        <f t="shared" si="1"/>
        <v>102875.86</v>
      </c>
      <c r="Q43" s="263">
        <f t="shared" si="1"/>
        <v>42713.56</v>
      </c>
    </row>
    <row r="44" spans="1:17" x14ac:dyDescent="0.4">
      <c r="A44" s="246" t="s">
        <v>56</v>
      </c>
      <c r="B44" s="247">
        <v>42</v>
      </c>
      <c r="C44" s="248">
        <v>144910</v>
      </c>
      <c r="E44" s="255">
        <v>23866.28</v>
      </c>
      <c r="F44" s="256">
        <v>42032.26</v>
      </c>
      <c r="G44" s="256"/>
      <c r="H44" s="257"/>
      <c r="I44" s="258">
        <f t="shared" si="0"/>
        <v>65898.540000000008</v>
      </c>
      <c r="K44" s="255">
        <v>39703.910000000003</v>
      </c>
      <c r="L44" s="256">
        <v>49254.490000000005</v>
      </c>
      <c r="M44" s="256"/>
      <c r="N44" s="256"/>
      <c r="O44" s="257"/>
      <c r="P44" s="259">
        <f t="shared" si="1"/>
        <v>88958.400000000009</v>
      </c>
      <c r="Q44" s="258">
        <f t="shared" si="1"/>
        <v>49254.490000000005</v>
      </c>
    </row>
    <row r="45" spans="1:17" x14ac:dyDescent="0.4">
      <c r="A45" s="246" t="s">
        <v>109</v>
      </c>
      <c r="B45" s="247">
        <v>43</v>
      </c>
      <c r="C45" s="248">
        <v>1052725</v>
      </c>
      <c r="E45" s="260">
        <v>100199.36</v>
      </c>
      <c r="F45" s="261">
        <v>236318.32</v>
      </c>
      <c r="G45" s="261"/>
      <c r="H45" s="262"/>
      <c r="I45" s="263">
        <f t="shared" si="0"/>
        <v>336517.68</v>
      </c>
      <c r="K45" s="260">
        <v>374457.58</v>
      </c>
      <c r="L45" s="261">
        <v>333096.74</v>
      </c>
      <c r="M45" s="261"/>
      <c r="N45" s="261"/>
      <c r="O45" s="262"/>
      <c r="P45" s="264">
        <f t="shared" si="1"/>
        <v>707554.32000000007</v>
      </c>
      <c r="Q45" s="263">
        <f t="shared" si="1"/>
        <v>333096.74</v>
      </c>
    </row>
    <row r="46" spans="1:17" x14ac:dyDescent="0.4">
      <c r="A46" s="246" t="s">
        <v>57</v>
      </c>
      <c r="B46" s="247">
        <v>44</v>
      </c>
      <c r="C46" s="248">
        <v>134323</v>
      </c>
      <c r="E46" s="255">
        <v>0</v>
      </c>
      <c r="F46" s="256">
        <v>14259.44</v>
      </c>
      <c r="G46" s="256"/>
      <c r="H46" s="257"/>
      <c r="I46" s="258">
        <f t="shared" si="0"/>
        <v>14259.44</v>
      </c>
      <c r="K46" s="255">
        <v>29626.82</v>
      </c>
      <c r="L46" s="256">
        <v>25936.959999999999</v>
      </c>
      <c r="M46" s="256"/>
      <c r="N46" s="256"/>
      <c r="O46" s="257"/>
      <c r="P46" s="259">
        <f t="shared" si="1"/>
        <v>55563.78</v>
      </c>
      <c r="Q46" s="258">
        <f t="shared" si="1"/>
        <v>25936.959999999999</v>
      </c>
    </row>
    <row r="47" spans="1:17" x14ac:dyDescent="0.4">
      <c r="A47" s="246" t="s">
        <v>58</v>
      </c>
      <c r="B47" s="247">
        <v>45</v>
      </c>
      <c r="C47" s="248">
        <v>68428</v>
      </c>
      <c r="E47" s="260">
        <v>8978.58</v>
      </c>
      <c r="F47" s="261">
        <v>29609.15</v>
      </c>
      <c r="G47" s="261"/>
      <c r="H47" s="262"/>
      <c r="I47" s="263">
        <f t="shared" si="0"/>
        <v>38587.730000000003</v>
      </c>
      <c r="K47" s="260">
        <v>21227.78</v>
      </c>
      <c r="L47" s="261">
        <v>15915.26</v>
      </c>
      <c r="M47" s="261"/>
      <c r="N47" s="261"/>
      <c r="O47" s="262"/>
      <c r="P47" s="264">
        <f t="shared" si="1"/>
        <v>37143.040000000001</v>
      </c>
      <c r="Q47" s="263">
        <f t="shared" si="1"/>
        <v>15915.26</v>
      </c>
    </row>
    <row r="48" spans="1:17" x14ac:dyDescent="0.4">
      <c r="A48" s="246" t="s">
        <v>59</v>
      </c>
      <c r="B48" s="247">
        <v>46</v>
      </c>
      <c r="C48" s="248">
        <v>95229</v>
      </c>
      <c r="E48" s="255">
        <v>20658.72</v>
      </c>
      <c r="F48" s="256">
        <v>34256.81</v>
      </c>
      <c r="G48" s="256"/>
      <c r="H48" s="257"/>
      <c r="I48" s="258">
        <f t="shared" si="0"/>
        <v>54915.53</v>
      </c>
      <c r="K48" s="255">
        <v>43288.17</v>
      </c>
      <c r="L48" s="256">
        <v>36770.620000000003</v>
      </c>
      <c r="M48" s="256"/>
      <c r="N48" s="256"/>
      <c r="O48" s="257"/>
      <c r="P48" s="259">
        <f t="shared" si="1"/>
        <v>80058.790000000008</v>
      </c>
      <c r="Q48" s="258">
        <f t="shared" si="1"/>
        <v>36770.620000000003</v>
      </c>
    </row>
    <row r="49" spans="1:17" x14ac:dyDescent="0.4">
      <c r="A49" s="246" t="s">
        <v>60</v>
      </c>
      <c r="B49" s="247">
        <v>47</v>
      </c>
      <c r="C49" s="248">
        <v>75389</v>
      </c>
      <c r="E49" s="260">
        <v>0</v>
      </c>
      <c r="F49" s="261">
        <v>32557.94</v>
      </c>
      <c r="G49" s="261"/>
      <c r="H49" s="262"/>
      <c r="I49" s="263">
        <f t="shared" si="0"/>
        <v>32557.94</v>
      </c>
      <c r="K49" s="260">
        <v>25768.11</v>
      </c>
      <c r="L49" s="261">
        <v>20439.04</v>
      </c>
      <c r="M49" s="261"/>
      <c r="N49" s="261"/>
      <c r="O49" s="262"/>
      <c r="P49" s="264">
        <f t="shared" si="1"/>
        <v>46207.15</v>
      </c>
      <c r="Q49" s="263">
        <f t="shared" si="1"/>
        <v>20439.04</v>
      </c>
    </row>
    <row r="50" spans="1:17" x14ac:dyDescent="0.4">
      <c r="A50" s="246" t="s">
        <v>61</v>
      </c>
      <c r="B50" s="247">
        <v>48</v>
      </c>
      <c r="C50" s="248">
        <v>708331</v>
      </c>
      <c r="E50" s="255">
        <v>110677.11</v>
      </c>
      <c r="F50" s="256">
        <v>147316.97</v>
      </c>
      <c r="G50" s="256"/>
      <c r="H50" s="257"/>
      <c r="I50" s="258">
        <f t="shared" si="0"/>
        <v>257994.08000000002</v>
      </c>
      <c r="K50" s="255">
        <v>164273.48000000001</v>
      </c>
      <c r="L50" s="256">
        <v>167024.01</v>
      </c>
      <c r="M50" s="256"/>
      <c r="N50" s="256"/>
      <c r="O50" s="257"/>
      <c r="P50" s="259">
        <f t="shared" si="1"/>
        <v>331297.49</v>
      </c>
      <c r="Q50" s="258">
        <f t="shared" si="1"/>
        <v>167024.01</v>
      </c>
    </row>
    <row r="51" spans="1:17" x14ac:dyDescent="0.4">
      <c r="A51" s="246" t="s">
        <v>62</v>
      </c>
      <c r="B51" s="247">
        <v>49</v>
      </c>
      <c r="C51" s="248">
        <v>273642</v>
      </c>
      <c r="E51" s="260">
        <v>26757.599999999999</v>
      </c>
      <c r="F51" s="261">
        <v>101523.09</v>
      </c>
      <c r="G51" s="261"/>
      <c r="H51" s="262"/>
      <c r="I51" s="263">
        <f t="shared" si="0"/>
        <v>128280.69</v>
      </c>
      <c r="K51" s="260">
        <v>92858.64</v>
      </c>
      <c r="L51" s="261">
        <v>99361.3</v>
      </c>
      <c r="M51" s="261"/>
      <c r="N51" s="261"/>
      <c r="O51" s="262"/>
      <c r="P51" s="264">
        <f t="shared" si="1"/>
        <v>192219.94</v>
      </c>
      <c r="Q51" s="263">
        <f t="shared" si="1"/>
        <v>99361.3</v>
      </c>
    </row>
    <row r="52" spans="1:17" x14ac:dyDescent="0.4">
      <c r="A52" s="246" t="s">
        <v>63</v>
      </c>
      <c r="B52" s="247">
        <v>50</v>
      </c>
      <c r="C52" s="248">
        <v>801368</v>
      </c>
      <c r="E52" s="255">
        <v>62847.41</v>
      </c>
      <c r="F52" s="256">
        <v>121413.09</v>
      </c>
      <c r="G52" s="256"/>
      <c r="H52" s="257"/>
      <c r="I52" s="258">
        <f t="shared" si="0"/>
        <v>184260.5</v>
      </c>
      <c r="K52" s="255">
        <v>197690.69</v>
      </c>
      <c r="L52" s="256">
        <v>157318.57</v>
      </c>
      <c r="M52" s="256"/>
      <c r="N52" s="256"/>
      <c r="O52" s="257"/>
      <c r="P52" s="259">
        <f t="shared" si="1"/>
        <v>355009.26</v>
      </c>
      <c r="Q52" s="258">
        <f t="shared" si="1"/>
        <v>157318.57</v>
      </c>
    </row>
    <row r="53" spans="1:17" x14ac:dyDescent="0.4">
      <c r="A53" s="246" t="s">
        <v>64</v>
      </c>
      <c r="B53" s="247">
        <v>51</v>
      </c>
      <c r="C53" s="248">
        <v>220648</v>
      </c>
      <c r="E53" s="260">
        <v>33798.58</v>
      </c>
      <c r="F53" s="261">
        <v>92346</v>
      </c>
      <c r="G53" s="261"/>
      <c r="H53" s="262"/>
      <c r="I53" s="263">
        <f t="shared" si="0"/>
        <v>126144.58</v>
      </c>
      <c r="K53" s="260">
        <v>63110.16</v>
      </c>
      <c r="L53" s="261">
        <v>53281.37</v>
      </c>
      <c r="M53" s="261"/>
      <c r="N53" s="261"/>
      <c r="O53" s="262"/>
      <c r="P53" s="264">
        <f t="shared" si="1"/>
        <v>116391.53</v>
      </c>
      <c r="Q53" s="263">
        <f t="shared" si="1"/>
        <v>53281.37</v>
      </c>
    </row>
    <row r="54" spans="1:17" x14ac:dyDescent="0.4">
      <c r="A54" s="246" t="s">
        <v>11</v>
      </c>
      <c r="B54" s="247">
        <v>52</v>
      </c>
      <c r="C54" s="248">
        <v>625735</v>
      </c>
      <c r="E54" s="255">
        <v>0</v>
      </c>
      <c r="F54" s="256">
        <v>150498.04</v>
      </c>
      <c r="G54" s="256"/>
      <c r="H54" s="257"/>
      <c r="I54" s="258">
        <f t="shared" si="0"/>
        <v>150498.04</v>
      </c>
      <c r="K54" s="255">
        <v>155093.79</v>
      </c>
      <c r="L54" s="256">
        <v>146843.02000000002</v>
      </c>
      <c r="M54" s="256"/>
      <c r="N54" s="256"/>
      <c r="O54" s="257"/>
      <c r="P54" s="259">
        <f t="shared" si="1"/>
        <v>301936.81000000006</v>
      </c>
      <c r="Q54" s="258">
        <f t="shared" si="1"/>
        <v>146843.02000000002</v>
      </c>
    </row>
    <row r="55" spans="1:17" x14ac:dyDescent="0.4">
      <c r="A55" s="246" t="s">
        <v>65</v>
      </c>
      <c r="B55" s="247">
        <v>53</v>
      </c>
      <c r="C55" s="248">
        <v>346667</v>
      </c>
      <c r="E55" s="260">
        <v>0</v>
      </c>
      <c r="F55" s="261">
        <v>131193.68</v>
      </c>
      <c r="G55" s="261"/>
      <c r="H55" s="262"/>
      <c r="I55" s="263">
        <f t="shared" si="0"/>
        <v>131193.68</v>
      </c>
      <c r="K55" s="260">
        <v>95364.35</v>
      </c>
      <c r="L55" s="261">
        <v>84065.64</v>
      </c>
      <c r="M55" s="261"/>
      <c r="N55" s="261"/>
      <c r="O55" s="262"/>
      <c r="P55" s="264">
        <f t="shared" si="1"/>
        <v>179429.99</v>
      </c>
      <c r="Q55" s="263">
        <f t="shared" si="1"/>
        <v>84065.64</v>
      </c>
    </row>
    <row r="56" spans="1:17" x14ac:dyDescent="0.4">
      <c r="A56" s="246" t="s">
        <v>66</v>
      </c>
      <c r="B56" s="247">
        <v>54</v>
      </c>
      <c r="C56" s="248">
        <v>102391</v>
      </c>
      <c r="E56" s="255">
        <v>813.22</v>
      </c>
      <c r="F56" s="256">
        <v>33260.69</v>
      </c>
      <c r="G56" s="256"/>
      <c r="H56" s="257"/>
      <c r="I56" s="258">
        <f t="shared" si="0"/>
        <v>34073.910000000003</v>
      </c>
      <c r="K56" s="255">
        <v>28015.54</v>
      </c>
      <c r="L56" s="256">
        <v>26545.979999999996</v>
      </c>
      <c r="M56" s="256"/>
      <c r="N56" s="256"/>
      <c r="O56" s="257"/>
      <c r="P56" s="259">
        <f t="shared" si="1"/>
        <v>54561.52</v>
      </c>
      <c r="Q56" s="258">
        <f t="shared" si="1"/>
        <v>26545.979999999996</v>
      </c>
    </row>
    <row r="57" spans="1:17" x14ac:dyDescent="0.4">
      <c r="A57" s="246" t="s">
        <v>67</v>
      </c>
      <c r="B57" s="247">
        <v>55</v>
      </c>
      <c r="C57" s="248">
        <v>163857</v>
      </c>
      <c r="E57" s="260">
        <v>9192.3799999999992</v>
      </c>
      <c r="F57" s="261">
        <v>59151.01</v>
      </c>
      <c r="G57" s="261"/>
      <c r="H57" s="262"/>
      <c r="I57" s="263">
        <f t="shared" si="0"/>
        <v>68343.39</v>
      </c>
      <c r="K57" s="260">
        <v>42162.34</v>
      </c>
      <c r="L57" s="261">
        <v>48482.38</v>
      </c>
      <c r="M57" s="261"/>
      <c r="N57" s="261"/>
      <c r="O57" s="262"/>
      <c r="P57" s="264">
        <f t="shared" si="1"/>
        <v>90644.72</v>
      </c>
      <c r="Q57" s="263">
        <f t="shared" si="1"/>
        <v>48482.38</v>
      </c>
    </row>
    <row r="58" spans="1:17" x14ac:dyDescent="0.4">
      <c r="A58" s="246" t="s">
        <v>68</v>
      </c>
      <c r="B58" s="247">
        <v>56</v>
      </c>
      <c r="C58" s="248">
        <v>349384</v>
      </c>
      <c r="E58" s="255">
        <v>0</v>
      </c>
      <c r="F58" s="256">
        <v>48512.350000000006</v>
      </c>
      <c r="G58" s="256"/>
      <c r="H58" s="257"/>
      <c r="I58" s="258">
        <f t="shared" si="0"/>
        <v>48512.350000000006</v>
      </c>
      <c r="K58" s="255">
        <v>93263.46</v>
      </c>
      <c r="L58" s="256">
        <v>72467.929999999993</v>
      </c>
      <c r="M58" s="256"/>
      <c r="N58" s="256"/>
      <c r="O58" s="257"/>
      <c r="P58" s="259">
        <f t="shared" si="1"/>
        <v>165731.39000000001</v>
      </c>
      <c r="Q58" s="258">
        <f t="shared" si="1"/>
        <v>72467.929999999993</v>
      </c>
    </row>
    <row r="59" spans="1:17" x14ac:dyDescent="0.4">
      <c r="A59" s="246" t="s">
        <v>69</v>
      </c>
      <c r="B59" s="247">
        <v>57</v>
      </c>
      <c r="C59" s="248">
        <v>211703</v>
      </c>
      <c r="E59" s="260">
        <v>22187.55</v>
      </c>
      <c r="F59" s="261">
        <v>53449.91</v>
      </c>
      <c r="G59" s="261"/>
      <c r="H59" s="262"/>
      <c r="I59" s="263">
        <f t="shared" si="0"/>
        <v>75637.460000000006</v>
      </c>
      <c r="K59" s="260">
        <v>70154.83</v>
      </c>
      <c r="L59" s="261">
        <v>59221.82</v>
      </c>
      <c r="M59" s="261"/>
      <c r="N59" s="261"/>
      <c r="O59" s="262"/>
      <c r="P59" s="264">
        <f t="shared" si="1"/>
        <v>129376.65</v>
      </c>
      <c r="Q59" s="263">
        <f t="shared" si="1"/>
        <v>59221.82</v>
      </c>
    </row>
    <row r="60" spans="1:17" x14ac:dyDescent="0.4">
      <c r="A60" s="246" t="s">
        <v>111</v>
      </c>
      <c r="B60" s="247">
        <v>58</v>
      </c>
      <c r="C60" s="248">
        <v>78068</v>
      </c>
      <c r="E60" s="255">
        <v>34106.71</v>
      </c>
      <c r="F60" s="256">
        <v>0</v>
      </c>
      <c r="G60" s="256"/>
      <c r="H60" s="257"/>
      <c r="I60" s="258">
        <f t="shared" si="0"/>
        <v>34106.71</v>
      </c>
      <c r="K60" s="255">
        <v>23601.83</v>
      </c>
      <c r="L60" s="256">
        <v>15980.06</v>
      </c>
      <c r="M60" s="256"/>
      <c r="N60" s="256"/>
      <c r="O60" s="257"/>
      <c r="P60" s="259">
        <f t="shared" si="1"/>
        <v>39581.89</v>
      </c>
      <c r="Q60" s="258">
        <f t="shared" si="1"/>
        <v>15980.06</v>
      </c>
    </row>
    <row r="61" spans="1:17" x14ac:dyDescent="0.4">
      <c r="A61" s="246" t="s">
        <v>113</v>
      </c>
      <c r="B61" s="247">
        <v>59</v>
      </c>
      <c r="C61" s="248">
        <v>289885</v>
      </c>
      <c r="E61" s="260">
        <v>0</v>
      </c>
      <c r="F61" s="261">
        <v>36605.51</v>
      </c>
      <c r="G61" s="261"/>
      <c r="H61" s="262"/>
      <c r="I61" s="263">
        <f t="shared" si="0"/>
        <v>36605.51</v>
      </c>
      <c r="K61" s="260">
        <v>71569.53</v>
      </c>
      <c r="L61" s="261">
        <v>54268.68</v>
      </c>
      <c r="M61" s="261"/>
      <c r="N61" s="261"/>
      <c r="O61" s="262"/>
      <c r="P61" s="264">
        <f t="shared" si="1"/>
        <v>125838.20999999999</v>
      </c>
      <c r="Q61" s="263">
        <f t="shared" si="1"/>
        <v>54268.68</v>
      </c>
    </row>
    <row r="62" spans="1:17" x14ac:dyDescent="0.4">
      <c r="A62" s="246" t="s">
        <v>71</v>
      </c>
      <c r="B62" s="247">
        <v>60</v>
      </c>
      <c r="C62" s="248">
        <v>75897</v>
      </c>
      <c r="E62" s="255">
        <v>0</v>
      </c>
      <c r="F62" s="256">
        <v>0</v>
      </c>
      <c r="G62" s="256"/>
      <c r="H62" s="257"/>
      <c r="I62" s="258">
        <f t="shared" si="0"/>
        <v>0</v>
      </c>
      <c r="K62" s="255">
        <v>25556.9</v>
      </c>
      <c r="L62" s="256">
        <v>21304.670000000002</v>
      </c>
      <c r="M62" s="256"/>
      <c r="N62" s="256"/>
      <c r="O62" s="257"/>
      <c r="P62" s="259">
        <f t="shared" si="1"/>
        <v>46861.570000000007</v>
      </c>
      <c r="Q62" s="258">
        <f t="shared" si="1"/>
        <v>21304.670000000002</v>
      </c>
    </row>
    <row r="63" spans="1:17" x14ac:dyDescent="0.4">
      <c r="A63" s="246" t="s">
        <v>72</v>
      </c>
      <c r="B63" s="247">
        <v>61</v>
      </c>
      <c r="C63" s="248">
        <v>25886</v>
      </c>
      <c r="E63" s="260">
        <v>4855.8500000000004</v>
      </c>
      <c r="F63" s="261">
        <v>6976.27</v>
      </c>
      <c r="G63" s="261"/>
      <c r="H63" s="262"/>
      <c r="I63" s="263">
        <f t="shared" si="0"/>
        <v>11832.12</v>
      </c>
      <c r="K63" s="260">
        <v>7829.37</v>
      </c>
      <c r="L63" s="261">
        <v>5914.4699999999993</v>
      </c>
      <c r="M63" s="261"/>
      <c r="N63" s="261"/>
      <c r="O63" s="262"/>
      <c r="P63" s="264">
        <f t="shared" si="1"/>
        <v>13743.84</v>
      </c>
      <c r="Q63" s="263">
        <f t="shared" si="1"/>
        <v>5914.4699999999993</v>
      </c>
    </row>
    <row r="64" spans="1:17" x14ac:dyDescent="0.4">
      <c r="A64" s="246" t="s">
        <v>73</v>
      </c>
      <c r="B64" s="247">
        <v>62</v>
      </c>
      <c r="C64" s="248">
        <v>11748</v>
      </c>
      <c r="E64" s="255">
        <v>0</v>
      </c>
      <c r="F64" s="256">
        <v>1030.1199999999999</v>
      </c>
      <c r="G64" s="256"/>
      <c r="H64" s="257"/>
      <c r="I64" s="258">
        <f t="shared" si="0"/>
        <v>1030.1199999999999</v>
      </c>
      <c r="K64" s="255">
        <v>2311.88</v>
      </c>
      <c r="L64" s="256">
        <v>3293.29</v>
      </c>
      <c r="M64" s="256"/>
      <c r="N64" s="256"/>
      <c r="O64" s="257"/>
      <c r="P64" s="259">
        <f t="shared" si="1"/>
        <v>5605.17</v>
      </c>
      <c r="Q64" s="258">
        <f t="shared" si="1"/>
        <v>3293.29</v>
      </c>
    </row>
    <row r="65" spans="1:17" x14ac:dyDescent="0.4">
      <c r="A65" s="246" t="s">
        <v>74</v>
      </c>
      <c r="B65" s="247">
        <v>63</v>
      </c>
      <c r="C65" s="248">
        <v>9976</v>
      </c>
      <c r="E65" s="260">
        <v>0</v>
      </c>
      <c r="F65" s="261">
        <v>2336.8200000000002</v>
      </c>
      <c r="G65" s="261"/>
      <c r="H65" s="262"/>
      <c r="I65" s="263">
        <f t="shared" si="0"/>
        <v>2336.8200000000002</v>
      </c>
      <c r="K65" s="260">
        <v>1270.42</v>
      </c>
      <c r="L65" s="261">
        <v>3461.29</v>
      </c>
      <c r="M65" s="261"/>
      <c r="N65" s="261"/>
      <c r="O65" s="262"/>
      <c r="P65" s="264">
        <f t="shared" si="1"/>
        <v>4731.71</v>
      </c>
      <c r="Q65" s="263">
        <f t="shared" si="1"/>
        <v>3461.29</v>
      </c>
    </row>
    <row r="66" spans="1:17" x14ac:dyDescent="0.4">
      <c r="A66" s="246" t="s">
        <v>75</v>
      </c>
      <c r="B66" s="247">
        <v>64</v>
      </c>
      <c r="C66" s="248">
        <v>276066</v>
      </c>
      <c r="E66" s="255">
        <v>74151.91</v>
      </c>
      <c r="F66" s="256">
        <v>48439.86</v>
      </c>
      <c r="G66" s="256"/>
      <c r="H66" s="257"/>
      <c r="I66" s="258">
        <f t="shared" si="0"/>
        <v>122591.77</v>
      </c>
      <c r="K66" s="255">
        <v>85696.75</v>
      </c>
      <c r="L66" s="256">
        <v>71167.100000000006</v>
      </c>
      <c r="M66" s="256"/>
      <c r="N66" s="256"/>
      <c r="O66" s="257"/>
      <c r="P66" s="259">
        <f t="shared" si="1"/>
        <v>156863.85</v>
      </c>
      <c r="Q66" s="258">
        <f t="shared" si="1"/>
        <v>71167.100000000006</v>
      </c>
    </row>
    <row r="67" spans="1:17" x14ac:dyDescent="0.4">
      <c r="A67" s="246" t="s">
        <v>76</v>
      </c>
      <c r="B67" s="247">
        <v>65</v>
      </c>
      <c r="C67" s="248">
        <v>34229</v>
      </c>
      <c r="E67" s="260">
        <v>12536.83</v>
      </c>
      <c r="F67" s="261">
        <v>7387.69</v>
      </c>
      <c r="G67" s="261"/>
      <c r="H67" s="262"/>
      <c r="I67" s="263">
        <f t="shared" si="0"/>
        <v>19924.52</v>
      </c>
      <c r="K67" s="260">
        <v>10103.19</v>
      </c>
      <c r="L67" s="261">
        <v>9136.15</v>
      </c>
      <c r="M67" s="261"/>
      <c r="N67" s="261"/>
      <c r="O67" s="262"/>
      <c r="P67" s="264">
        <f t="shared" si="1"/>
        <v>19239.34</v>
      </c>
      <c r="Q67" s="263">
        <f t="shared" si="1"/>
        <v>9136.15</v>
      </c>
    </row>
    <row r="68" spans="1:17" x14ac:dyDescent="0.4">
      <c r="A68" s="246" t="s">
        <v>77</v>
      </c>
      <c r="B68" s="247">
        <v>66</v>
      </c>
      <c r="C68" s="248">
        <v>58394</v>
      </c>
      <c r="E68" s="255">
        <v>16048.78</v>
      </c>
      <c r="F68" s="256">
        <v>9448.86</v>
      </c>
      <c r="G68" s="256"/>
      <c r="H68" s="257"/>
      <c r="I68" s="258">
        <f t="shared" ref="I68:I70" si="2">SUM(E68:H68)</f>
        <v>25497.64</v>
      </c>
      <c r="K68" s="255">
        <v>17111.14</v>
      </c>
      <c r="L68" s="256">
        <v>12499.619999999999</v>
      </c>
      <c r="M68" s="256"/>
      <c r="N68" s="256"/>
      <c r="O68" s="257"/>
      <c r="P68" s="259">
        <f t="shared" ref="P68:Q70" si="3">SUM(K68:N68)</f>
        <v>29610.76</v>
      </c>
      <c r="Q68" s="258">
        <f t="shared" si="3"/>
        <v>12499.619999999999</v>
      </c>
    </row>
    <row r="69" spans="1:17" ht="15.5" thickBot="1" x14ac:dyDescent="0.45">
      <c r="A69" s="246" t="s">
        <v>78</v>
      </c>
      <c r="B69" s="247">
        <v>67</v>
      </c>
      <c r="C69" s="248">
        <v>39877</v>
      </c>
      <c r="E69" s="260">
        <v>8077.95</v>
      </c>
      <c r="F69" s="261">
        <v>5860.22</v>
      </c>
      <c r="G69" s="261"/>
      <c r="H69" s="262"/>
      <c r="I69" s="263">
        <f t="shared" si="2"/>
        <v>13938.17</v>
      </c>
      <c r="K69" s="260">
        <v>9985.77</v>
      </c>
      <c r="L69" s="261">
        <v>8092.9</v>
      </c>
      <c r="M69" s="261"/>
      <c r="N69" s="261"/>
      <c r="O69" s="262"/>
      <c r="P69" s="264">
        <f t="shared" si="3"/>
        <v>18078.669999999998</v>
      </c>
      <c r="Q69" s="263">
        <f t="shared" si="3"/>
        <v>8092.9</v>
      </c>
    </row>
    <row r="70" spans="1:17" ht="16" thickTop="1" thickBot="1" x14ac:dyDescent="0.45">
      <c r="A70" s="265" t="s">
        <v>361</v>
      </c>
      <c r="C70" s="248">
        <f>SUM(C3:C69)</f>
        <v>11700000</v>
      </c>
      <c r="E70" s="266">
        <v>1147487.9699999997</v>
      </c>
      <c r="F70" s="267">
        <v>2837272.9699999993</v>
      </c>
      <c r="G70" s="267"/>
      <c r="H70" s="268"/>
      <c r="I70" s="269">
        <f t="shared" si="2"/>
        <v>3984760.939999999</v>
      </c>
      <c r="K70" s="266">
        <f>SUM(K3:K69)</f>
        <v>3302488.1900000004</v>
      </c>
      <c r="L70" s="267">
        <f t="shared" ref="L70:N70" si="4">SUM(L3:L69)</f>
        <v>2918088.6100000013</v>
      </c>
      <c r="M70" s="267">
        <f t="shared" si="4"/>
        <v>0</v>
      </c>
      <c r="N70" s="267">
        <f t="shared" si="4"/>
        <v>0</v>
      </c>
      <c r="O70" s="268"/>
      <c r="P70" s="270">
        <f t="shared" si="3"/>
        <v>6220576.8000000017</v>
      </c>
      <c r="Q70" s="269">
        <f t="shared" si="3"/>
        <v>2918088.6100000013</v>
      </c>
    </row>
    <row r="71" spans="1:17" ht="15.5" thickTop="1" x14ac:dyDescent="0.4">
      <c r="H71" s="271" t="s">
        <v>362</v>
      </c>
      <c r="I71" s="248">
        <f>SUM(I3:I69)</f>
        <v>3984760.94</v>
      </c>
      <c r="O71" s="271" t="s">
        <v>362</v>
      </c>
      <c r="P71" s="248">
        <f>SUM(P3:P69)</f>
        <v>6220576.799999998</v>
      </c>
      <c r="Q71" s="248">
        <f>SUM(Q3:Q69)</f>
        <v>2918088.6100000013</v>
      </c>
    </row>
    <row r="72" spans="1:17" x14ac:dyDescent="0.4">
      <c r="H72" s="271" t="s">
        <v>363</v>
      </c>
      <c r="I72" s="248">
        <f>I70-I71</f>
        <v>0</v>
      </c>
      <c r="O72" s="271" t="s">
        <v>363</v>
      </c>
      <c r="P72" s="248">
        <f>P70-P71</f>
        <v>0</v>
      </c>
      <c r="Q72" s="248">
        <f>Q70-Q71</f>
        <v>0</v>
      </c>
    </row>
    <row r="73" spans="1:17" ht="50.5" x14ac:dyDescent="0.4">
      <c r="B73" s="272" t="s">
        <v>364</v>
      </c>
      <c r="C73" s="273" t="s">
        <v>365</v>
      </c>
      <c r="E73" s="273" t="s">
        <v>366</v>
      </c>
      <c r="F73" s="273"/>
      <c r="G73" s="273"/>
      <c r="H73" s="273"/>
      <c r="K73" s="327" t="s">
        <v>367</v>
      </c>
      <c r="L73" s="327"/>
      <c r="M73" s="327"/>
      <c r="N73" s="327"/>
      <c r="O73" s="274"/>
      <c r="P73" s="274"/>
    </row>
  </sheetData>
  <mergeCells count="1">
    <mergeCell ref="K73:N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C00000"/>
    <pageSetUpPr fitToPage="1"/>
  </sheetPr>
  <dimension ref="A1:ZW71"/>
  <sheetViews>
    <sheetView view="pageBreakPreview" zoomScale="60" zoomScaleNormal="100" workbookViewId="0">
      <pane xSplit="1" ySplit="1" topLeftCell="B2" activePane="bottomRight" state="frozen"/>
      <selection activeCell="K35" sqref="K35"/>
      <selection pane="topRight" activeCell="K35" sqref="K35"/>
      <selection pane="bottomLeft" activeCell="K35" sqref="K35"/>
      <selection pane="bottomRight" activeCell="B2" sqref="B2:B68"/>
    </sheetView>
  </sheetViews>
  <sheetFormatPr defaultColWidth="8.84375" defaultRowHeight="15" x14ac:dyDescent="0.4"/>
  <cols>
    <col min="1" max="1" width="11.765625" style="63" customWidth="1"/>
    <col min="2" max="2" width="23.07421875" style="62" customWidth="1"/>
    <col min="3" max="3" width="21.3046875" style="62" customWidth="1"/>
    <col min="4" max="4" width="20.69140625" style="62" customWidth="1"/>
    <col min="5" max="5" width="20.07421875" style="62" customWidth="1"/>
    <col min="6" max="6" width="17.23046875" customWidth="1"/>
    <col min="7" max="7" width="16.07421875" style="62" customWidth="1"/>
    <col min="8" max="16384" width="8.84375" style="62"/>
  </cols>
  <sheetData>
    <row r="1" spans="1:699" ht="29" customHeight="1" x14ac:dyDescent="0.4">
      <c r="A1" s="80" t="s">
        <v>199</v>
      </c>
      <c r="B1" s="79" t="s">
        <v>208</v>
      </c>
      <c r="C1" s="79" t="s">
        <v>209</v>
      </c>
      <c r="D1" s="79" t="s">
        <v>206</v>
      </c>
      <c r="E1" s="79" t="s">
        <v>207</v>
      </c>
    </row>
    <row r="2" spans="1:699" x14ac:dyDescent="0.4">
      <c r="A2" s="81" t="s">
        <v>16</v>
      </c>
      <c r="B2" s="85">
        <v>63751.18</v>
      </c>
      <c r="C2" s="85">
        <v>39921.61</v>
      </c>
      <c r="D2" s="85">
        <v>15000</v>
      </c>
      <c r="E2" s="85">
        <v>7050</v>
      </c>
      <c r="G2" s="64"/>
    </row>
    <row r="3" spans="1:699" x14ac:dyDescent="0.4">
      <c r="A3" s="81" t="s">
        <v>17</v>
      </c>
      <c r="B3" s="85">
        <v>6415.22</v>
      </c>
      <c r="C3" s="85">
        <v>10905.69</v>
      </c>
      <c r="D3" s="85">
        <v>14078.75</v>
      </c>
      <c r="E3" s="85">
        <v>0</v>
      </c>
      <c r="G3" s="64"/>
    </row>
    <row r="4" spans="1:699" x14ac:dyDescent="0.4">
      <c r="A4" s="81" t="s">
        <v>18</v>
      </c>
      <c r="B4" s="85">
        <v>63163.35</v>
      </c>
      <c r="C4" s="85">
        <v>40870.6</v>
      </c>
      <c r="D4" s="85">
        <v>20652.22</v>
      </c>
      <c r="E4" s="85">
        <v>0</v>
      </c>
    </row>
    <row r="5" spans="1:699" x14ac:dyDescent="0.4">
      <c r="A5" s="81" t="s">
        <v>81</v>
      </c>
      <c r="B5" s="85">
        <v>8337.94</v>
      </c>
      <c r="C5" s="85">
        <v>9351.86</v>
      </c>
      <c r="D5" s="85">
        <v>0</v>
      </c>
      <c r="E5" s="85">
        <v>12566.77</v>
      </c>
    </row>
    <row r="6" spans="1:699" x14ac:dyDescent="0.4">
      <c r="A6" s="81" t="s">
        <v>19</v>
      </c>
      <c r="B6" s="85">
        <v>98366.36</v>
      </c>
      <c r="C6" s="85">
        <v>106134.21</v>
      </c>
      <c r="D6" s="85">
        <v>15977.16</v>
      </c>
      <c r="E6" s="85">
        <v>134081.48000000001</v>
      </c>
    </row>
    <row r="7" spans="1:699" x14ac:dyDescent="0.4">
      <c r="A7" s="81" t="s">
        <v>20</v>
      </c>
      <c r="B7" s="85">
        <v>171906.35</v>
      </c>
      <c r="C7" s="85">
        <v>214714.85</v>
      </c>
      <c r="D7" s="85">
        <v>71443.820000000007</v>
      </c>
      <c r="E7" s="85">
        <v>0</v>
      </c>
    </row>
    <row r="8" spans="1:699" x14ac:dyDescent="0.4">
      <c r="A8" s="81" t="s">
        <v>21</v>
      </c>
      <c r="B8" s="85">
        <v>1843.26</v>
      </c>
      <c r="C8" s="85">
        <v>4607.1000000000004</v>
      </c>
      <c r="D8" s="85">
        <v>0</v>
      </c>
      <c r="E8" s="85">
        <v>299.68</v>
      </c>
    </row>
    <row r="9" spans="1:699" x14ac:dyDescent="0.4">
      <c r="A9" s="81" t="s">
        <v>22</v>
      </c>
      <c r="B9" s="85">
        <v>38361.78</v>
      </c>
      <c r="C9" s="85">
        <v>34416.269999999997</v>
      </c>
      <c r="D9" s="85">
        <v>35902.68</v>
      </c>
      <c r="E9" s="85">
        <v>23523.64</v>
      </c>
    </row>
    <row r="10" spans="1:699" x14ac:dyDescent="0.4">
      <c r="A10" s="81" t="s">
        <v>23</v>
      </c>
      <c r="B10" s="85">
        <v>4024.68</v>
      </c>
      <c r="C10" s="85">
        <v>28364.82</v>
      </c>
      <c r="D10" s="85">
        <v>0</v>
      </c>
      <c r="E10" s="85">
        <v>0</v>
      </c>
    </row>
    <row r="11" spans="1:699" x14ac:dyDescent="0.4">
      <c r="A11" s="81" t="s">
        <v>24</v>
      </c>
      <c r="B11" s="85">
        <v>22994.53</v>
      </c>
      <c r="C11" s="85">
        <v>31978.19</v>
      </c>
      <c r="D11" s="85">
        <v>24219.5</v>
      </c>
      <c r="E11" s="85">
        <v>0</v>
      </c>
    </row>
    <row r="12" spans="1:699" x14ac:dyDescent="0.4">
      <c r="A12" s="81" t="s">
        <v>25</v>
      </c>
      <c r="B12" s="85">
        <v>74576.28</v>
      </c>
      <c r="C12" s="85">
        <v>52806.38</v>
      </c>
      <c r="D12" s="85">
        <v>62369.49</v>
      </c>
      <c r="E12" s="85">
        <v>45040.639999999999</v>
      </c>
    </row>
    <row r="13" spans="1:699" x14ac:dyDescent="0.4">
      <c r="A13" s="81" t="s">
        <v>26</v>
      </c>
      <c r="B13" s="85">
        <v>13065.61</v>
      </c>
      <c r="C13" s="85">
        <v>12669.08</v>
      </c>
      <c r="D13" s="85">
        <v>24774.5</v>
      </c>
      <c r="E13" s="85">
        <v>0</v>
      </c>
      <c r="ZW13" s="65">
        <v>1</v>
      </c>
    </row>
    <row r="14" spans="1:699" x14ac:dyDescent="0.4">
      <c r="A14" s="81" t="s">
        <v>193</v>
      </c>
      <c r="B14" s="85">
        <v>3378.82</v>
      </c>
      <c r="C14" s="85">
        <v>4054.7</v>
      </c>
      <c r="D14" s="85">
        <v>5583.86</v>
      </c>
      <c r="E14" s="85">
        <v>12683.44</v>
      </c>
    </row>
    <row r="15" spans="1:699" x14ac:dyDescent="0.4">
      <c r="A15" s="81" t="s">
        <v>28</v>
      </c>
      <c r="B15" s="85">
        <v>0</v>
      </c>
      <c r="C15" s="85">
        <v>2252.86</v>
      </c>
      <c r="D15" s="85">
        <v>9826.14</v>
      </c>
      <c r="E15" s="85">
        <v>0</v>
      </c>
    </row>
    <row r="16" spans="1:699" x14ac:dyDescent="0.4">
      <c r="A16" s="81" t="s">
        <v>29</v>
      </c>
      <c r="B16" s="85">
        <v>92441.73</v>
      </c>
      <c r="C16" s="85">
        <v>106477.98</v>
      </c>
      <c r="D16" s="85">
        <v>70053.31</v>
      </c>
      <c r="E16" s="85">
        <v>63219.57</v>
      </c>
    </row>
    <row r="17" spans="1:5" x14ac:dyDescent="0.4">
      <c r="A17" s="81" t="s">
        <v>30</v>
      </c>
      <c r="B17" s="85">
        <v>86336.56</v>
      </c>
      <c r="C17" s="85">
        <v>89081.38</v>
      </c>
      <c r="D17" s="85">
        <v>50563.96</v>
      </c>
      <c r="E17" s="85">
        <v>25517.51</v>
      </c>
    </row>
    <row r="18" spans="1:5" x14ac:dyDescent="0.4">
      <c r="A18" s="81" t="s">
        <v>31</v>
      </c>
      <c r="B18" s="85">
        <v>27709.599999999999</v>
      </c>
      <c r="C18" s="85">
        <v>25301.01</v>
      </c>
      <c r="D18" s="85">
        <v>6416.69</v>
      </c>
      <c r="E18" s="85">
        <v>8196.02</v>
      </c>
    </row>
    <row r="19" spans="1:5" x14ac:dyDescent="0.4">
      <c r="A19" s="81" t="s">
        <v>32</v>
      </c>
      <c r="B19" s="85">
        <v>6309.96</v>
      </c>
      <c r="C19" s="85">
        <v>6908.48</v>
      </c>
      <c r="D19" s="85">
        <v>3684.96</v>
      </c>
      <c r="E19" s="85">
        <v>270.19</v>
      </c>
    </row>
    <row r="20" spans="1:5" x14ac:dyDescent="0.4">
      <c r="A20" s="81" t="s">
        <v>33</v>
      </c>
      <c r="B20" s="85">
        <v>2079.1</v>
      </c>
      <c r="C20" s="85">
        <v>24155.65</v>
      </c>
      <c r="D20" s="85">
        <v>0</v>
      </c>
      <c r="E20" s="85">
        <v>0</v>
      </c>
    </row>
    <row r="21" spans="1:5" x14ac:dyDescent="0.4">
      <c r="A21" s="81" t="s">
        <v>34</v>
      </c>
      <c r="B21" s="85">
        <v>0</v>
      </c>
      <c r="C21" s="85">
        <v>0</v>
      </c>
      <c r="D21" s="85">
        <v>5505.47</v>
      </c>
      <c r="E21" s="85">
        <v>0</v>
      </c>
    </row>
    <row r="22" spans="1:5" x14ac:dyDescent="0.4">
      <c r="A22" s="81" t="s">
        <v>35</v>
      </c>
      <c r="B22" s="85">
        <v>9211.61</v>
      </c>
      <c r="C22" s="85">
        <v>5678.71</v>
      </c>
      <c r="D22" s="85">
        <v>2951.54</v>
      </c>
      <c r="E22" s="85">
        <v>5699.48</v>
      </c>
    </row>
    <row r="23" spans="1:5" x14ac:dyDescent="0.4">
      <c r="A23" s="81" t="s">
        <v>36</v>
      </c>
      <c r="B23" s="85">
        <v>5046.87</v>
      </c>
      <c r="C23" s="85">
        <v>4052.26</v>
      </c>
      <c r="D23" s="85">
        <v>4617.38</v>
      </c>
      <c r="E23" s="85">
        <v>2214.79</v>
      </c>
    </row>
    <row r="24" spans="1:5" x14ac:dyDescent="0.4">
      <c r="A24" s="81" t="s">
        <v>37</v>
      </c>
      <c r="B24" s="85">
        <v>0</v>
      </c>
      <c r="C24" s="85">
        <v>954.56</v>
      </c>
      <c r="D24" s="85">
        <v>5415.58</v>
      </c>
      <c r="E24" s="85">
        <v>0</v>
      </c>
    </row>
    <row r="25" spans="1:5" x14ac:dyDescent="0.4">
      <c r="A25" s="81" t="s">
        <v>38</v>
      </c>
      <c r="B25" s="85">
        <v>7146.29</v>
      </c>
      <c r="C25" s="85">
        <v>6184.22</v>
      </c>
      <c r="D25" s="85">
        <v>7970.12</v>
      </c>
      <c r="E25" s="85">
        <v>11680</v>
      </c>
    </row>
    <row r="26" spans="1:5" x14ac:dyDescent="0.4">
      <c r="A26" s="81" t="s">
        <v>39</v>
      </c>
      <c r="B26" s="85">
        <v>15073.38</v>
      </c>
      <c r="C26" s="85">
        <v>11798.9</v>
      </c>
      <c r="D26" s="85">
        <v>14903.1</v>
      </c>
      <c r="E26" s="85">
        <v>11321.05</v>
      </c>
    </row>
    <row r="27" spans="1:5" x14ac:dyDescent="0.4">
      <c r="A27" s="81" t="s">
        <v>40</v>
      </c>
      <c r="B27" s="85">
        <v>43029.65</v>
      </c>
      <c r="C27" s="85">
        <v>38896.559999999998</v>
      </c>
      <c r="D27" s="85">
        <v>0</v>
      </c>
      <c r="E27" s="85">
        <v>38854.54</v>
      </c>
    </row>
    <row r="28" spans="1:5" x14ac:dyDescent="0.4">
      <c r="A28" s="81" t="s">
        <v>41</v>
      </c>
      <c r="B28" s="85">
        <v>18947.669999999998</v>
      </c>
      <c r="C28" s="85">
        <v>19893.84</v>
      </c>
      <c r="D28" s="85">
        <v>4010.0300000000007</v>
      </c>
      <c r="E28" s="85">
        <v>25262.68</v>
      </c>
    </row>
    <row r="29" spans="1:5" x14ac:dyDescent="0.4">
      <c r="A29" s="81" t="s">
        <v>42</v>
      </c>
      <c r="B29" s="85">
        <v>138305</v>
      </c>
      <c r="C29" s="85">
        <v>106494.28</v>
      </c>
      <c r="D29" s="85">
        <v>70000</v>
      </c>
      <c r="E29" s="85">
        <v>50600</v>
      </c>
    </row>
    <row r="30" spans="1:5" x14ac:dyDescent="0.4">
      <c r="A30" s="81" t="s">
        <v>43</v>
      </c>
      <c r="B30" s="85">
        <v>6458.88</v>
      </c>
      <c r="C30" s="85">
        <v>3364.05</v>
      </c>
      <c r="D30" s="85">
        <v>362.98</v>
      </c>
      <c r="E30" s="85">
        <v>8375.77</v>
      </c>
    </row>
    <row r="31" spans="1:5" x14ac:dyDescent="0.4">
      <c r="A31" s="81" t="s">
        <v>44</v>
      </c>
      <c r="B31" s="85">
        <v>66744.320000000007</v>
      </c>
      <c r="C31" s="85">
        <v>38595.56</v>
      </c>
      <c r="D31" s="85">
        <v>33928.47</v>
      </c>
      <c r="E31" s="85">
        <v>20472.29</v>
      </c>
    </row>
    <row r="32" spans="1:5" x14ac:dyDescent="0.4">
      <c r="A32" s="81" t="s">
        <v>45</v>
      </c>
      <c r="B32" s="85">
        <v>8560</v>
      </c>
      <c r="C32" s="85">
        <v>6233.87</v>
      </c>
      <c r="D32" s="85">
        <v>2516.15</v>
      </c>
      <c r="E32" s="85">
        <v>0</v>
      </c>
    </row>
    <row r="33" spans="1:5" x14ac:dyDescent="0.4">
      <c r="A33" s="81" t="s">
        <v>46</v>
      </c>
      <c r="B33" s="85">
        <v>22271.19</v>
      </c>
      <c r="C33" s="85">
        <v>9547.4500000000007</v>
      </c>
      <c r="D33" s="85">
        <v>4366.7299999999996</v>
      </c>
      <c r="E33" s="85">
        <v>5931.87</v>
      </c>
    </row>
    <row r="34" spans="1:5" x14ac:dyDescent="0.4">
      <c r="A34" s="81" t="s">
        <v>47</v>
      </c>
      <c r="B34" s="85">
        <v>0</v>
      </c>
      <c r="C34" s="85">
        <v>0</v>
      </c>
      <c r="D34" s="85">
        <v>2323.6999999999998</v>
      </c>
      <c r="E34" s="85">
        <v>0</v>
      </c>
    </row>
    <row r="35" spans="1:5" x14ac:dyDescent="0.4">
      <c r="A35" s="81" t="s">
        <v>48</v>
      </c>
      <c r="B35" s="85">
        <v>57844.22</v>
      </c>
      <c r="C35" s="85">
        <v>48523.26</v>
      </c>
      <c r="D35" s="85">
        <v>65368.31</v>
      </c>
      <c r="E35" s="85">
        <v>34628.04</v>
      </c>
    </row>
    <row r="36" spans="1:5" x14ac:dyDescent="0.4">
      <c r="A36" s="81" t="s">
        <v>49</v>
      </c>
      <c r="B36" s="85">
        <v>50243.9</v>
      </c>
      <c r="C36" s="85">
        <v>38448.71</v>
      </c>
      <c r="D36" s="85">
        <v>70009.399999999994</v>
      </c>
      <c r="E36" s="85">
        <v>0</v>
      </c>
    </row>
    <row r="37" spans="1:5" x14ac:dyDescent="0.4">
      <c r="A37" s="81" t="s">
        <v>50</v>
      </c>
      <c r="B37" s="85">
        <v>58426.68</v>
      </c>
      <c r="C37" s="85">
        <v>41802.11</v>
      </c>
      <c r="D37" s="85">
        <v>49542.2</v>
      </c>
      <c r="E37" s="85">
        <v>20037.189999999999</v>
      </c>
    </row>
    <row r="38" spans="1:5" x14ac:dyDescent="0.4">
      <c r="A38" s="81" t="s">
        <v>51</v>
      </c>
      <c r="B38" s="85">
        <v>7816.11</v>
      </c>
      <c r="C38" s="85">
        <v>9024</v>
      </c>
      <c r="D38" s="85">
        <v>27717.23</v>
      </c>
      <c r="E38" s="85">
        <v>8235.58</v>
      </c>
    </row>
    <row r="39" spans="1:5" x14ac:dyDescent="0.4">
      <c r="A39" s="81" t="s">
        <v>52</v>
      </c>
      <c r="B39" s="85">
        <v>3006.71</v>
      </c>
      <c r="C39" s="85">
        <v>3551.89</v>
      </c>
      <c r="D39" s="85">
        <v>293.16000000000003</v>
      </c>
      <c r="E39" s="85">
        <v>1970.93</v>
      </c>
    </row>
    <row r="40" spans="1:5" x14ac:dyDescent="0.4">
      <c r="A40" s="81" t="s">
        <v>53</v>
      </c>
      <c r="B40" s="85">
        <v>3275.96</v>
      </c>
      <c r="C40" s="85">
        <v>1675.53</v>
      </c>
      <c r="D40" s="85">
        <v>5665.11</v>
      </c>
      <c r="E40" s="85">
        <v>0</v>
      </c>
    </row>
    <row r="41" spans="1:5" x14ac:dyDescent="0.4">
      <c r="A41" s="81" t="s">
        <v>54</v>
      </c>
      <c r="B41" s="85">
        <v>43886.93</v>
      </c>
      <c r="C41" s="85">
        <v>33050.54</v>
      </c>
      <c r="D41" s="85">
        <v>13034.46</v>
      </c>
      <c r="E41" s="85">
        <v>0</v>
      </c>
    </row>
    <row r="42" spans="1:5" x14ac:dyDescent="0.4">
      <c r="A42" s="81" t="s">
        <v>55</v>
      </c>
      <c r="B42" s="85">
        <v>41131.19</v>
      </c>
      <c r="C42" s="85">
        <v>64791.33</v>
      </c>
      <c r="D42" s="85">
        <v>71135.789999999994</v>
      </c>
      <c r="E42" s="85">
        <v>0</v>
      </c>
    </row>
    <row r="43" spans="1:5" x14ac:dyDescent="0.4">
      <c r="A43" s="81" t="s">
        <v>56</v>
      </c>
      <c r="B43" s="85">
        <v>42032.26</v>
      </c>
      <c r="C43" s="85">
        <v>57741.43</v>
      </c>
      <c r="D43" s="85">
        <v>24587.360000000001</v>
      </c>
      <c r="E43" s="85">
        <v>23866.28</v>
      </c>
    </row>
    <row r="44" spans="1:5" x14ac:dyDescent="0.4">
      <c r="A44" s="81" t="s">
        <v>109</v>
      </c>
      <c r="B44" s="85">
        <v>236318.32</v>
      </c>
      <c r="C44" s="85">
        <v>296257.23</v>
      </c>
      <c r="D44" s="85">
        <v>328213.63</v>
      </c>
      <c r="E44" s="85">
        <v>100199.36</v>
      </c>
    </row>
    <row r="45" spans="1:5" x14ac:dyDescent="0.4">
      <c r="A45" s="81" t="s">
        <v>57</v>
      </c>
      <c r="B45" s="85">
        <v>14259.44</v>
      </c>
      <c r="C45" s="85">
        <v>30437.040000000001</v>
      </c>
      <c r="D45" s="85">
        <v>43070.98</v>
      </c>
      <c r="E45" s="85">
        <v>0</v>
      </c>
    </row>
    <row r="46" spans="1:5" x14ac:dyDescent="0.4">
      <c r="A46" s="81" t="s">
        <v>58</v>
      </c>
      <c r="B46" s="85">
        <v>29609.15</v>
      </c>
      <c r="C46" s="85">
        <v>23533.51</v>
      </c>
      <c r="D46" s="85">
        <v>20104.66</v>
      </c>
      <c r="E46" s="85">
        <v>8978.58</v>
      </c>
    </row>
    <row r="47" spans="1:5" x14ac:dyDescent="0.4">
      <c r="A47" s="81" t="s">
        <v>59</v>
      </c>
      <c r="B47" s="85">
        <v>34256.81</v>
      </c>
      <c r="C47" s="85">
        <v>20176.82</v>
      </c>
      <c r="D47" s="85">
        <v>20774.77</v>
      </c>
      <c r="E47" s="85">
        <v>20658.72</v>
      </c>
    </row>
    <row r="48" spans="1:5" x14ac:dyDescent="0.4">
      <c r="A48" s="81" t="s">
        <v>60</v>
      </c>
      <c r="B48" s="85">
        <v>32557.94</v>
      </c>
      <c r="C48" s="85">
        <v>18272.34</v>
      </c>
      <c r="D48" s="85">
        <v>9070.15</v>
      </c>
      <c r="E48" s="85">
        <v>0</v>
      </c>
    </row>
    <row r="49" spans="1:5" x14ac:dyDescent="0.4">
      <c r="A49" s="81" t="s">
        <v>61</v>
      </c>
      <c r="B49" s="85">
        <v>147316.97</v>
      </c>
      <c r="C49" s="85">
        <v>152650.1</v>
      </c>
      <c r="D49" s="85">
        <v>93024.77</v>
      </c>
      <c r="E49" s="85">
        <v>110677.11</v>
      </c>
    </row>
    <row r="50" spans="1:5" x14ac:dyDescent="0.4">
      <c r="A50" s="81" t="s">
        <v>62</v>
      </c>
      <c r="B50" s="85">
        <v>101523.09</v>
      </c>
      <c r="C50" s="85">
        <v>94967.09</v>
      </c>
      <c r="D50" s="85">
        <v>115631.31</v>
      </c>
      <c r="E50" s="85">
        <v>26757.599999999999</v>
      </c>
    </row>
    <row r="51" spans="1:5" x14ac:dyDescent="0.4">
      <c r="A51" s="81" t="s">
        <v>63</v>
      </c>
      <c r="B51" s="85">
        <v>121413.09</v>
      </c>
      <c r="C51" s="85">
        <v>150746.17000000001</v>
      </c>
      <c r="D51" s="85">
        <v>165068.04</v>
      </c>
      <c r="E51" s="85">
        <v>62847.41</v>
      </c>
    </row>
    <row r="52" spans="1:5" x14ac:dyDescent="0.4">
      <c r="A52" s="81" t="s">
        <v>64</v>
      </c>
      <c r="B52" s="85">
        <v>92346</v>
      </c>
      <c r="C52" s="85">
        <v>85792.88</v>
      </c>
      <c r="D52" s="85">
        <v>12723.21</v>
      </c>
      <c r="E52" s="85">
        <v>33798.58</v>
      </c>
    </row>
    <row r="53" spans="1:5" x14ac:dyDescent="0.4">
      <c r="A53" s="81" t="s">
        <v>11</v>
      </c>
      <c r="B53" s="85">
        <v>150498.04</v>
      </c>
      <c r="C53" s="85">
        <v>153357.78</v>
      </c>
      <c r="D53" s="85">
        <v>151295.45000000001</v>
      </c>
      <c r="E53" s="85">
        <v>0</v>
      </c>
    </row>
    <row r="54" spans="1:5" x14ac:dyDescent="0.4">
      <c r="A54" s="81" t="s">
        <v>65</v>
      </c>
      <c r="B54" s="85">
        <v>131193.68</v>
      </c>
      <c r="C54" s="85">
        <v>89178.94</v>
      </c>
      <c r="D54" s="85">
        <v>0</v>
      </c>
      <c r="E54" s="85">
        <v>0</v>
      </c>
    </row>
    <row r="55" spans="1:5" x14ac:dyDescent="0.4">
      <c r="A55" s="81" t="s">
        <v>66</v>
      </c>
      <c r="B55" s="85">
        <v>33260.69</v>
      </c>
      <c r="C55" s="85">
        <v>24397.46</v>
      </c>
      <c r="D55" s="85">
        <v>30213.48</v>
      </c>
      <c r="E55" s="85">
        <v>813.22</v>
      </c>
    </row>
    <row r="56" spans="1:5" x14ac:dyDescent="0.4">
      <c r="A56" s="81" t="s">
        <v>67</v>
      </c>
      <c r="B56" s="85">
        <v>59151.01</v>
      </c>
      <c r="C56" s="85">
        <v>27030.14</v>
      </c>
      <c r="D56" s="85">
        <v>80706.77</v>
      </c>
      <c r="E56" s="85">
        <v>9192.3799999999992</v>
      </c>
    </row>
    <row r="57" spans="1:5" x14ac:dyDescent="0.4">
      <c r="A57" s="81" t="s">
        <v>68</v>
      </c>
      <c r="B57" s="85">
        <v>48512.350000000006</v>
      </c>
      <c r="C57" s="85">
        <v>83279.05</v>
      </c>
      <c r="D57" s="85">
        <v>32567.58</v>
      </c>
      <c r="E57" s="85">
        <v>0</v>
      </c>
    </row>
    <row r="58" spans="1:5" x14ac:dyDescent="0.4">
      <c r="A58" s="81" t="s">
        <v>69</v>
      </c>
      <c r="B58" s="85">
        <v>53449.91</v>
      </c>
      <c r="C58" s="85">
        <v>36462.82</v>
      </c>
      <c r="D58" s="85">
        <v>60727.57</v>
      </c>
      <c r="E58" s="85">
        <v>22187.55</v>
      </c>
    </row>
    <row r="59" spans="1:5" x14ac:dyDescent="0.4">
      <c r="A59" s="81" t="s">
        <v>111</v>
      </c>
      <c r="B59" s="85">
        <v>0</v>
      </c>
      <c r="C59" s="85">
        <v>10943.09</v>
      </c>
      <c r="D59" s="85">
        <v>30095.11</v>
      </c>
      <c r="E59" s="85">
        <v>34106.71</v>
      </c>
    </row>
    <row r="60" spans="1:5" x14ac:dyDescent="0.4">
      <c r="A60" s="81" t="s">
        <v>113</v>
      </c>
      <c r="B60" s="85">
        <v>36605.51</v>
      </c>
      <c r="C60" s="85">
        <v>103291.05</v>
      </c>
      <c r="D60" s="85">
        <v>109921.91</v>
      </c>
      <c r="E60" s="85">
        <v>0</v>
      </c>
    </row>
    <row r="61" spans="1:5" x14ac:dyDescent="0.4">
      <c r="A61" s="81" t="s">
        <v>71</v>
      </c>
      <c r="B61" s="85">
        <v>0</v>
      </c>
      <c r="C61" s="85">
        <v>24238.26</v>
      </c>
      <c r="D61" s="85">
        <v>15000</v>
      </c>
      <c r="E61" s="85">
        <v>0</v>
      </c>
    </row>
    <row r="62" spans="1:5" x14ac:dyDescent="0.4">
      <c r="A62" s="81" t="s">
        <v>72</v>
      </c>
      <c r="B62" s="85">
        <v>6976.27</v>
      </c>
      <c r="C62" s="85">
        <v>4909.54</v>
      </c>
      <c r="D62" s="85">
        <v>2270.12</v>
      </c>
      <c r="E62" s="85">
        <v>4855.8500000000004</v>
      </c>
    </row>
    <row r="63" spans="1:5" x14ac:dyDescent="0.4">
      <c r="A63" s="81" t="s">
        <v>73</v>
      </c>
      <c r="B63" s="85">
        <v>1030.1199999999999</v>
      </c>
      <c r="C63" s="85">
        <v>3067.85</v>
      </c>
      <c r="D63" s="85">
        <v>6168.08</v>
      </c>
      <c r="E63" s="85">
        <v>0</v>
      </c>
    </row>
    <row r="64" spans="1:5" x14ac:dyDescent="0.4">
      <c r="A64" s="81" t="s">
        <v>74</v>
      </c>
      <c r="B64" s="85">
        <v>2336.8200000000002</v>
      </c>
      <c r="C64" s="85">
        <v>4601.67</v>
      </c>
      <c r="D64" s="85">
        <v>0</v>
      </c>
      <c r="E64" s="85">
        <v>0</v>
      </c>
    </row>
    <row r="65" spans="1:7" x14ac:dyDescent="0.4">
      <c r="A65" s="81" t="s">
        <v>75</v>
      </c>
      <c r="B65" s="85">
        <v>48439.86</v>
      </c>
      <c r="C65" s="85">
        <v>57746.67</v>
      </c>
      <c r="D65" s="85">
        <v>54925.71</v>
      </c>
      <c r="E65" s="85">
        <v>74151.91</v>
      </c>
    </row>
    <row r="66" spans="1:7" x14ac:dyDescent="0.4">
      <c r="A66" s="81" t="s">
        <v>76</v>
      </c>
      <c r="B66" s="85">
        <v>7387.69</v>
      </c>
      <c r="C66" s="85">
        <v>5252.42</v>
      </c>
      <c r="D66" s="85">
        <v>12138.91</v>
      </c>
      <c r="E66" s="85">
        <v>12536.83</v>
      </c>
    </row>
    <row r="67" spans="1:7" x14ac:dyDescent="0.4">
      <c r="A67" s="81" t="s">
        <v>77</v>
      </c>
      <c r="B67" s="85">
        <v>9448.86</v>
      </c>
      <c r="C67" s="85">
        <v>20236.75</v>
      </c>
      <c r="D67" s="85">
        <v>13637.55</v>
      </c>
      <c r="E67" s="85">
        <v>16048.78</v>
      </c>
    </row>
    <row r="68" spans="1:7" ht="15.5" thickBot="1" x14ac:dyDescent="0.45">
      <c r="A68" s="82" t="s">
        <v>78</v>
      </c>
      <c r="B68" s="86">
        <v>5860.22</v>
      </c>
      <c r="C68" s="86">
        <v>8911.52</v>
      </c>
      <c r="D68" s="86">
        <v>13537.89</v>
      </c>
      <c r="E68" s="86">
        <v>8077.95</v>
      </c>
    </row>
    <row r="69" spans="1:7" ht="16" thickTop="1" thickBot="1" x14ac:dyDescent="0.45">
      <c r="A69" s="83" t="s">
        <v>200</v>
      </c>
      <c r="B69" s="84">
        <f>SUM(B2:B68)</f>
        <v>2837272.9699999993</v>
      </c>
      <c r="C69" s="84">
        <f t="shared" ref="C69:E69" si="0">SUM(C2:C68)</f>
        <v>2925013.9699999993</v>
      </c>
      <c r="D69" s="84">
        <f t="shared" si="0"/>
        <v>2337658.9600000004</v>
      </c>
      <c r="E69" s="84">
        <f t="shared" si="0"/>
        <v>1147487.9699999997</v>
      </c>
      <c r="G69" s="66"/>
    </row>
    <row r="71" spans="1:7" x14ac:dyDescent="0.4">
      <c r="A71" s="63" t="s">
        <v>347</v>
      </c>
    </row>
  </sheetData>
  <conditionalFormatting sqref="C2:E68">
    <cfRule type="expression" dxfId="2" priority="2">
      <formula>MOD(ROW(),2)=1</formula>
    </cfRule>
  </conditionalFormatting>
  <conditionalFormatting sqref="B2:B68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sheetPr codeName="Sheet9"/>
  <dimension ref="A1:S73"/>
  <sheetViews>
    <sheetView zoomScale="80" zoomScaleNormal="80" workbookViewId="0">
      <pane xSplit="1" ySplit="1" topLeftCell="B2" activePane="bottomRight" state="frozen"/>
      <selection activeCell="K35" sqref="K35"/>
      <selection pane="topRight" activeCell="K35" sqref="K35"/>
      <selection pane="bottomLeft" activeCell="K35" sqref="K35"/>
      <selection pane="bottomRight" activeCell="L61" sqref="L61"/>
    </sheetView>
  </sheetViews>
  <sheetFormatPr defaultRowHeight="15" x14ac:dyDescent="0.4"/>
  <cols>
    <col min="1" max="1" width="10.4609375" customWidth="1"/>
    <col min="3" max="3" width="10.4609375" customWidth="1"/>
    <col min="7" max="7" width="10.84375" bestFit="1" customWidth="1"/>
    <col min="8" max="11" width="15.69140625" customWidth="1"/>
    <col min="12" max="13" width="15.69140625" style="113" customWidth="1"/>
    <col min="14" max="15" width="15.69140625" customWidth="1"/>
  </cols>
  <sheetData>
    <row r="1" spans="1:15" ht="27.5" x14ac:dyDescent="0.4">
      <c r="A1" s="117" t="s">
        <v>223</v>
      </c>
      <c r="B1" s="117" t="s">
        <v>104</v>
      </c>
      <c r="C1" s="117" t="s">
        <v>144</v>
      </c>
      <c r="D1" s="117" t="s">
        <v>160</v>
      </c>
      <c r="E1" s="117" t="s">
        <v>239</v>
      </c>
      <c r="F1" s="117" t="s">
        <v>240</v>
      </c>
      <c r="G1" s="117" t="s">
        <v>241</v>
      </c>
      <c r="H1" s="117" t="s">
        <v>208</v>
      </c>
      <c r="I1" s="117" t="s">
        <v>209</v>
      </c>
      <c r="J1" s="117" t="s">
        <v>206</v>
      </c>
      <c r="K1" s="117" t="s">
        <v>207</v>
      </c>
      <c r="L1" s="117" t="s">
        <v>208</v>
      </c>
      <c r="M1" s="117" t="s">
        <v>209</v>
      </c>
      <c r="N1" s="111" t="s">
        <v>242</v>
      </c>
      <c r="O1" s="112" t="s">
        <v>243</v>
      </c>
    </row>
    <row r="2" spans="1:15" x14ac:dyDescent="0.4">
      <c r="A2" s="113" t="s">
        <v>16</v>
      </c>
      <c r="B2" s="113">
        <v>1</v>
      </c>
      <c r="C2" s="113">
        <f>ReportInfo!B21</f>
        <v>21</v>
      </c>
      <c r="D2" s="113" t="s">
        <v>179</v>
      </c>
      <c r="E2" s="113" t="s">
        <v>163</v>
      </c>
      <c r="F2" s="113" t="s">
        <v>178</v>
      </c>
      <c r="G2" s="113" t="s">
        <v>165</v>
      </c>
      <c r="H2" s="114">
        <v>48818.94</v>
      </c>
      <c r="I2" s="136">
        <v>7623.63</v>
      </c>
      <c r="J2" s="136">
        <v>5435.57</v>
      </c>
      <c r="K2" s="136">
        <v>34554.550000000003</v>
      </c>
      <c r="L2" s="136"/>
      <c r="M2" s="136"/>
      <c r="N2" s="115">
        <f>ROUND(AVERAGE(H2:M2),2)</f>
        <v>24108.17</v>
      </c>
      <c r="O2" s="116">
        <f t="shared" ref="O2:O33" si="0">IF($D$69 ="Average",N2,K2)</f>
        <v>34554.550000000003</v>
      </c>
    </row>
    <row r="3" spans="1:15" x14ac:dyDescent="0.4">
      <c r="A3" s="113" t="s">
        <v>17</v>
      </c>
      <c r="B3" s="113">
        <v>2</v>
      </c>
      <c r="C3" s="113">
        <f>$C$2</f>
        <v>21</v>
      </c>
      <c r="D3" s="113" t="s">
        <v>179</v>
      </c>
      <c r="E3" s="113" t="s">
        <v>163</v>
      </c>
      <c r="F3" s="113" t="s">
        <v>178</v>
      </c>
      <c r="G3" s="113" t="s">
        <v>165</v>
      </c>
      <c r="H3" s="114">
        <v>12847.19</v>
      </c>
      <c r="I3" s="136">
        <v>6455.28</v>
      </c>
      <c r="J3" s="136">
        <v>7091.47</v>
      </c>
      <c r="K3" s="136">
        <v>6258.87</v>
      </c>
      <c r="L3" s="230"/>
      <c r="M3" s="136"/>
      <c r="N3" s="115">
        <f t="shared" ref="N3:N66" si="1">ROUND(AVERAGE(H3:M3),2)</f>
        <v>8163.2</v>
      </c>
      <c r="O3" s="116">
        <f t="shared" si="0"/>
        <v>6258.87</v>
      </c>
    </row>
    <row r="4" spans="1:15" x14ac:dyDescent="0.4">
      <c r="A4" s="113" t="s">
        <v>18</v>
      </c>
      <c r="B4" s="113">
        <v>3</v>
      </c>
      <c r="C4" s="113">
        <f t="shared" ref="C4:C67" si="2">$C$2</f>
        <v>21</v>
      </c>
      <c r="D4" s="113" t="s">
        <v>179</v>
      </c>
      <c r="E4" s="113" t="s">
        <v>163</v>
      </c>
      <c r="F4" s="113" t="s">
        <v>178</v>
      </c>
      <c r="G4" s="113" t="s">
        <v>165</v>
      </c>
      <c r="H4" s="114">
        <v>40141.67</v>
      </c>
      <c r="I4" s="136">
        <v>9497.8799999999992</v>
      </c>
      <c r="J4" s="136">
        <v>5751.98</v>
      </c>
      <c r="K4" s="136">
        <v>31570.33</v>
      </c>
      <c r="L4" s="136"/>
      <c r="M4" s="136"/>
      <c r="N4" s="115">
        <f t="shared" si="1"/>
        <v>21740.47</v>
      </c>
      <c r="O4" s="116">
        <f t="shared" si="0"/>
        <v>31570.33</v>
      </c>
    </row>
    <row r="5" spans="1:15" x14ac:dyDescent="0.4">
      <c r="A5" s="113" t="s">
        <v>81</v>
      </c>
      <c r="B5" s="113">
        <v>4</v>
      </c>
      <c r="C5" s="113">
        <f t="shared" si="2"/>
        <v>21</v>
      </c>
      <c r="D5" s="113" t="s">
        <v>179</v>
      </c>
      <c r="E5" s="113" t="s">
        <v>163</v>
      </c>
      <c r="F5" s="113" t="s">
        <v>178</v>
      </c>
      <c r="G5" s="113" t="s">
        <v>165</v>
      </c>
      <c r="H5" s="114">
        <v>7482.5</v>
      </c>
      <c r="I5" s="136">
        <v>6121.06</v>
      </c>
      <c r="J5" s="136">
        <v>7633.71</v>
      </c>
      <c r="K5" s="136">
        <v>7567.98</v>
      </c>
      <c r="L5" s="136"/>
      <c r="M5" s="136"/>
      <c r="N5" s="115">
        <f t="shared" si="1"/>
        <v>7201.31</v>
      </c>
      <c r="O5" s="116">
        <f t="shared" si="0"/>
        <v>7567.98</v>
      </c>
    </row>
    <row r="6" spans="1:15" x14ac:dyDescent="0.4">
      <c r="A6" s="113" t="s">
        <v>19</v>
      </c>
      <c r="B6" s="113">
        <v>5</v>
      </c>
      <c r="C6" s="113">
        <f t="shared" si="2"/>
        <v>21</v>
      </c>
      <c r="D6" s="113" t="s">
        <v>179</v>
      </c>
      <c r="E6" s="113" t="s">
        <v>163</v>
      </c>
      <c r="F6" s="113" t="s">
        <v>178</v>
      </c>
      <c r="G6" s="113" t="s">
        <v>165</v>
      </c>
      <c r="H6" s="114">
        <v>94604.9</v>
      </c>
      <c r="I6" s="136">
        <v>52732.85</v>
      </c>
      <c r="J6" s="136">
        <v>50425</v>
      </c>
      <c r="K6" s="136">
        <v>70950.100000000006</v>
      </c>
      <c r="L6" s="136"/>
      <c r="M6" s="136"/>
      <c r="N6" s="115">
        <f t="shared" si="1"/>
        <v>67178.210000000006</v>
      </c>
      <c r="O6" s="116">
        <f t="shared" si="0"/>
        <v>70950.100000000006</v>
      </c>
    </row>
    <row r="7" spans="1:15" x14ac:dyDescent="0.4">
      <c r="A7" s="113" t="s">
        <v>20</v>
      </c>
      <c r="B7" s="113">
        <v>6</v>
      </c>
      <c r="C7" s="113">
        <f t="shared" si="2"/>
        <v>21</v>
      </c>
      <c r="D7" s="113" t="s">
        <v>179</v>
      </c>
      <c r="E7" s="113" t="s">
        <v>163</v>
      </c>
      <c r="F7" s="113" t="s">
        <v>178</v>
      </c>
      <c r="G7" s="113" t="s">
        <v>165</v>
      </c>
      <c r="H7" s="114">
        <v>181347.77</v>
      </c>
      <c r="I7" s="136">
        <v>62308.11</v>
      </c>
      <c r="J7" s="136">
        <v>64498.99</v>
      </c>
      <c r="K7" s="136">
        <v>51680.92</v>
      </c>
      <c r="L7" s="136"/>
      <c r="M7" s="136"/>
      <c r="N7" s="115">
        <f t="shared" si="1"/>
        <v>89958.95</v>
      </c>
      <c r="O7" s="116">
        <f t="shared" si="0"/>
        <v>51680.92</v>
      </c>
    </row>
    <row r="8" spans="1:15" x14ac:dyDescent="0.4">
      <c r="A8" s="113" t="s">
        <v>21</v>
      </c>
      <c r="B8" s="113">
        <v>7</v>
      </c>
      <c r="C8" s="113">
        <f t="shared" si="2"/>
        <v>21</v>
      </c>
      <c r="D8" s="113" t="s">
        <v>179</v>
      </c>
      <c r="E8" s="113" t="s">
        <v>163</v>
      </c>
      <c r="F8" s="113" t="s">
        <v>178</v>
      </c>
      <c r="G8" s="113" t="s">
        <v>165</v>
      </c>
      <c r="H8" s="114">
        <v>2054.52</v>
      </c>
      <c r="I8" s="136">
        <v>1612.67</v>
      </c>
      <c r="J8" s="136">
        <v>1946.26</v>
      </c>
      <c r="K8" s="136">
        <v>1390.04</v>
      </c>
      <c r="L8" s="136"/>
      <c r="M8" s="136"/>
      <c r="N8" s="115">
        <f t="shared" si="1"/>
        <v>1750.87</v>
      </c>
      <c r="O8" s="116">
        <f t="shared" si="0"/>
        <v>1390.04</v>
      </c>
    </row>
    <row r="9" spans="1:15" x14ac:dyDescent="0.4">
      <c r="A9" s="113" t="s">
        <v>22</v>
      </c>
      <c r="B9" s="113">
        <v>8</v>
      </c>
      <c r="C9" s="113">
        <f t="shared" si="2"/>
        <v>21</v>
      </c>
      <c r="D9" s="113" t="s">
        <v>179</v>
      </c>
      <c r="E9" s="113" t="s">
        <v>163</v>
      </c>
      <c r="F9" s="113" t="s">
        <v>178</v>
      </c>
      <c r="G9" s="113" t="s">
        <v>165</v>
      </c>
      <c r="H9" s="114">
        <v>37503.46</v>
      </c>
      <c r="I9" s="136">
        <v>28807.83</v>
      </c>
      <c r="J9" s="136">
        <v>28569.06</v>
      </c>
      <c r="K9" s="136">
        <v>35965.61</v>
      </c>
      <c r="L9" s="136"/>
      <c r="M9" s="136"/>
      <c r="N9" s="115">
        <f t="shared" si="1"/>
        <v>32711.49</v>
      </c>
      <c r="O9" s="116">
        <f t="shared" si="0"/>
        <v>35965.61</v>
      </c>
    </row>
    <row r="10" spans="1:15" x14ac:dyDescent="0.4">
      <c r="A10" s="113" t="s">
        <v>23</v>
      </c>
      <c r="B10" s="113">
        <v>9</v>
      </c>
      <c r="C10" s="113">
        <f t="shared" si="2"/>
        <v>21</v>
      </c>
      <c r="D10" s="113" t="s">
        <v>179</v>
      </c>
      <c r="E10" s="113" t="s">
        <v>163</v>
      </c>
      <c r="F10" s="113" t="s">
        <v>178</v>
      </c>
      <c r="G10" s="113" t="s">
        <v>165</v>
      </c>
      <c r="H10" s="114">
        <v>16495.96</v>
      </c>
      <c r="I10" s="136">
        <v>3862.61</v>
      </c>
      <c r="J10" s="136">
        <v>1485.68</v>
      </c>
      <c r="K10" s="136">
        <v>2715.17</v>
      </c>
      <c r="L10" s="136"/>
      <c r="M10" s="136"/>
      <c r="N10" s="115">
        <f t="shared" si="1"/>
        <v>6139.86</v>
      </c>
      <c r="O10" s="116">
        <f t="shared" si="0"/>
        <v>2715.17</v>
      </c>
    </row>
    <row r="11" spans="1:15" x14ac:dyDescent="0.4">
      <c r="A11" s="113" t="s">
        <v>24</v>
      </c>
      <c r="B11" s="113">
        <v>10</v>
      </c>
      <c r="C11" s="113">
        <f t="shared" si="2"/>
        <v>21</v>
      </c>
      <c r="D11" s="113" t="s">
        <v>179</v>
      </c>
      <c r="E11" s="113" t="s">
        <v>163</v>
      </c>
      <c r="F11" s="113" t="s">
        <v>178</v>
      </c>
      <c r="G11" s="113" t="s">
        <v>165</v>
      </c>
      <c r="H11" s="114">
        <v>19006.39</v>
      </c>
      <c r="I11" s="136">
        <v>17409.61</v>
      </c>
      <c r="J11" s="136">
        <v>17885.03</v>
      </c>
      <c r="K11" s="136">
        <v>10000.74</v>
      </c>
      <c r="L11" s="136"/>
      <c r="M11" s="136"/>
      <c r="N11" s="115">
        <f t="shared" si="1"/>
        <v>16075.44</v>
      </c>
      <c r="O11" s="116">
        <f t="shared" si="0"/>
        <v>10000.74</v>
      </c>
    </row>
    <row r="12" spans="1:15" x14ac:dyDescent="0.4">
      <c r="A12" s="113" t="s">
        <v>25</v>
      </c>
      <c r="B12" s="113">
        <v>11</v>
      </c>
      <c r="C12" s="113">
        <f t="shared" si="2"/>
        <v>21</v>
      </c>
      <c r="D12" s="113" t="s">
        <v>179</v>
      </c>
      <c r="E12" s="113" t="s">
        <v>163</v>
      </c>
      <c r="F12" s="113" t="s">
        <v>178</v>
      </c>
      <c r="G12" s="113" t="s">
        <v>165</v>
      </c>
      <c r="H12" s="114">
        <v>48561.13</v>
      </c>
      <c r="I12" s="136">
        <v>37349.339999999997</v>
      </c>
      <c r="J12" s="136">
        <v>41985.95</v>
      </c>
      <c r="K12" s="136">
        <v>35097.9</v>
      </c>
      <c r="L12" s="231"/>
      <c r="M12" s="136"/>
      <c r="N12" s="115">
        <f t="shared" si="1"/>
        <v>40748.58</v>
      </c>
      <c r="O12" s="116">
        <f t="shared" si="0"/>
        <v>35097.9</v>
      </c>
    </row>
    <row r="13" spans="1:15" x14ac:dyDescent="0.4">
      <c r="A13" s="113" t="s">
        <v>26</v>
      </c>
      <c r="B13" s="113">
        <v>12</v>
      </c>
      <c r="C13" s="113">
        <f t="shared" si="2"/>
        <v>21</v>
      </c>
      <c r="D13" s="113" t="s">
        <v>179</v>
      </c>
      <c r="E13" s="113" t="s">
        <v>163</v>
      </c>
      <c r="F13" s="113" t="s">
        <v>178</v>
      </c>
      <c r="G13" s="113" t="s">
        <v>165</v>
      </c>
      <c r="H13" s="114">
        <v>12643.25</v>
      </c>
      <c r="I13" s="136">
        <v>9928.92</v>
      </c>
      <c r="J13" s="136">
        <v>11907.36</v>
      </c>
      <c r="K13" s="136">
        <v>13206.86</v>
      </c>
      <c r="L13" s="136"/>
      <c r="M13" s="136"/>
      <c r="N13" s="115">
        <f t="shared" si="1"/>
        <v>11921.6</v>
      </c>
      <c r="O13" s="116">
        <f t="shared" si="0"/>
        <v>13206.86</v>
      </c>
    </row>
    <row r="14" spans="1:15" x14ac:dyDescent="0.4">
      <c r="A14" s="113" t="s">
        <v>27</v>
      </c>
      <c r="B14" s="113">
        <v>13</v>
      </c>
      <c r="C14" s="113">
        <f t="shared" si="2"/>
        <v>21</v>
      </c>
      <c r="D14" s="113" t="s">
        <v>179</v>
      </c>
      <c r="E14" s="113" t="s">
        <v>163</v>
      </c>
      <c r="F14" s="113" t="s">
        <v>178</v>
      </c>
      <c r="G14" s="113" t="s">
        <v>165</v>
      </c>
      <c r="H14" s="114">
        <v>7562.98</v>
      </c>
      <c r="I14" s="136">
        <v>4172</v>
      </c>
      <c r="J14" s="136">
        <v>4917.12</v>
      </c>
      <c r="K14" s="136">
        <v>6103.6</v>
      </c>
      <c r="L14" s="136"/>
      <c r="M14" s="136"/>
      <c r="N14" s="115">
        <f t="shared" si="1"/>
        <v>5688.93</v>
      </c>
      <c r="O14" s="116">
        <f t="shared" si="0"/>
        <v>6103.6</v>
      </c>
    </row>
    <row r="15" spans="1:15" x14ac:dyDescent="0.4">
      <c r="A15" s="113" t="s">
        <v>28</v>
      </c>
      <c r="B15" s="113">
        <v>14</v>
      </c>
      <c r="C15" s="113">
        <f t="shared" si="2"/>
        <v>21</v>
      </c>
      <c r="D15" s="113" t="s">
        <v>179</v>
      </c>
      <c r="E15" s="113" t="s">
        <v>163</v>
      </c>
      <c r="F15" s="113" t="s">
        <v>178</v>
      </c>
      <c r="G15" s="113" t="s">
        <v>165</v>
      </c>
      <c r="H15" s="114">
        <v>4743.51</v>
      </c>
      <c r="I15" s="136">
        <v>2893.07</v>
      </c>
      <c r="J15" s="136">
        <v>1471.35</v>
      </c>
      <c r="K15" s="136">
        <v>1924.35</v>
      </c>
      <c r="L15" s="136"/>
      <c r="M15" s="136"/>
      <c r="N15" s="115">
        <f t="shared" si="1"/>
        <v>2758.07</v>
      </c>
      <c r="O15" s="116">
        <f t="shared" si="0"/>
        <v>1924.35</v>
      </c>
    </row>
    <row r="16" spans="1:15" x14ac:dyDescent="0.4">
      <c r="A16" s="113" t="s">
        <v>29</v>
      </c>
      <c r="B16" s="113">
        <v>15</v>
      </c>
      <c r="C16" s="113">
        <f t="shared" si="2"/>
        <v>21</v>
      </c>
      <c r="D16" s="113" t="s">
        <v>179</v>
      </c>
      <c r="E16" s="113" t="s">
        <v>163</v>
      </c>
      <c r="F16" s="113" t="s">
        <v>178</v>
      </c>
      <c r="G16" s="113" t="s">
        <v>165</v>
      </c>
      <c r="H16" s="114">
        <v>112481.37</v>
      </c>
      <c r="I16" s="136">
        <v>71858.86</v>
      </c>
      <c r="J16" s="136">
        <v>67125.75</v>
      </c>
      <c r="K16" s="136">
        <v>85587.57</v>
      </c>
      <c r="L16" s="136"/>
      <c r="M16" s="136"/>
      <c r="N16" s="115">
        <f t="shared" si="1"/>
        <v>84263.39</v>
      </c>
      <c r="O16" s="116">
        <f t="shared" si="0"/>
        <v>85587.57</v>
      </c>
    </row>
    <row r="17" spans="1:15" x14ac:dyDescent="0.4">
      <c r="A17" s="113" t="s">
        <v>30</v>
      </c>
      <c r="B17" s="113">
        <v>16</v>
      </c>
      <c r="C17" s="113">
        <f t="shared" si="2"/>
        <v>21</v>
      </c>
      <c r="D17" s="113" t="s">
        <v>179</v>
      </c>
      <c r="E17" s="113" t="s">
        <v>163</v>
      </c>
      <c r="F17" s="113" t="s">
        <v>178</v>
      </c>
      <c r="G17" s="113" t="s">
        <v>165</v>
      </c>
      <c r="H17" s="114">
        <v>82029.66</v>
      </c>
      <c r="I17" s="136">
        <v>35916.980000000003</v>
      </c>
      <c r="J17" s="136">
        <v>30884.03</v>
      </c>
      <c r="K17" s="136">
        <v>41908.15</v>
      </c>
      <c r="L17" s="136"/>
      <c r="M17" s="136"/>
      <c r="N17" s="115">
        <f t="shared" si="1"/>
        <v>47684.71</v>
      </c>
      <c r="O17" s="116">
        <f t="shared" si="0"/>
        <v>41908.15</v>
      </c>
    </row>
    <row r="18" spans="1:15" x14ac:dyDescent="0.4">
      <c r="A18" s="113" t="s">
        <v>31</v>
      </c>
      <c r="B18" s="113">
        <v>17</v>
      </c>
      <c r="C18" s="113">
        <f t="shared" si="2"/>
        <v>21</v>
      </c>
      <c r="D18" s="113" t="s">
        <v>179</v>
      </c>
      <c r="E18" s="113" t="s">
        <v>163</v>
      </c>
      <c r="F18" s="113" t="s">
        <v>178</v>
      </c>
      <c r="G18" s="113" t="s">
        <v>165</v>
      </c>
      <c r="H18" s="114">
        <v>20381.919999999998</v>
      </c>
      <c r="I18" s="136">
        <v>10879.2</v>
      </c>
      <c r="J18" s="136">
        <v>13656.29</v>
      </c>
      <c r="K18" s="136">
        <v>12856.7</v>
      </c>
      <c r="L18" s="136"/>
      <c r="M18" s="136"/>
      <c r="N18" s="115">
        <f t="shared" si="1"/>
        <v>14443.53</v>
      </c>
      <c r="O18" s="116">
        <f t="shared" si="0"/>
        <v>12856.7</v>
      </c>
    </row>
    <row r="19" spans="1:15" x14ac:dyDescent="0.4">
      <c r="A19" s="113" t="s">
        <v>32</v>
      </c>
      <c r="B19" s="113">
        <v>18</v>
      </c>
      <c r="C19" s="113">
        <f t="shared" si="2"/>
        <v>21</v>
      </c>
      <c r="D19" s="113" t="s">
        <v>179</v>
      </c>
      <c r="E19" s="113" t="s">
        <v>163</v>
      </c>
      <c r="F19" s="113" t="s">
        <v>178</v>
      </c>
      <c r="G19" s="113" t="s">
        <v>165</v>
      </c>
      <c r="H19" s="114">
        <v>3565.58</v>
      </c>
      <c r="I19" s="136">
        <v>3269.7</v>
      </c>
      <c r="J19" s="136">
        <v>2589.09</v>
      </c>
      <c r="K19" s="136">
        <v>2789.72</v>
      </c>
      <c r="L19" s="136"/>
      <c r="M19" s="136"/>
      <c r="N19" s="115">
        <f t="shared" si="1"/>
        <v>3053.52</v>
      </c>
      <c r="O19" s="116">
        <f t="shared" si="0"/>
        <v>2789.72</v>
      </c>
    </row>
    <row r="20" spans="1:15" x14ac:dyDescent="0.4">
      <c r="A20" s="113" t="s">
        <v>33</v>
      </c>
      <c r="B20" s="113">
        <v>19</v>
      </c>
      <c r="C20" s="113">
        <f t="shared" si="2"/>
        <v>21</v>
      </c>
      <c r="D20" s="113" t="s">
        <v>179</v>
      </c>
      <c r="E20" s="113" t="s">
        <v>163</v>
      </c>
      <c r="F20" s="113" t="s">
        <v>178</v>
      </c>
      <c r="G20" s="113" t="s">
        <v>165</v>
      </c>
      <c r="H20" s="114">
        <v>13943.22</v>
      </c>
      <c r="I20" s="136">
        <v>240.78</v>
      </c>
      <c r="J20" s="136">
        <v>106.1</v>
      </c>
      <c r="K20" s="136">
        <v>132.38999999999999</v>
      </c>
      <c r="L20" s="136"/>
      <c r="M20" s="136"/>
      <c r="N20" s="115">
        <f t="shared" si="1"/>
        <v>3605.62</v>
      </c>
      <c r="O20" s="116">
        <f t="shared" si="0"/>
        <v>132.38999999999999</v>
      </c>
    </row>
    <row r="21" spans="1:15" x14ac:dyDescent="0.4">
      <c r="A21" s="113" t="s">
        <v>34</v>
      </c>
      <c r="B21" s="113">
        <v>20</v>
      </c>
      <c r="C21" s="113">
        <f t="shared" si="2"/>
        <v>21</v>
      </c>
      <c r="D21" s="113" t="s">
        <v>179</v>
      </c>
      <c r="E21" s="113" t="s">
        <v>163</v>
      </c>
      <c r="F21" s="113" t="s">
        <v>178</v>
      </c>
      <c r="G21" s="113" t="s">
        <v>165</v>
      </c>
      <c r="H21" s="114">
        <v>4596.83</v>
      </c>
      <c r="I21" s="136">
        <v>623.76</v>
      </c>
      <c r="J21" s="136">
        <v>658.6</v>
      </c>
      <c r="K21" s="136">
        <v>1018.59</v>
      </c>
      <c r="L21" s="136"/>
      <c r="M21" s="136"/>
      <c r="N21" s="115">
        <f t="shared" si="1"/>
        <v>1724.45</v>
      </c>
      <c r="O21" s="116">
        <f t="shared" si="0"/>
        <v>1018.59</v>
      </c>
    </row>
    <row r="22" spans="1:15" x14ac:dyDescent="0.4">
      <c r="A22" s="113" t="s">
        <v>35</v>
      </c>
      <c r="B22" s="113">
        <v>21</v>
      </c>
      <c r="C22" s="113">
        <f t="shared" si="2"/>
        <v>21</v>
      </c>
      <c r="D22" s="113" t="s">
        <v>179</v>
      </c>
      <c r="E22" s="113" t="s">
        <v>163</v>
      </c>
      <c r="F22" s="113" t="s">
        <v>178</v>
      </c>
      <c r="G22" s="113" t="s">
        <v>165</v>
      </c>
      <c r="H22" s="114">
        <v>5006.05</v>
      </c>
      <c r="I22" s="136">
        <v>4366.75</v>
      </c>
      <c r="J22" s="136">
        <v>4983.96</v>
      </c>
      <c r="K22" s="136">
        <v>7466.83</v>
      </c>
      <c r="L22" s="136"/>
      <c r="M22" s="136"/>
      <c r="N22" s="115">
        <f t="shared" si="1"/>
        <v>5455.9</v>
      </c>
      <c r="O22" s="116">
        <f t="shared" si="0"/>
        <v>7466.83</v>
      </c>
    </row>
    <row r="23" spans="1:15" x14ac:dyDescent="0.4">
      <c r="A23" s="113" t="s">
        <v>36</v>
      </c>
      <c r="B23" s="113">
        <v>22</v>
      </c>
      <c r="C23" s="113">
        <f t="shared" si="2"/>
        <v>21</v>
      </c>
      <c r="D23" s="113" t="s">
        <v>179</v>
      </c>
      <c r="E23" s="113" t="s">
        <v>163</v>
      </c>
      <c r="F23" s="113" t="s">
        <v>178</v>
      </c>
      <c r="G23" s="113" t="s">
        <v>165</v>
      </c>
      <c r="H23" s="114">
        <v>5028.05</v>
      </c>
      <c r="I23" s="136">
        <v>3534.07</v>
      </c>
      <c r="J23" s="136">
        <v>5179.1099999999997</v>
      </c>
      <c r="K23" s="136">
        <v>4642.5200000000004</v>
      </c>
      <c r="L23" s="136"/>
      <c r="M23" s="136"/>
      <c r="N23" s="115">
        <f t="shared" si="1"/>
        <v>4595.9399999999996</v>
      </c>
      <c r="O23" s="116">
        <f t="shared" si="0"/>
        <v>4642.5200000000004</v>
      </c>
    </row>
    <row r="24" spans="1:15" x14ac:dyDescent="0.4">
      <c r="A24" s="113" t="s">
        <v>37</v>
      </c>
      <c r="B24" s="113">
        <v>23</v>
      </c>
      <c r="C24" s="113">
        <f t="shared" si="2"/>
        <v>21</v>
      </c>
      <c r="D24" s="113" t="s">
        <v>179</v>
      </c>
      <c r="E24" s="113" t="s">
        <v>163</v>
      </c>
      <c r="F24" s="113" t="s">
        <v>178</v>
      </c>
      <c r="G24" s="113" t="s">
        <v>165</v>
      </c>
      <c r="H24" s="114">
        <v>2566.69</v>
      </c>
      <c r="I24" s="136">
        <v>1103.0999999999999</v>
      </c>
      <c r="J24" s="136">
        <v>1005.97</v>
      </c>
      <c r="K24" s="136">
        <v>1144.25</v>
      </c>
      <c r="L24" s="136"/>
      <c r="M24" s="136"/>
      <c r="N24" s="115">
        <f t="shared" si="1"/>
        <v>1455</v>
      </c>
      <c r="O24" s="116">
        <f t="shared" si="0"/>
        <v>1144.25</v>
      </c>
    </row>
    <row r="25" spans="1:15" x14ac:dyDescent="0.4">
      <c r="A25" s="113" t="s">
        <v>38</v>
      </c>
      <c r="B25" s="113">
        <v>24</v>
      </c>
      <c r="C25" s="113">
        <f t="shared" si="2"/>
        <v>21</v>
      </c>
      <c r="D25" s="113" t="s">
        <v>179</v>
      </c>
      <c r="E25" s="113" t="s">
        <v>163</v>
      </c>
      <c r="F25" s="113" t="s">
        <v>178</v>
      </c>
      <c r="G25" s="113" t="s">
        <v>165</v>
      </c>
      <c r="H25" s="114">
        <v>9816.5499999999993</v>
      </c>
      <c r="I25" s="136">
        <v>7729.34</v>
      </c>
      <c r="J25" s="136">
        <v>7915.22</v>
      </c>
      <c r="K25" s="136">
        <v>7648.88</v>
      </c>
      <c r="L25" s="136"/>
      <c r="M25" s="136"/>
      <c r="N25" s="115">
        <f t="shared" si="1"/>
        <v>8277.5</v>
      </c>
      <c r="O25" s="116">
        <f t="shared" si="0"/>
        <v>7648.88</v>
      </c>
    </row>
    <row r="26" spans="1:15" x14ac:dyDescent="0.4">
      <c r="A26" s="113" t="s">
        <v>39</v>
      </c>
      <c r="B26" s="113">
        <v>25</v>
      </c>
      <c r="C26" s="113">
        <f t="shared" si="2"/>
        <v>21</v>
      </c>
      <c r="D26" s="113" t="s">
        <v>179</v>
      </c>
      <c r="E26" s="113" t="s">
        <v>163</v>
      </c>
      <c r="F26" s="113" t="s">
        <v>178</v>
      </c>
      <c r="G26" s="113" t="s">
        <v>165</v>
      </c>
      <c r="H26" s="114">
        <v>12503.96</v>
      </c>
      <c r="I26" s="136">
        <v>9962.76</v>
      </c>
      <c r="J26" s="136">
        <v>11955.76</v>
      </c>
      <c r="K26" s="136">
        <v>11630.86</v>
      </c>
      <c r="L26" s="136"/>
      <c r="M26" s="136"/>
      <c r="N26" s="115">
        <f t="shared" si="1"/>
        <v>11513.34</v>
      </c>
      <c r="O26" s="116">
        <f t="shared" si="0"/>
        <v>11630.86</v>
      </c>
    </row>
    <row r="27" spans="1:15" x14ac:dyDescent="0.4">
      <c r="A27" s="113" t="s">
        <v>40</v>
      </c>
      <c r="B27" s="113">
        <v>26</v>
      </c>
      <c r="C27" s="113">
        <f t="shared" si="2"/>
        <v>21</v>
      </c>
      <c r="D27" s="113" t="s">
        <v>179</v>
      </c>
      <c r="E27" s="113" t="s">
        <v>163</v>
      </c>
      <c r="F27" s="113" t="s">
        <v>178</v>
      </c>
      <c r="G27" s="113" t="s">
        <v>165</v>
      </c>
      <c r="H27" s="114">
        <v>43527.27</v>
      </c>
      <c r="I27" s="136">
        <v>28114.82</v>
      </c>
      <c r="J27" s="136">
        <v>26593.65</v>
      </c>
      <c r="K27" s="136">
        <v>22443.96</v>
      </c>
      <c r="L27" s="136"/>
      <c r="M27" s="136"/>
      <c r="N27" s="115">
        <f t="shared" si="1"/>
        <v>30169.93</v>
      </c>
      <c r="O27" s="116">
        <f t="shared" si="0"/>
        <v>22443.96</v>
      </c>
    </row>
    <row r="28" spans="1:15" x14ac:dyDescent="0.4">
      <c r="A28" s="113" t="s">
        <v>41</v>
      </c>
      <c r="B28" s="113">
        <v>27</v>
      </c>
      <c r="C28" s="113">
        <f t="shared" si="2"/>
        <v>21</v>
      </c>
      <c r="D28" s="113" t="s">
        <v>179</v>
      </c>
      <c r="E28" s="113" t="s">
        <v>163</v>
      </c>
      <c r="F28" s="113" t="s">
        <v>178</v>
      </c>
      <c r="G28" s="113" t="s">
        <v>165</v>
      </c>
      <c r="H28" s="114">
        <v>18869.439999999999</v>
      </c>
      <c r="I28" s="136">
        <v>17613.95</v>
      </c>
      <c r="J28" s="136">
        <v>18141.75</v>
      </c>
      <c r="K28" s="136">
        <v>15299.05</v>
      </c>
      <c r="L28" s="136"/>
      <c r="M28" s="136"/>
      <c r="N28" s="115">
        <f t="shared" si="1"/>
        <v>17481.05</v>
      </c>
      <c r="O28" s="116">
        <f t="shared" si="0"/>
        <v>15299.05</v>
      </c>
    </row>
    <row r="29" spans="1:15" x14ac:dyDescent="0.4">
      <c r="A29" s="113" t="s">
        <v>42</v>
      </c>
      <c r="B29" s="113">
        <v>28</v>
      </c>
      <c r="C29" s="113">
        <f t="shared" si="2"/>
        <v>21</v>
      </c>
      <c r="D29" s="113" t="s">
        <v>179</v>
      </c>
      <c r="E29" s="113" t="s">
        <v>163</v>
      </c>
      <c r="F29" s="113" t="s">
        <v>178</v>
      </c>
      <c r="G29" s="113" t="s">
        <v>165</v>
      </c>
      <c r="H29" s="114">
        <v>123161</v>
      </c>
      <c r="I29" s="136">
        <v>49175</v>
      </c>
      <c r="J29" s="136">
        <v>57842.400000000001</v>
      </c>
      <c r="K29" s="136">
        <v>131346.01</v>
      </c>
      <c r="L29" s="136"/>
      <c r="M29" s="136"/>
      <c r="N29" s="115">
        <f t="shared" si="1"/>
        <v>90381.1</v>
      </c>
      <c r="O29" s="116">
        <f t="shared" si="0"/>
        <v>131346.01</v>
      </c>
    </row>
    <row r="30" spans="1:15" x14ac:dyDescent="0.4">
      <c r="A30" s="113" t="s">
        <v>43</v>
      </c>
      <c r="B30" s="113">
        <v>29</v>
      </c>
      <c r="C30" s="113">
        <f t="shared" si="2"/>
        <v>21</v>
      </c>
      <c r="D30" s="113" t="s">
        <v>179</v>
      </c>
      <c r="E30" s="113" t="s">
        <v>163</v>
      </c>
      <c r="F30" s="113" t="s">
        <v>178</v>
      </c>
      <c r="G30" s="113" t="s">
        <v>165</v>
      </c>
      <c r="H30" s="114">
        <v>4756.6899999999996</v>
      </c>
      <c r="I30" s="136">
        <v>3025.57</v>
      </c>
      <c r="J30" s="136">
        <v>5411.75</v>
      </c>
      <c r="K30" s="136">
        <v>4364.57</v>
      </c>
      <c r="L30" s="136"/>
      <c r="M30" s="136"/>
      <c r="N30" s="115">
        <f t="shared" si="1"/>
        <v>4389.6499999999996</v>
      </c>
      <c r="O30" s="116">
        <f t="shared" si="0"/>
        <v>4364.57</v>
      </c>
    </row>
    <row r="31" spans="1:15" x14ac:dyDescent="0.4">
      <c r="A31" s="113" t="s">
        <v>44</v>
      </c>
      <c r="B31" s="113">
        <v>30</v>
      </c>
      <c r="C31" s="113">
        <f t="shared" si="2"/>
        <v>21</v>
      </c>
      <c r="D31" s="113" t="s">
        <v>179</v>
      </c>
      <c r="E31" s="113" t="s">
        <v>163</v>
      </c>
      <c r="F31" s="113" t="s">
        <v>178</v>
      </c>
      <c r="G31" s="113" t="s">
        <v>165</v>
      </c>
      <c r="H31" s="114">
        <v>39347.199999999997</v>
      </c>
      <c r="I31" s="136">
        <v>26143.119999999999</v>
      </c>
      <c r="J31" s="136">
        <v>64857.87</v>
      </c>
      <c r="K31" s="136">
        <v>31375.81</v>
      </c>
      <c r="L31" s="136"/>
      <c r="M31" s="136"/>
      <c r="N31" s="115">
        <f t="shared" si="1"/>
        <v>40431</v>
      </c>
      <c r="O31" s="116">
        <f t="shared" si="0"/>
        <v>31375.81</v>
      </c>
    </row>
    <row r="32" spans="1:15" x14ac:dyDescent="0.4">
      <c r="A32" s="113" t="s">
        <v>45</v>
      </c>
      <c r="B32" s="113">
        <v>31</v>
      </c>
      <c r="C32" s="113">
        <f t="shared" si="2"/>
        <v>21</v>
      </c>
      <c r="D32" s="113" t="s">
        <v>179</v>
      </c>
      <c r="E32" s="113" t="s">
        <v>163</v>
      </c>
      <c r="F32" s="113" t="s">
        <v>178</v>
      </c>
      <c r="G32" s="113" t="s">
        <v>165</v>
      </c>
      <c r="H32" s="114">
        <v>7713.78</v>
      </c>
      <c r="I32" s="136">
        <v>0</v>
      </c>
      <c r="J32" s="136">
        <v>39.57</v>
      </c>
      <c r="K32" s="136">
        <v>4746.24</v>
      </c>
      <c r="L32" s="136"/>
      <c r="M32" s="136"/>
      <c r="N32" s="115">
        <f t="shared" si="1"/>
        <v>3124.9</v>
      </c>
      <c r="O32" s="116">
        <f t="shared" si="0"/>
        <v>4746.24</v>
      </c>
    </row>
    <row r="33" spans="1:19" x14ac:dyDescent="0.4">
      <c r="A33" s="113" t="s">
        <v>46</v>
      </c>
      <c r="B33" s="113">
        <v>32</v>
      </c>
      <c r="C33" s="113">
        <f t="shared" si="2"/>
        <v>21</v>
      </c>
      <c r="D33" s="113" t="s">
        <v>179</v>
      </c>
      <c r="E33" s="113" t="s">
        <v>163</v>
      </c>
      <c r="F33" s="113" t="s">
        <v>178</v>
      </c>
      <c r="G33" s="113" t="s">
        <v>165</v>
      </c>
      <c r="H33" s="114">
        <v>7189.68</v>
      </c>
      <c r="I33" s="136">
        <v>7189.74</v>
      </c>
      <c r="J33" s="136">
        <v>12137.43</v>
      </c>
      <c r="K33" s="136">
        <v>10258.379999999999</v>
      </c>
      <c r="L33" s="230"/>
      <c r="M33" s="136"/>
      <c r="N33" s="115">
        <f t="shared" si="1"/>
        <v>9193.81</v>
      </c>
      <c r="O33" s="116">
        <f t="shared" si="0"/>
        <v>10258.379999999999</v>
      </c>
    </row>
    <row r="34" spans="1:19" x14ac:dyDescent="0.4">
      <c r="A34" s="113" t="s">
        <v>47</v>
      </c>
      <c r="B34" s="113">
        <v>33</v>
      </c>
      <c r="C34" s="113">
        <f t="shared" si="2"/>
        <v>21</v>
      </c>
      <c r="D34" s="113" t="s">
        <v>179</v>
      </c>
      <c r="E34" s="113" t="s">
        <v>163</v>
      </c>
      <c r="F34" s="113" t="s">
        <v>178</v>
      </c>
      <c r="G34" s="113" t="s">
        <v>165</v>
      </c>
      <c r="H34" s="114">
        <v>2056.6799999999998</v>
      </c>
      <c r="I34" s="136">
        <v>210.97</v>
      </c>
      <c r="J34" s="136">
        <v>105.49</v>
      </c>
      <c r="K34" s="136">
        <v>0</v>
      </c>
      <c r="L34" s="230"/>
      <c r="M34" s="136"/>
      <c r="N34" s="115">
        <f t="shared" si="1"/>
        <v>593.29</v>
      </c>
      <c r="O34" s="116">
        <f t="shared" ref="O34:O65" si="3">IF($D$69 ="Average",N34,K34)</f>
        <v>0</v>
      </c>
    </row>
    <row r="35" spans="1:19" x14ac:dyDescent="0.4">
      <c r="A35" s="113" t="s">
        <v>48</v>
      </c>
      <c r="B35" s="113">
        <v>34</v>
      </c>
      <c r="C35" s="113">
        <f t="shared" si="2"/>
        <v>21</v>
      </c>
      <c r="D35" s="113" t="s">
        <v>179</v>
      </c>
      <c r="E35" s="113" t="s">
        <v>163</v>
      </c>
      <c r="F35" s="113" t="s">
        <v>178</v>
      </c>
      <c r="G35" s="113" t="s">
        <v>165</v>
      </c>
      <c r="H35" s="114">
        <v>56071.19</v>
      </c>
      <c r="I35" s="136">
        <v>38020.949999999997</v>
      </c>
      <c r="J35" s="136">
        <v>45744.11</v>
      </c>
      <c r="K35" s="136">
        <v>44275.88</v>
      </c>
      <c r="L35" s="136"/>
      <c r="M35" s="136"/>
      <c r="N35" s="115">
        <f t="shared" si="1"/>
        <v>46028.03</v>
      </c>
      <c r="O35" s="116">
        <f t="shared" si="3"/>
        <v>44275.88</v>
      </c>
      <c r="P35" s="62"/>
      <c r="Q35" s="62"/>
      <c r="R35" s="62"/>
      <c r="S35" s="62"/>
    </row>
    <row r="36" spans="1:19" x14ac:dyDescent="0.4">
      <c r="A36" s="113" t="s">
        <v>49</v>
      </c>
      <c r="B36" s="113">
        <v>35</v>
      </c>
      <c r="C36" s="113">
        <f t="shared" si="2"/>
        <v>21</v>
      </c>
      <c r="D36" s="113" t="s">
        <v>179</v>
      </c>
      <c r="E36" s="113" t="s">
        <v>163</v>
      </c>
      <c r="F36" s="113" t="s">
        <v>178</v>
      </c>
      <c r="G36" s="113" t="s">
        <v>165</v>
      </c>
      <c r="H36" s="114">
        <v>61055.32</v>
      </c>
      <c r="I36" s="136">
        <v>38675.33</v>
      </c>
      <c r="J36" s="136">
        <v>32620.3</v>
      </c>
      <c r="K36" s="136">
        <v>35746.379999999997</v>
      </c>
      <c r="L36" s="136"/>
      <c r="M36" s="136"/>
      <c r="N36" s="115">
        <f t="shared" si="1"/>
        <v>42024.33</v>
      </c>
      <c r="O36" s="116">
        <f t="shared" si="3"/>
        <v>35746.379999999997</v>
      </c>
    </row>
    <row r="37" spans="1:19" x14ac:dyDescent="0.4">
      <c r="A37" s="113" t="s">
        <v>50</v>
      </c>
      <c r="B37" s="113">
        <v>36</v>
      </c>
      <c r="C37" s="113">
        <f t="shared" si="2"/>
        <v>21</v>
      </c>
      <c r="D37" s="113" t="s">
        <v>179</v>
      </c>
      <c r="E37" s="113" t="s">
        <v>163</v>
      </c>
      <c r="F37" s="113" t="s">
        <v>178</v>
      </c>
      <c r="G37" s="113" t="s">
        <v>165</v>
      </c>
      <c r="H37" s="114">
        <v>67857.36</v>
      </c>
      <c r="I37" s="136">
        <v>42328.800000000003</v>
      </c>
      <c r="J37" s="136">
        <v>35754.07</v>
      </c>
      <c r="K37" s="136">
        <v>35208.1</v>
      </c>
      <c r="L37" s="136"/>
      <c r="M37" s="136"/>
      <c r="N37" s="115">
        <f t="shared" si="1"/>
        <v>45287.08</v>
      </c>
      <c r="O37" s="116">
        <f t="shared" si="3"/>
        <v>35208.1</v>
      </c>
    </row>
    <row r="38" spans="1:19" x14ac:dyDescent="0.4">
      <c r="A38" s="113" t="s">
        <v>51</v>
      </c>
      <c r="B38" s="113">
        <v>37</v>
      </c>
      <c r="C38" s="113">
        <f t="shared" si="2"/>
        <v>21</v>
      </c>
      <c r="D38" s="113" t="s">
        <v>179</v>
      </c>
      <c r="E38" s="113" t="s">
        <v>163</v>
      </c>
      <c r="F38" s="113" t="s">
        <v>178</v>
      </c>
      <c r="G38" s="113" t="s">
        <v>165</v>
      </c>
      <c r="H38" s="114">
        <v>16245.25</v>
      </c>
      <c r="I38" s="136">
        <v>15673.96</v>
      </c>
      <c r="J38" s="136">
        <v>14947.41</v>
      </c>
      <c r="K38" s="136">
        <v>13960.86</v>
      </c>
      <c r="L38" s="136"/>
      <c r="M38" s="136"/>
      <c r="N38" s="115">
        <f t="shared" si="1"/>
        <v>15206.87</v>
      </c>
      <c r="O38" s="116">
        <f t="shared" si="3"/>
        <v>13960.86</v>
      </c>
    </row>
    <row r="39" spans="1:19" x14ac:dyDescent="0.4">
      <c r="A39" s="113" t="s">
        <v>52</v>
      </c>
      <c r="B39" s="113">
        <v>38</v>
      </c>
      <c r="C39" s="113">
        <f t="shared" si="2"/>
        <v>21</v>
      </c>
      <c r="D39" s="113" t="s">
        <v>179</v>
      </c>
      <c r="E39" s="113" t="s">
        <v>163</v>
      </c>
      <c r="F39" s="113" t="s">
        <v>178</v>
      </c>
      <c r="G39" s="113" t="s">
        <v>165</v>
      </c>
      <c r="H39" s="114">
        <v>1830.8</v>
      </c>
      <c r="I39" s="136">
        <v>1402.8</v>
      </c>
      <c r="J39" s="136">
        <v>1422.04</v>
      </c>
      <c r="K39" s="136">
        <v>1599.76</v>
      </c>
      <c r="L39" s="136"/>
      <c r="M39" s="136"/>
      <c r="N39" s="115">
        <f t="shared" si="1"/>
        <v>1563.85</v>
      </c>
      <c r="O39" s="116">
        <f t="shared" si="3"/>
        <v>1599.76</v>
      </c>
    </row>
    <row r="40" spans="1:19" x14ac:dyDescent="0.4">
      <c r="A40" s="113" t="s">
        <v>53</v>
      </c>
      <c r="B40" s="113">
        <v>39</v>
      </c>
      <c r="C40" s="113">
        <f t="shared" si="2"/>
        <v>21</v>
      </c>
      <c r="D40" s="113" t="s">
        <v>179</v>
      </c>
      <c r="E40" s="113" t="s">
        <v>163</v>
      </c>
      <c r="F40" s="113" t="s">
        <v>178</v>
      </c>
      <c r="G40" s="113" t="s">
        <v>165</v>
      </c>
      <c r="H40" s="114">
        <v>4868.91</v>
      </c>
      <c r="I40" s="136">
        <v>1786.96</v>
      </c>
      <c r="J40" s="136">
        <v>1880.54</v>
      </c>
      <c r="K40" s="136">
        <v>3687.89</v>
      </c>
      <c r="L40" s="136"/>
      <c r="M40" s="136"/>
      <c r="N40" s="115">
        <f t="shared" si="1"/>
        <v>3056.08</v>
      </c>
      <c r="O40" s="116">
        <f t="shared" si="3"/>
        <v>3687.89</v>
      </c>
    </row>
    <row r="41" spans="1:19" x14ac:dyDescent="0.4">
      <c r="A41" s="113" t="s">
        <v>54</v>
      </c>
      <c r="B41" s="113">
        <v>40</v>
      </c>
      <c r="C41" s="113">
        <f t="shared" si="2"/>
        <v>21</v>
      </c>
      <c r="D41" s="113" t="s">
        <v>179</v>
      </c>
      <c r="E41" s="113" t="s">
        <v>163</v>
      </c>
      <c r="F41" s="113" t="s">
        <v>178</v>
      </c>
      <c r="G41" s="113" t="s">
        <v>165</v>
      </c>
      <c r="H41" s="114">
        <v>28145.33</v>
      </c>
      <c r="I41" s="136">
        <v>7534.7</v>
      </c>
      <c r="J41" s="136">
        <v>8511.74</v>
      </c>
      <c r="K41" s="136">
        <v>22363.03</v>
      </c>
      <c r="L41" s="136"/>
      <c r="M41" s="136"/>
      <c r="N41" s="115">
        <f t="shared" si="1"/>
        <v>16638.7</v>
      </c>
      <c r="O41" s="116">
        <f t="shared" si="3"/>
        <v>22363.03</v>
      </c>
    </row>
    <row r="42" spans="1:19" x14ac:dyDescent="0.4">
      <c r="A42" s="113" t="s">
        <v>55</v>
      </c>
      <c r="B42" s="113">
        <v>41</v>
      </c>
      <c r="C42" s="113">
        <f t="shared" si="2"/>
        <v>21</v>
      </c>
      <c r="D42" s="113" t="s">
        <v>179</v>
      </c>
      <c r="E42" s="113" t="s">
        <v>163</v>
      </c>
      <c r="F42" s="113" t="s">
        <v>178</v>
      </c>
      <c r="G42" s="113" t="s">
        <v>165</v>
      </c>
      <c r="H42" s="114">
        <v>56673.4</v>
      </c>
      <c r="I42" s="136">
        <v>25601.56</v>
      </c>
      <c r="J42" s="136">
        <v>24188.48</v>
      </c>
      <c r="K42" s="136">
        <v>24620.1</v>
      </c>
      <c r="L42" s="136"/>
      <c r="M42" s="136"/>
      <c r="N42" s="115">
        <f t="shared" si="1"/>
        <v>32770.89</v>
      </c>
      <c r="O42" s="116">
        <f t="shared" si="3"/>
        <v>24620.1</v>
      </c>
    </row>
    <row r="43" spans="1:19" x14ac:dyDescent="0.4">
      <c r="A43" s="113" t="s">
        <v>56</v>
      </c>
      <c r="B43" s="113">
        <v>42</v>
      </c>
      <c r="C43" s="113">
        <f t="shared" si="2"/>
        <v>21</v>
      </c>
      <c r="D43" s="113" t="s">
        <v>179</v>
      </c>
      <c r="E43" s="113" t="s">
        <v>163</v>
      </c>
      <c r="F43" s="113" t="s">
        <v>178</v>
      </c>
      <c r="G43" s="113" t="s">
        <v>165</v>
      </c>
      <c r="H43" s="114">
        <v>39393.919999999998</v>
      </c>
      <c r="I43" s="136">
        <v>25756.26</v>
      </c>
      <c r="J43" s="136">
        <v>26005.88</v>
      </c>
      <c r="K43" s="136">
        <v>26443.47</v>
      </c>
      <c r="L43" s="136"/>
      <c r="M43" s="136"/>
      <c r="N43" s="115">
        <f t="shared" si="1"/>
        <v>29399.88</v>
      </c>
      <c r="O43" s="116">
        <f t="shared" si="3"/>
        <v>26443.47</v>
      </c>
    </row>
    <row r="44" spans="1:19" x14ac:dyDescent="0.4">
      <c r="A44" t="s">
        <v>109</v>
      </c>
      <c r="B44" s="113">
        <v>43</v>
      </c>
      <c r="C44" s="113">
        <f t="shared" si="2"/>
        <v>21</v>
      </c>
      <c r="D44" s="113" t="s">
        <v>179</v>
      </c>
      <c r="E44" s="113" t="s">
        <v>163</v>
      </c>
      <c r="F44" s="113" t="s">
        <v>178</v>
      </c>
      <c r="G44" s="113" t="s">
        <v>165</v>
      </c>
      <c r="H44" s="114">
        <v>359136.19</v>
      </c>
      <c r="I44" s="136">
        <v>247334.22</v>
      </c>
      <c r="J44" s="136">
        <v>206044.31</v>
      </c>
      <c r="K44" s="136">
        <v>260038.32</v>
      </c>
      <c r="L44" s="136"/>
      <c r="M44" s="136"/>
      <c r="N44" s="115">
        <f t="shared" si="1"/>
        <v>268138.26</v>
      </c>
      <c r="O44" s="116">
        <f t="shared" si="3"/>
        <v>260038.32</v>
      </c>
    </row>
    <row r="45" spans="1:19" x14ac:dyDescent="0.4">
      <c r="A45" s="113" t="s">
        <v>57</v>
      </c>
      <c r="B45" s="113">
        <v>44</v>
      </c>
      <c r="C45" s="113">
        <f t="shared" si="2"/>
        <v>21</v>
      </c>
      <c r="D45" s="113" t="s">
        <v>179</v>
      </c>
      <c r="E45" s="113" t="s">
        <v>163</v>
      </c>
      <c r="F45" s="113" t="s">
        <v>178</v>
      </c>
      <c r="G45" s="113" t="s">
        <v>165</v>
      </c>
      <c r="H45" s="114">
        <v>42197.8</v>
      </c>
      <c r="I45" s="136">
        <v>20642.13</v>
      </c>
      <c r="J45" s="136">
        <v>21048.28</v>
      </c>
      <c r="K45" s="136">
        <v>25348.37</v>
      </c>
      <c r="L45" s="136"/>
      <c r="M45" s="136"/>
      <c r="N45" s="115">
        <f t="shared" si="1"/>
        <v>27309.15</v>
      </c>
      <c r="O45" s="116">
        <f t="shared" si="3"/>
        <v>25348.37</v>
      </c>
      <c r="R45" s="113"/>
    </row>
    <row r="46" spans="1:19" x14ac:dyDescent="0.4">
      <c r="A46" s="113" t="s">
        <v>58</v>
      </c>
      <c r="B46" s="113">
        <v>45</v>
      </c>
      <c r="C46" s="113">
        <f t="shared" si="2"/>
        <v>21</v>
      </c>
      <c r="D46" s="113" t="s">
        <v>179</v>
      </c>
      <c r="E46" s="113" t="s">
        <v>163</v>
      </c>
      <c r="F46" s="113" t="s">
        <v>178</v>
      </c>
      <c r="G46" s="113" t="s">
        <v>165</v>
      </c>
      <c r="H46" s="114">
        <v>20552.72</v>
      </c>
      <c r="I46" s="136">
        <v>13100.26</v>
      </c>
      <c r="J46" s="136">
        <v>19611.080000000002</v>
      </c>
      <c r="K46" s="136">
        <v>15715.74</v>
      </c>
      <c r="L46" s="136"/>
      <c r="M46" s="136"/>
      <c r="N46" s="115">
        <f t="shared" si="1"/>
        <v>17244.95</v>
      </c>
      <c r="O46" s="116">
        <f t="shared" si="3"/>
        <v>15715.74</v>
      </c>
    </row>
    <row r="47" spans="1:19" x14ac:dyDescent="0.4">
      <c r="A47" s="113" t="s">
        <v>59</v>
      </c>
      <c r="B47" s="113">
        <v>46</v>
      </c>
      <c r="C47" s="113">
        <f t="shared" si="2"/>
        <v>21</v>
      </c>
      <c r="D47" s="113" t="s">
        <v>179</v>
      </c>
      <c r="E47" s="113" t="s">
        <v>163</v>
      </c>
      <c r="F47" s="113" t="s">
        <v>178</v>
      </c>
      <c r="G47" s="113" t="s">
        <v>165</v>
      </c>
      <c r="H47" s="114">
        <v>34113.599999999999</v>
      </c>
      <c r="I47" s="136">
        <v>13872.71</v>
      </c>
      <c r="J47" s="136">
        <v>10038.67</v>
      </c>
      <c r="K47" s="136">
        <v>38164.160000000003</v>
      </c>
      <c r="L47" s="230"/>
      <c r="M47" s="136"/>
      <c r="N47" s="115">
        <f t="shared" si="1"/>
        <v>24047.29</v>
      </c>
      <c r="O47" s="116">
        <f t="shared" si="3"/>
        <v>38164.160000000003</v>
      </c>
    </row>
    <row r="48" spans="1:19" x14ac:dyDescent="0.4">
      <c r="A48" s="113" t="s">
        <v>60</v>
      </c>
      <c r="B48" s="113">
        <v>47</v>
      </c>
      <c r="C48" s="113">
        <f t="shared" si="2"/>
        <v>21</v>
      </c>
      <c r="D48" s="113" t="s">
        <v>179</v>
      </c>
      <c r="E48" s="113" t="s">
        <v>163</v>
      </c>
      <c r="F48" s="113" t="s">
        <v>178</v>
      </c>
      <c r="G48" s="113" t="s">
        <v>165</v>
      </c>
      <c r="H48" s="114">
        <v>17360.84</v>
      </c>
      <c r="I48" s="136">
        <v>3463.1</v>
      </c>
      <c r="J48" s="136">
        <v>4002.82</v>
      </c>
      <c r="K48" s="136">
        <v>18556.400000000001</v>
      </c>
      <c r="L48" s="136"/>
      <c r="M48" s="136"/>
      <c r="N48" s="115">
        <f t="shared" si="1"/>
        <v>10845.79</v>
      </c>
      <c r="O48" s="116">
        <f t="shared" si="3"/>
        <v>18556.400000000001</v>
      </c>
    </row>
    <row r="49" spans="1:15" x14ac:dyDescent="0.4">
      <c r="A49" s="113" t="s">
        <v>61</v>
      </c>
      <c r="B49" s="113">
        <v>48</v>
      </c>
      <c r="C49" s="113">
        <f t="shared" si="2"/>
        <v>21</v>
      </c>
      <c r="D49" s="113" t="s">
        <v>179</v>
      </c>
      <c r="E49" s="113" t="s">
        <v>163</v>
      </c>
      <c r="F49" s="113" t="s">
        <v>178</v>
      </c>
      <c r="G49" s="113" t="s">
        <v>165</v>
      </c>
      <c r="H49" s="114">
        <v>153088.70000000001</v>
      </c>
      <c r="I49" s="136">
        <v>138160.23000000001</v>
      </c>
      <c r="J49" s="136">
        <v>89136.75</v>
      </c>
      <c r="K49" s="136">
        <v>123401.44</v>
      </c>
      <c r="L49" s="136"/>
      <c r="M49" s="136"/>
      <c r="N49" s="115">
        <f t="shared" si="1"/>
        <v>125946.78</v>
      </c>
      <c r="O49" s="116">
        <f t="shared" si="3"/>
        <v>123401.44</v>
      </c>
    </row>
    <row r="50" spans="1:15" x14ac:dyDescent="0.4">
      <c r="A50" s="113" t="s">
        <v>62</v>
      </c>
      <c r="B50" s="113">
        <v>49</v>
      </c>
      <c r="C50" s="113">
        <f t="shared" si="2"/>
        <v>21</v>
      </c>
      <c r="D50" s="113" t="s">
        <v>179</v>
      </c>
      <c r="E50" s="113" t="s">
        <v>163</v>
      </c>
      <c r="F50" s="113" t="s">
        <v>178</v>
      </c>
      <c r="G50" s="113" t="s">
        <v>165</v>
      </c>
      <c r="H50" s="114">
        <v>94277.48</v>
      </c>
      <c r="I50" s="136">
        <v>62715</v>
      </c>
      <c r="J50" s="136">
        <v>61350</v>
      </c>
      <c r="K50" s="136">
        <v>77341.31</v>
      </c>
      <c r="L50" s="136"/>
      <c r="M50" s="136"/>
      <c r="N50" s="115">
        <f t="shared" si="1"/>
        <v>73920.95</v>
      </c>
      <c r="O50" s="116">
        <f t="shared" si="3"/>
        <v>77341.31</v>
      </c>
    </row>
    <row r="51" spans="1:15" x14ac:dyDescent="0.4">
      <c r="A51" s="113" t="s">
        <v>63</v>
      </c>
      <c r="B51" s="113">
        <v>50</v>
      </c>
      <c r="C51" s="113">
        <f t="shared" si="2"/>
        <v>21</v>
      </c>
      <c r="D51" s="113" t="s">
        <v>179</v>
      </c>
      <c r="E51" s="113" t="s">
        <v>163</v>
      </c>
      <c r="F51" s="113" t="s">
        <v>178</v>
      </c>
      <c r="G51" s="113" t="s">
        <v>165</v>
      </c>
      <c r="H51" s="114">
        <v>169819.27</v>
      </c>
      <c r="I51" s="136">
        <v>74795.62</v>
      </c>
      <c r="J51" s="136">
        <v>45888.38</v>
      </c>
      <c r="K51" s="136">
        <v>74317.279999999999</v>
      </c>
      <c r="L51" s="136"/>
      <c r="M51" s="136"/>
      <c r="N51" s="115">
        <f t="shared" si="1"/>
        <v>91205.14</v>
      </c>
      <c r="O51" s="116">
        <f t="shared" si="3"/>
        <v>74317.279999999999</v>
      </c>
    </row>
    <row r="52" spans="1:15" x14ac:dyDescent="0.4">
      <c r="A52" s="113" t="s">
        <v>64</v>
      </c>
      <c r="B52" s="113">
        <v>51</v>
      </c>
      <c r="C52" s="113">
        <f t="shared" si="2"/>
        <v>21</v>
      </c>
      <c r="D52" s="113" t="s">
        <v>179</v>
      </c>
      <c r="E52" s="113" t="s">
        <v>163</v>
      </c>
      <c r="F52" s="113" t="s">
        <v>178</v>
      </c>
      <c r="G52" s="113" t="s">
        <v>165</v>
      </c>
      <c r="H52" s="114">
        <v>59118.49</v>
      </c>
      <c r="I52" s="136">
        <v>40917.18</v>
      </c>
      <c r="J52" s="136">
        <v>42994.96</v>
      </c>
      <c r="K52" s="136">
        <v>36147.370000000003</v>
      </c>
      <c r="L52" s="136"/>
      <c r="M52" s="136"/>
      <c r="N52" s="115">
        <f t="shared" si="1"/>
        <v>44794.5</v>
      </c>
      <c r="O52" s="116">
        <f t="shared" si="3"/>
        <v>36147.370000000003</v>
      </c>
    </row>
    <row r="53" spans="1:15" x14ac:dyDescent="0.4">
      <c r="A53" s="113" t="s">
        <v>11</v>
      </c>
      <c r="B53" s="113">
        <v>52</v>
      </c>
      <c r="C53" s="113">
        <f t="shared" si="2"/>
        <v>21</v>
      </c>
      <c r="D53" s="113" t="s">
        <v>179</v>
      </c>
      <c r="E53" s="113" t="s">
        <v>163</v>
      </c>
      <c r="F53" s="113" t="s">
        <v>178</v>
      </c>
      <c r="G53" s="113" t="s">
        <v>165</v>
      </c>
      <c r="H53" s="114">
        <v>160663.60999999999</v>
      </c>
      <c r="I53" s="136">
        <v>76303.149999999994</v>
      </c>
      <c r="J53" s="136">
        <v>51266</v>
      </c>
      <c r="K53" s="136">
        <v>71095.179999999993</v>
      </c>
      <c r="L53" s="136"/>
      <c r="M53" s="136"/>
      <c r="N53" s="115">
        <f t="shared" si="1"/>
        <v>89831.99</v>
      </c>
      <c r="O53" s="116">
        <f t="shared" si="3"/>
        <v>71095.179999999993</v>
      </c>
    </row>
    <row r="54" spans="1:15" x14ac:dyDescent="0.4">
      <c r="A54" s="113" t="s">
        <v>65</v>
      </c>
      <c r="B54" s="113">
        <v>53</v>
      </c>
      <c r="C54" s="113">
        <f t="shared" si="2"/>
        <v>21</v>
      </c>
      <c r="D54" s="113" t="s">
        <v>179</v>
      </c>
      <c r="E54" s="113" t="s">
        <v>163</v>
      </c>
      <c r="F54" s="113" t="s">
        <v>178</v>
      </c>
      <c r="G54" s="113" t="s">
        <v>165</v>
      </c>
      <c r="H54" s="114">
        <v>108653.34</v>
      </c>
      <c r="I54" s="136">
        <v>15595.28</v>
      </c>
      <c r="J54" s="136">
        <v>7480.58</v>
      </c>
      <c r="K54" s="136">
        <v>53051.15</v>
      </c>
      <c r="L54" s="136"/>
      <c r="M54" s="136"/>
      <c r="N54" s="115">
        <f t="shared" si="1"/>
        <v>46195.09</v>
      </c>
      <c r="O54" s="116">
        <f t="shared" si="3"/>
        <v>53051.15</v>
      </c>
    </row>
    <row r="55" spans="1:15" x14ac:dyDescent="0.4">
      <c r="A55" s="113" t="s">
        <v>66</v>
      </c>
      <c r="B55" s="113">
        <v>54</v>
      </c>
      <c r="C55" s="113">
        <f t="shared" si="2"/>
        <v>21</v>
      </c>
      <c r="D55" s="113" t="s">
        <v>179</v>
      </c>
      <c r="E55" s="113" t="s">
        <v>163</v>
      </c>
      <c r="F55" s="113" t="s">
        <v>178</v>
      </c>
      <c r="G55" s="113" t="s">
        <v>165</v>
      </c>
      <c r="H55" s="114">
        <v>25787.09</v>
      </c>
      <c r="I55" s="136">
        <v>14874.16</v>
      </c>
      <c r="J55" s="136">
        <v>21865.61</v>
      </c>
      <c r="K55" s="136">
        <v>22272.39</v>
      </c>
      <c r="L55" s="136"/>
      <c r="M55" s="136"/>
      <c r="N55" s="115">
        <f t="shared" si="1"/>
        <v>21199.81</v>
      </c>
      <c r="O55" s="116">
        <f t="shared" si="3"/>
        <v>22272.39</v>
      </c>
    </row>
    <row r="56" spans="1:15" x14ac:dyDescent="0.4">
      <c r="A56" s="113" t="s">
        <v>67</v>
      </c>
      <c r="B56" s="113">
        <v>55</v>
      </c>
      <c r="C56" s="113">
        <f t="shared" si="2"/>
        <v>21</v>
      </c>
      <c r="D56" s="113" t="s">
        <v>179</v>
      </c>
      <c r="E56" s="113" t="s">
        <v>163</v>
      </c>
      <c r="F56" s="113" t="s">
        <v>178</v>
      </c>
      <c r="G56" s="113" t="s">
        <v>165</v>
      </c>
      <c r="H56" s="114">
        <v>18649.64</v>
      </c>
      <c r="I56" s="136">
        <v>13652.15</v>
      </c>
      <c r="J56" s="136">
        <v>16815.43</v>
      </c>
      <c r="K56" s="136">
        <v>45185.48</v>
      </c>
      <c r="L56" s="136"/>
      <c r="M56" s="136"/>
      <c r="N56" s="115">
        <f t="shared" si="1"/>
        <v>23575.68</v>
      </c>
      <c r="O56" s="116">
        <f t="shared" si="3"/>
        <v>45185.48</v>
      </c>
    </row>
    <row r="57" spans="1:15" x14ac:dyDescent="0.4">
      <c r="A57" s="113" t="s">
        <v>68</v>
      </c>
      <c r="B57" s="113">
        <v>56</v>
      </c>
      <c r="C57" s="113">
        <f t="shared" si="2"/>
        <v>21</v>
      </c>
      <c r="D57" s="113" t="s">
        <v>179</v>
      </c>
      <c r="E57" s="113" t="s">
        <v>163</v>
      </c>
      <c r="F57" s="113" t="s">
        <v>178</v>
      </c>
      <c r="G57" s="113" t="s">
        <v>165</v>
      </c>
      <c r="H57" s="114">
        <v>61714.85</v>
      </c>
      <c r="I57" s="136">
        <v>74091.460000000006</v>
      </c>
      <c r="J57" s="136">
        <v>37123.839999999997</v>
      </c>
      <c r="K57" s="136">
        <v>29518.35</v>
      </c>
      <c r="L57" s="136"/>
      <c r="M57" s="136"/>
      <c r="N57" s="115">
        <f t="shared" si="1"/>
        <v>50612.13</v>
      </c>
      <c r="O57" s="116">
        <f t="shared" si="3"/>
        <v>29518.35</v>
      </c>
    </row>
    <row r="58" spans="1:15" s="62" customFormat="1" x14ac:dyDescent="0.4">
      <c r="A58" s="62" t="s">
        <v>69</v>
      </c>
      <c r="B58" s="62">
        <v>57</v>
      </c>
      <c r="C58" s="113">
        <f t="shared" si="2"/>
        <v>21</v>
      </c>
      <c r="D58" s="62" t="s">
        <v>179</v>
      </c>
      <c r="E58" s="62" t="s">
        <v>163</v>
      </c>
      <c r="F58" s="62" t="s">
        <v>178</v>
      </c>
      <c r="G58" s="62" t="s">
        <v>165</v>
      </c>
      <c r="H58" s="136">
        <v>50449.61</v>
      </c>
      <c r="I58" s="136">
        <v>38446.300000000003</v>
      </c>
      <c r="J58" s="136">
        <v>44665.16</v>
      </c>
      <c r="K58" s="136">
        <v>57552.71</v>
      </c>
      <c r="L58" s="136"/>
      <c r="M58" s="136"/>
      <c r="N58" s="115">
        <f t="shared" si="1"/>
        <v>47778.45</v>
      </c>
      <c r="O58" s="66">
        <f t="shared" si="3"/>
        <v>57552.71</v>
      </c>
    </row>
    <row r="59" spans="1:15" x14ac:dyDescent="0.4">
      <c r="A59" s="113" t="s">
        <v>111</v>
      </c>
      <c r="B59" s="113">
        <v>58</v>
      </c>
      <c r="C59" s="113">
        <f t="shared" si="2"/>
        <v>21</v>
      </c>
      <c r="D59" s="113" t="s">
        <v>179</v>
      </c>
      <c r="E59" s="113" t="s">
        <v>163</v>
      </c>
      <c r="F59" s="113" t="s">
        <v>178</v>
      </c>
      <c r="G59" s="113" t="s">
        <v>165</v>
      </c>
      <c r="H59" s="114">
        <v>68569.16</v>
      </c>
      <c r="I59" s="136">
        <v>38432.339999999997</v>
      </c>
      <c r="J59" s="136">
        <v>33301.879999999997</v>
      </c>
      <c r="K59" s="136">
        <v>14452.93</v>
      </c>
      <c r="L59" s="136"/>
      <c r="M59" s="136"/>
      <c r="N59" s="115">
        <f t="shared" si="1"/>
        <v>38689.08</v>
      </c>
      <c r="O59" s="116">
        <f t="shared" si="3"/>
        <v>14452.93</v>
      </c>
    </row>
    <row r="60" spans="1:15" x14ac:dyDescent="0.4">
      <c r="A60" s="113" t="s">
        <v>113</v>
      </c>
      <c r="B60" s="113">
        <v>59</v>
      </c>
      <c r="C60" s="113">
        <f t="shared" si="2"/>
        <v>21</v>
      </c>
      <c r="D60" s="113" t="s">
        <v>179</v>
      </c>
      <c r="E60" s="113" t="s">
        <v>163</v>
      </c>
      <c r="F60" s="113" t="s">
        <v>178</v>
      </c>
      <c r="G60" s="113" t="s">
        <v>165</v>
      </c>
      <c r="H60" s="114">
        <v>45614.559999999998</v>
      </c>
      <c r="I60" s="136">
        <v>4969.6000000000004</v>
      </c>
      <c r="J60" s="136">
        <v>11339.98</v>
      </c>
      <c r="K60" s="136">
        <v>42049.22</v>
      </c>
      <c r="L60" s="136"/>
      <c r="M60" s="136"/>
      <c r="N60" s="115">
        <f t="shared" si="1"/>
        <v>25993.34</v>
      </c>
      <c r="O60" s="116">
        <f t="shared" si="3"/>
        <v>42049.22</v>
      </c>
    </row>
    <row r="61" spans="1:15" x14ac:dyDescent="0.4">
      <c r="A61" s="113" t="s">
        <v>71</v>
      </c>
      <c r="B61" s="113">
        <v>60</v>
      </c>
      <c r="C61" s="113">
        <f t="shared" si="2"/>
        <v>21</v>
      </c>
      <c r="D61" s="113" t="s">
        <v>179</v>
      </c>
      <c r="E61" s="113" t="s">
        <v>163</v>
      </c>
      <c r="F61" s="113" t="s">
        <v>178</v>
      </c>
      <c r="G61" s="113" t="s">
        <v>165</v>
      </c>
      <c r="H61" s="114">
        <v>21478.38</v>
      </c>
      <c r="I61" s="136">
        <v>16731.43</v>
      </c>
      <c r="J61" s="136">
        <v>0</v>
      </c>
      <c r="K61" s="136">
        <v>1202.58</v>
      </c>
      <c r="L61" s="136"/>
      <c r="M61" s="136"/>
      <c r="N61" s="115">
        <f t="shared" si="1"/>
        <v>9853.1</v>
      </c>
      <c r="O61" s="116">
        <f t="shared" si="3"/>
        <v>1202.58</v>
      </c>
    </row>
    <row r="62" spans="1:15" x14ac:dyDescent="0.4">
      <c r="A62" s="113" t="s">
        <v>72</v>
      </c>
      <c r="B62" s="113">
        <v>61</v>
      </c>
      <c r="C62" s="113">
        <f t="shared" si="2"/>
        <v>21</v>
      </c>
      <c r="D62" s="113" t="s">
        <v>179</v>
      </c>
      <c r="E62" s="113" t="s">
        <v>163</v>
      </c>
      <c r="F62" s="113" t="s">
        <v>178</v>
      </c>
      <c r="G62" s="113" t="s">
        <v>165</v>
      </c>
      <c r="H62" s="114">
        <v>7167.62</v>
      </c>
      <c r="I62" s="136">
        <v>3600</v>
      </c>
      <c r="J62" s="136">
        <v>3795.52</v>
      </c>
      <c r="K62" s="136">
        <v>4964.5600000000004</v>
      </c>
      <c r="L62" s="136"/>
      <c r="M62" s="136"/>
      <c r="N62" s="115">
        <f t="shared" si="1"/>
        <v>4881.93</v>
      </c>
      <c r="O62" s="116">
        <f t="shared" si="3"/>
        <v>4964.5600000000004</v>
      </c>
    </row>
    <row r="63" spans="1:15" x14ac:dyDescent="0.4">
      <c r="A63" s="113" t="s">
        <v>73</v>
      </c>
      <c r="B63" s="113">
        <v>62</v>
      </c>
      <c r="C63" s="113">
        <f t="shared" si="2"/>
        <v>21</v>
      </c>
      <c r="D63" s="113" t="s">
        <v>179</v>
      </c>
      <c r="E63" s="113" t="s">
        <v>163</v>
      </c>
      <c r="F63" s="113" t="s">
        <v>178</v>
      </c>
      <c r="G63" s="113" t="s">
        <v>165</v>
      </c>
      <c r="H63" s="114">
        <v>3811.93</v>
      </c>
      <c r="I63" s="136">
        <v>2018.32</v>
      </c>
      <c r="J63" s="136">
        <v>2039.2</v>
      </c>
      <c r="K63" s="136">
        <v>848.51</v>
      </c>
      <c r="L63" s="136"/>
      <c r="M63" s="136"/>
      <c r="N63" s="115">
        <f t="shared" si="1"/>
        <v>2179.4899999999998</v>
      </c>
      <c r="O63" s="116">
        <f t="shared" si="3"/>
        <v>848.51</v>
      </c>
    </row>
    <row r="64" spans="1:15" x14ac:dyDescent="0.4">
      <c r="A64" s="113" t="s">
        <v>74</v>
      </c>
      <c r="B64" s="113">
        <v>63</v>
      </c>
      <c r="C64" s="113">
        <f t="shared" si="2"/>
        <v>21</v>
      </c>
      <c r="D64" s="113" t="s">
        <v>179</v>
      </c>
      <c r="E64" s="113" t="s">
        <v>163</v>
      </c>
      <c r="F64" s="113" t="s">
        <v>178</v>
      </c>
      <c r="G64" s="113" t="s">
        <v>165</v>
      </c>
      <c r="H64" s="114">
        <v>2343.87</v>
      </c>
      <c r="I64" s="136">
        <v>1374.88</v>
      </c>
      <c r="J64" s="136">
        <v>780.82</v>
      </c>
      <c r="K64" s="136">
        <v>1480.71</v>
      </c>
      <c r="L64" s="136"/>
      <c r="M64" s="136"/>
      <c r="N64" s="115">
        <f>ROUND(AVERAGE(H64:M64),2)</f>
        <v>1495.07</v>
      </c>
      <c r="O64" s="116">
        <f t="shared" si="3"/>
        <v>1480.71</v>
      </c>
    </row>
    <row r="65" spans="1:15" x14ac:dyDescent="0.4">
      <c r="A65" s="113" t="s">
        <v>75</v>
      </c>
      <c r="B65" s="113">
        <v>64</v>
      </c>
      <c r="C65" s="113">
        <f t="shared" si="2"/>
        <v>21</v>
      </c>
      <c r="D65" s="113" t="s">
        <v>179</v>
      </c>
      <c r="E65" s="113" t="s">
        <v>163</v>
      </c>
      <c r="F65" s="113" t="s">
        <v>178</v>
      </c>
      <c r="G65" s="113" t="s">
        <v>165</v>
      </c>
      <c r="H65" s="114">
        <v>82559.990000000005</v>
      </c>
      <c r="I65" s="136">
        <v>70110.73</v>
      </c>
      <c r="J65" s="136">
        <v>0</v>
      </c>
      <c r="K65" s="136">
        <v>44111.14</v>
      </c>
      <c r="L65" s="136"/>
      <c r="M65" s="136"/>
      <c r="N65" s="115">
        <f t="shared" si="1"/>
        <v>49195.47</v>
      </c>
      <c r="O65" s="116">
        <f t="shared" si="3"/>
        <v>44111.14</v>
      </c>
    </row>
    <row r="66" spans="1:15" x14ac:dyDescent="0.4">
      <c r="A66" s="113" t="s">
        <v>76</v>
      </c>
      <c r="B66" s="113">
        <v>65</v>
      </c>
      <c r="C66" s="113">
        <f t="shared" si="2"/>
        <v>21</v>
      </c>
      <c r="D66" s="113" t="s">
        <v>179</v>
      </c>
      <c r="E66" s="113" t="s">
        <v>163</v>
      </c>
      <c r="F66" s="113" t="s">
        <v>178</v>
      </c>
      <c r="G66" s="113" t="s">
        <v>165</v>
      </c>
      <c r="H66" s="114">
        <v>10171.49</v>
      </c>
      <c r="I66" s="136">
        <v>9007.39</v>
      </c>
      <c r="J66" s="136">
        <v>10221.23</v>
      </c>
      <c r="K66" s="136">
        <v>9668.7800000000007</v>
      </c>
      <c r="L66" s="136"/>
      <c r="M66" s="136"/>
      <c r="N66" s="115">
        <f t="shared" si="1"/>
        <v>9767.2199999999993</v>
      </c>
      <c r="O66" s="116">
        <f t="shared" ref="O66:O68" si="4">IF($D$69 ="Average",N66,K66)</f>
        <v>9668.7800000000007</v>
      </c>
    </row>
    <row r="67" spans="1:15" x14ac:dyDescent="0.4">
      <c r="A67" s="113" t="s">
        <v>77</v>
      </c>
      <c r="B67" s="113">
        <v>66</v>
      </c>
      <c r="C67" s="113">
        <f t="shared" si="2"/>
        <v>21</v>
      </c>
      <c r="D67" s="113" t="s">
        <v>179</v>
      </c>
      <c r="E67" s="113" t="s">
        <v>163</v>
      </c>
      <c r="F67" s="113" t="s">
        <v>178</v>
      </c>
      <c r="G67" s="113" t="s">
        <v>165</v>
      </c>
      <c r="H67" s="114">
        <v>16588.28</v>
      </c>
      <c r="I67" s="136">
        <v>12194.96</v>
      </c>
      <c r="J67" s="136">
        <v>14127.84</v>
      </c>
      <c r="K67" s="136">
        <v>13734.35</v>
      </c>
      <c r="L67" s="136"/>
      <c r="M67" s="136"/>
      <c r="N67" s="115">
        <f t="shared" ref="N67:N68" si="5">ROUND(AVERAGE(H67:M67),2)</f>
        <v>14161.36</v>
      </c>
      <c r="O67" s="116">
        <f t="shared" si="4"/>
        <v>13734.35</v>
      </c>
    </row>
    <row r="68" spans="1:15" x14ac:dyDescent="0.4">
      <c r="A68" s="113" t="s">
        <v>78</v>
      </c>
      <c r="B68" s="113">
        <v>67</v>
      </c>
      <c r="C68" s="113">
        <f t="shared" ref="C68" si="6">$C$2</f>
        <v>21</v>
      </c>
      <c r="D68" s="113" t="s">
        <v>179</v>
      </c>
      <c r="E68" s="113" t="s">
        <v>163</v>
      </c>
      <c r="F68" s="113" t="s">
        <v>178</v>
      </c>
      <c r="G68" s="113" t="s">
        <v>165</v>
      </c>
      <c r="H68" s="114">
        <v>10018.870000000001</v>
      </c>
      <c r="I68" s="136">
        <v>7102.5</v>
      </c>
      <c r="J68" s="136">
        <v>8075.6</v>
      </c>
      <c r="K68" s="136">
        <v>8250.4699999999993</v>
      </c>
      <c r="L68" s="136"/>
      <c r="M68" s="136"/>
      <c r="N68" s="115">
        <f t="shared" si="5"/>
        <v>8361.86</v>
      </c>
      <c r="O68" s="116">
        <f t="shared" si="4"/>
        <v>8250.4699999999993</v>
      </c>
    </row>
    <row r="69" spans="1:15" x14ac:dyDescent="0.4">
      <c r="H69" s="115">
        <f>SUM(H2:H68)</f>
        <v>3028404.6500000008</v>
      </c>
      <c r="I69" s="115">
        <f t="shared" ref="I69:M69" si="7">SUM(I2:I68)</f>
        <v>1742019.7499999995</v>
      </c>
      <c r="J69" s="115">
        <f t="shared" si="7"/>
        <v>1536282.8300000003</v>
      </c>
      <c r="K69" s="115">
        <f t="shared" si="7"/>
        <v>2002021.8699999999</v>
      </c>
      <c r="L69" s="115">
        <f t="shared" si="7"/>
        <v>0</v>
      </c>
      <c r="M69" s="115">
        <f t="shared" si="7"/>
        <v>0</v>
      </c>
      <c r="N69" s="115">
        <f t="shared" ref="N69:O69" si="8">SUM(N2:N68)</f>
        <v>2077182.37</v>
      </c>
      <c r="O69" s="115">
        <f t="shared" si="8"/>
        <v>2002021.8699999999</v>
      </c>
    </row>
    <row r="70" spans="1:15" ht="45" x14ac:dyDescent="0.4">
      <c r="A70" s="118" t="s">
        <v>244</v>
      </c>
      <c r="B70" s="120">
        <v>0.2</v>
      </c>
      <c r="C70" s="118" t="s">
        <v>245</v>
      </c>
      <c r="D70" s="119" t="s">
        <v>242</v>
      </c>
      <c r="E70" s="113"/>
      <c r="F70" s="118" t="s">
        <v>247</v>
      </c>
      <c r="G70" s="116">
        <f>IFERROR(INDEX($O$2:$O$68,MATCH(Estimate!$D$4,PriorActualsData!A2:A68,0)),0)</f>
        <v>0</v>
      </c>
      <c r="H70" s="118" t="s">
        <v>246</v>
      </c>
      <c r="I70" s="121">
        <f>IFERROR(ROUND((Estimate!$F$48-#REF!)/#REF!,4),0)</f>
        <v>0</v>
      </c>
    </row>
    <row r="71" spans="1:15" ht="15.5" thickBot="1" x14ac:dyDescent="0.45"/>
    <row r="72" spans="1:15" x14ac:dyDescent="0.4">
      <c r="K72" s="328" t="s">
        <v>251</v>
      </c>
      <c r="L72" s="329"/>
      <c r="M72" s="224"/>
    </row>
    <row r="73" spans="1:15" ht="15.5" thickBot="1" x14ac:dyDescent="0.45">
      <c r="K73" s="139" t="s">
        <v>195</v>
      </c>
      <c r="L73" s="140" t="s">
        <v>242</v>
      </c>
      <c r="M73" s="225"/>
    </row>
  </sheetData>
  <mergeCells count="1">
    <mergeCell ref="K72:L72"/>
  </mergeCells>
  <dataValidations count="1">
    <dataValidation type="list" allowBlank="1" showInputMessage="1" showErrorMessage="1" sqref="D70" xr:uid="{F1697E61-E213-438A-8B41-FC42DCCCA2EE}">
      <formula1>"Average,Last"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J72"/>
  <sheetViews>
    <sheetView zoomScaleNormal="100" workbookViewId="0">
      <selection activeCell="G5" sqref="G5"/>
    </sheetView>
  </sheetViews>
  <sheetFormatPr defaultRowHeight="15" x14ac:dyDescent="0.4"/>
  <cols>
    <col min="2" max="2" width="11.3046875" bestFit="1" customWidth="1"/>
    <col min="3" max="3" width="11.765625" bestFit="1" customWidth="1"/>
    <col min="4" max="4" width="11.765625" customWidth="1"/>
    <col min="5" max="5" width="12.765625" customWidth="1"/>
    <col min="6" max="7" width="12" bestFit="1" customWidth="1"/>
    <col min="8" max="9" width="10.3046875" customWidth="1"/>
    <col min="10" max="10" width="13.84375" customWidth="1"/>
  </cols>
  <sheetData>
    <row r="1" spans="1:10" ht="15.5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5" thickBot="1" x14ac:dyDescent="0.45">
      <c r="A2" s="1"/>
      <c r="B2" s="330" t="s">
        <v>206</v>
      </c>
      <c r="C2" s="331"/>
      <c r="D2" s="330" t="s">
        <v>207</v>
      </c>
      <c r="E2" s="331"/>
      <c r="F2" s="330" t="s">
        <v>208</v>
      </c>
      <c r="G2" s="331"/>
      <c r="H2" s="330" t="s">
        <v>209</v>
      </c>
      <c r="I2" s="331"/>
      <c r="J2" s="1" t="str">
        <f>EstimatingTool!C6</f>
        <v>Apr - May - Jun</v>
      </c>
    </row>
    <row r="3" spans="1:10" ht="27.5" x14ac:dyDescent="0.4">
      <c r="A3" s="87" t="s">
        <v>223</v>
      </c>
      <c r="B3" s="89" t="s">
        <v>225</v>
      </c>
      <c r="C3" s="90" t="s">
        <v>224</v>
      </c>
      <c r="D3" s="89" t="s">
        <v>225</v>
      </c>
      <c r="E3" s="90" t="s">
        <v>224</v>
      </c>
      <c r="F3" s="89" t="s">
        <v>225</v>
      </c>
      <c r="G3" s="90" t="s">
        <v>224</v>
      </c>
      <c r="H3" s="89" t="s">
        <v>225</v>
      </c>
      <c r="I3" s="90" t="s">
        <v>224</v>
      </c>
      <c r="J3" s="88" t="s">
        <v>226</v>
      </c>
    </row>
    <row r="4" spans="1:10" x14ac:dyDescent="0.4">
      <c r="A4" s="95" t="s">
        <v>16</v>
      </c>
      <c r="B4" s="96">
        <v>0</v>
      </c>
      <c r="C4" s="97">
        <v>21664.51</v>
      </c>
      <c r="D4" s="91">
        <v>1179.79</v>
      </c>
      <c r="E4" s="92">
        <v>0</v>
      </c>
      <c r="F4" s="91">
        <v>4084.4381532723783</v>
      </c>
      <c r="G4" s="92">
        <v>0</v>
      </c>
      <c r="H4" s="91"/>
      <c r="I4" s="92"/>
      <c r="J4" s="98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0</v>
      </c>
    </row>
    <row r="5" spans="1:10" x14ac:dyDescent="0.4">
      <c r="A5" s="95" t="s">
        <v>17</v>
      </c>
      <c r="B5" s="96">
        <v>0</v>
      </c>
      <c r="C5" s="97">
        <v>5762.02</v>
      </c>
      <c r="D5" s="91">
        <v>0</v>
      </c>
      <c r="E5" s="92">
        <v>4802.12</v>
      </c>
      <c r="F5" s="91">
        <v>0</v>
      </c>
      <c r="G5" s="92">
        <v>32714.82697541477</v>
      </c>
      <c r="H5" s="91"/>
      <c r="I5" s="92"/>
      <c r="J5" s="98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0</v>
      </c>
    </row>
    <row r="6" spans="1:10" x14ac:dyDescent="0.4">
      <c r="A6" s="95" t="s">
        <v>18</v>
      </c>
      <c r="B6" s="96">
        <v>0</v>
      </c>
      <c r="C6" s="97">
        <v>1144.1500000000001</v>
      </c>
      <c r="D6" s="91">
        <v>0</v>
      </c>
      <c r="E6" s="92">
        <v>5796.6</v>
      </c>
      <c r="F6" s="91">
        <v>0</v>
      </c>
      <c r="G6" s="92">
        <v>454.12243334646337</v>
      </c>
      <c r="H6" s="91"/>
      <c r="I6" s="92"/>
      <c r="J6" s="98">
        <f t="shared" si="0"/>
        <v>0</v>
      </c>
    </row>
    <row r="7" spans="1:10" x14ac:dyDescent="0.4">
      <c r="A7" s="95" t="s">
        <v>81</v>
      </c>
      <c r="B7" s="96">
        <v>15742.31</v>
      </c>
      <c r="C7" s="97">
        <v>0</v>
      </c>
      <c r="D7" s="91">
        <v>11458.31</v>
      </c>
      <c r="E7" s="92">
        <v>0</v>
      </c>
      <c r="F7" s="91">
        <v>5033.7530338130164</v>
      </c>
      <c r="G7" s="92">
        <v>0</v>
      </c>
      <c r="H7" s="91"/>
      <c r="I7" s="92"/>
      <c r="J7" s="98">
        <f t="shared" si="0"/>
        <v>0</v>
      </c>
    </row>
    <row r="8" spans="1:10" x14ac:dyDescent="0.4">
      <c r="A8" s="95" t="s">
        <v>19</v>
      </c>
      <c r="B8" s="96">
        <v>0</v>
      </c>
      <c r="C8" s="97">
        <v>7510.75</v>
      </c>
      <c r="D8" s="91">
        <v>0</v>
      </c>
      <c r="E8" s="92">
        <v>746.8</v>
      </c>
      <c r="F8" s="91">
        <v>22384.400483643403</v>
      </c>
      <c r="G8" s="92">
        <v>0</v>
      </c>
      <c r="H8" s="91"/>
      <c r="I8" s="92"/>
      <c r="J8" s="98">
        <f t="shared" si="0"/>
        <v>0</v>
      </c>
    </row>
    <row r="9" spans="1:10" x14ac:dyDescent="0.4">
      <c r="A9" s="95" t="s">
        <v>20</v>
      </c>
      <c r="B9" s="96">
        <v>0</v>
      </c>
      <c r="C9" s="97">
        <v>26249.35</v>
      </c>
      <c r="D9" s="91">
        <v>0</v>
      </c>
      <c r="E9" s="92">
        <v>3016.82</v>
      </c>
      <c r="F9" s="91">
        <v>0</v>
      </c>
      <c r="G9" s="92">
        <v>42283.659510900732</v>
      </c>
      <c r="H9" s="91"/>
      <c r="I9" s="92"/>
      <c r="J9" s="98">
        <f t="shared" si="0"/>
        <v>0</v>
      </c>
    </row>
    <row r="10" spans="1:10" x14ac:dyDescent="0.4">
      <c r="A10" s="95" t="s">
        <v>21</v>
      </c>
      <c r="B10" s="96">
        <v>0</v>
      </c>
      <c r="C10" s="97">
        <v>477.25</v>
      </c>
      <c r="D10" s="91">
        <v>1026.21</v>
      </c>
      <c r="E10" s="92">
        <v>0</v>
      </c>
      <c r="F10" s="91">
        <v>1755.1979578975079</v>
      </c>
      <c r="G10" s="92">
        <v>0</v>
      </c>
      <c r="H10" s="91"/>
      <c r="I10" s="92"/>
      <c r="J10" s="98">
        <f t="shared" si="0"/>
        <v>0</v>
      </c>
    </row>
    <row r="11" spans="1:10" x14ac:dyDescent="0.4">
      <c r="A11" s="95" t="s">
        <v>22</v>
      </c>
      <c r="B11" s="96">
        <v>0</v>
      </c>
      <c r="C11" s="97">
        <v>928.02</v>
      </c>
      <c r="D11" s="91">
        <v>56.74</v>
      </c>
      <c r="E11" s="92">
        <v>0</v>
      </c>
      <c r="F11" s="91">
        <v>531.33017400657991</v>
      </c>
      <c r="G11" s="92">
        <v>0</v>
      </c>
      <c r="H11" s="91"/>
      <c r="I11" s="92"/>
      <c r="J11" s="98">
        <f t="shared" si="0"/>
        <v>0</v>
      </c>
    </row>
    <row r="12" spans="1:10" x14ac:dyDescent="0.4">
      <c r="A12" s="95" t="s">
        <v>23</v>
      </c>
      <c r="B12" s="96">
        <v>0</v>
      </c>
      <c r="C12" s="97">
        <v>6716.07</v>
      </c>
      <c r="D12" s="91">
        <v>0</v>
      </c>
      <c r="E12" s="92">
        <v>2490.92</v>
      </c>
      <c r="F12" s="91">
        <v>0</v>
      </c>
      <c r="G12" s="92">
        <v>604.86086547339801</v>
      </c>
      <c r="H12" s="91"/>
      <c r="I12" s="92"/>
      <c r="J12" s="98">
        <f t="shared" si="0"/>
        <v>0</v>
      </c>
    </row>
    <row r="13" spans="1:10" x14ac:dyDescent="0.4">
      <c r="A13" s="95" t="s">
        <v>24</v>
      </c>
      <c r="B13" s="96">
        <v>3991.32</v>
      </c>
      <c r="C13" s="97">
        <v>0</v>
      </c>
      <c r="D13" s="91">
        <v>3256.04</v>
      </c>
      <c r="E13" s="92">
        <v>0</v>
      </c>
      <c r="F13" s="91">
        <v>0</v>
      </c>
      <c r="G13" s="92">
        <v>1700.5341208458267</v>
      </c>
      <c r="H13" s="91"/>
      <c r="I13" s="92"/>
      <c r="J13" s="98">
        <f t="shared" si="0"/>
        <v>0</v>
      </c>
    </row>
    <row r="14" spans="1:10" x14ac:dyDescent="0.4">
      <c r="A14" s="95" t="s">
        <v>25</v>
      </c>
      <c r="B14" s="96">
        <v>0</v>
      </c>
      <c r="C14" s="97">
        <v>8129.18</v>
      </c>
      <c r="D14" s="91">
        <v>0</v>
      </c>
      <c r="E14" s="92">
        <v>707.53</v>
      </c>
      <c r="F14" s="91">
        <v>2569.9590005020727</v>
      </c>
      <c r="G14" s="92">
        <v>0</v>
      </c>
      <c r="H14" s="91"/>
      <c r="I14" s="92"/>
      <c r="J14" s="98">
        <f t="shared" si="0"/>
        <v>0</v>
      </c>
    </row>
    <row r="15" spans="1:10" x14ac:dyDescent="0.4">
      <c r="A15" s="95" t="s">
        <v>26</v>
      </c>
      <c r="B15" s="96">
        <v>686.06</v>
      </c>
      <c r="C15" s="97">
        <v>0</v>
      </c>
      <c r="D15" s="91">
        <v>0</v>
      </c>
      <c r="E15" s="92">
        <v>490.61</v>
      </c>
      <c r="F15" s="91">
        <v>0</v>
      </c>
      <c r="G15" s="92">
        <v>3658.0870523997582</v>
      </c>
      <c r="H15" s="91"/>
      <c r="I15" s="92"/>
      <c r="J15" s="98">
        <f t="shared" si="0"/>
        <v>0</v>
      </c>
    </row>
    <row r="16" spans="1:10" x14ac:dyDescent="0.4">
      <c r="A16" s="95" t="s">
        <v>109</v>
      </c>
      <c r="B16" s="96">
        <v>67227.48</v>
      </c>
      <c r="C16" s="97">
        <v>0</v>
      </c>
      <c r="D16" s="91">
        <v>13094.84</v>
      </c>
      <c r="E16" s="92">
        <v>0</v>
      </c>
      <c r="F16" s="91">
        <v>72.007281288795639</v>
      </c>
      <c r="G16" s="92">
        <v>0</v>
      </c>
      <c r="H16" s="91"/>
      <c r="I16" s="92"/>
      <c r="J16" s="98">
        <f t="shared" si="0"/>
        <v>0</v>
      </c>
    </row>
    <row r="17" spans="1:10" x14ac:dyDescent="0.4">
      <c r="A17" s="95" t="s">
        <v>27</v>
      </c>
      <c r="B17" s="96">
        <v>0</v>
      </c>
      <c r="C17" s="97">
        <v>1905.75</v>
      </c>
      <c r="D17" s="91">
        <v>579.04</v>
      </c>
      <c r="E17" s="92">
        <v>0</v>
      </c>
      <c r="F17" s="91">
        <v>7490.4269953209805</v>
      </c>
      <c r="G17" s="92">
        <v>0</v>
      </c>
      <c r="H17" s="91"/>
      <c r="I17" s="92"/>
      <c r="J17" s="98">
        <f t="shared" si="0"/>
        <v>0</v>
      </c>
    </row>
    <row r="18" spans="1:10" x14ac:dyDescent="0.4">
      <c r="A18" s="95" t="s">
        <v>28</v>
      </c>
      <c r="B18" s="96">
        <v>7490.42</v>
      </c>
      <c r="C18" s="97">
        <v>0</v>
      </c>
      <c r="D18" s="91"/>
      <c r="E18" s="92"/>
      <c r="F18" s="91">
        <v>714.08624831796624</v>
      </c>
      <c r="G18" s="92">
        <v>0</v>
      </c>
      <c r="H18" s="91"/>
      <c r="I18" s="92"/>
      <c r="J18" s="98">
        <f t="shared" si="0"/>
        <v>0</v>
      </c>
    </row>
    <row r="19" spans="1:10" x14ac:dyDescent="0.4">
      <c r="A19" s="95" t="s">
        <v>29</v>
      </c>
      <c r="B19" s="96">
        <v>0</v>
      </c>
      <c r="C19" s="97">
        <v>15309.21</v>
      </c>
      <c r="D19" s="91">
        <v>7094.14</v>
      </c>
      <c r="E19" s="92">
        <v>0</v>
      </c>
      <c r="F19" s="91">
        <v>0</v>
      </c>
      <c r="G19" s="92">
        <v>14037.224064481794</v>
      </c>
      <c r="H19" s="91"/>
      <c r="I19" s="92"/>
      <c r="J19" s="98">
        <f t="shared" si="0"/>
        <v>0</v>
      </c>
    </row>
    <row r="20" spans="1:10" x14ac:dyDescent="0.4">
      <c r="A20" s="95" t="s">
        <v>30</v>
      </c>
      <c r="B20" s="96">
        <v>0</v>
      </c>
      <c r="C20" s="97">
        <v>10426.120000000001</v>
      </c>
      <c r="D20" s="91">
        <v>2438.6799999999998</v>
      </c>
      <c r="E20" s="92">
        <v>0</v>
      </c>
      <c r="F20" s="91">
        <v>4696.8637111107819</v>
      </c>
      <c r="G20" s="92">
        <v>0</v>
      </c>
      <c r="H20" s="91"/>
      <c r="I20" s="92"/>
      <c r="J20" s="98">
        <f t="shared" si="0"/>
        <v>0</v>
      </c>
    </row>
    <row r="21" spans="1:10" x14ac:dyDescent="0.4">
      <c r="A21" s="95" t="s">
        <v>31</v>
      </c>
      <c r="B21" s="96">
        <v>3513.66</v>
      </c>
      <c r="C21" s="97">
        <v>0</v>
      </c>
      <c r="D21" s="91">
        <v>0</v>
      </c>
      <c r="E21" s="92">
        <v>3201.97</v>
      </c>
      <c r="F21" s="91">
        <v>524.6228602731062</v>
      </c>
      <c r="G21" s="92">
        <v>0</v>
      </c>
      <c r="H21" s="91"/>
      <c r="I21" s="92"/>
      <c r="J21" s="98">
        <f t="shared" si="0"/>
        <v>0</v>
      </c>
    </row>
    <row r="22" spans="1:10" x14ac:dyDescent="0.4">
      <c r="A22" s="95" t="s">
        <v>32</v>
      </c>
      <c r="B22" s="96">
        <v>988.8</v>
      </c>
      <c r="C22" s="97">
        <v>0</v>
      </c>
      <c r="D22" s="91">
        <v>424.51</v>
      </c>
      <c r="E22" s="92">
        <v>0</v>
      </c>
      <c r="F22" s="91">
        <v>0</v>
      </c>
      <c r="G22" s="92">
        <v>2208.4299124051759</v>
      </c>
      <c r="H22" s="91"/>
      <c r="I22" s="92"/>
      <c r="J22" s="98">
        <f t="shared" si="0"/>
        <v>0</v>
      </c>
    </row>
    <row r="23" spans="1:10" x14ac:dyDescent="0.4">
      <c r="A23" s="95" t="s">
        <v>33</v>
      </c>
      <c r="B23" s="96">
        <v>1941.33</v>
      </c>
      <c r="C23" s="97">
        <v>0</v>
      </c>
      <c r="D23" s="91">
        <v>715.88</v>
      </c>
      <c r="E23" s="92">
        <v>0</v>
      </c>
      <c r="F23" s="91">
        <v>9195.4093486178008</v>
      </c>
      <c r="G23" s="92">
        <v>0</v>
      </c>
      <c r="H23" s="91"/>
      <c r="I23" s="92"/>
      <c r="J23" s="98">
        <f t="shared" si="0"/>
        <v>0</v>
      </c>
    </row>
    <row r="24" spans="1:10" x14ac:dyDescent="0.4">
      <c r="A24" s="95" t="s">
        <v>34</v>
      </c>
      <c r="B24" s="96">
        <v>14004.36</v>
      </c>
      <c r="C24" s="97">
        <v>0</v>
      </c>
      <c r="D24" s="91">
        <v>9690.9599999999991</v>
      </c>
      <c r="E24" s="92">
        <v>0</v>
      </c>
      <c r="F24" s="91">
        <v>0</v>
      </c>
      <c r="G24" s="92">
        <v>59.04590928943071</v>
      </c>
      <c r="H24" s="91"/>
      <c r="I24" s="92"/>
      <c r="J24" s="98">
        <f t="shared" si="0"/>
        <v>0</v>
      </c>
    </row>
    <row r="25" spans="1:10" x14ac:dyDescent="0.4">
      <c r="A25" s="95" t="s">
        <v>35</v>
      </c>
      <c r="B25" s="96">
        <v>183.01</v>
      </c>
      <c r="C25" s="97">
        <v>0</v>
      </c>
      <c r="D25" s="91">
        <v>0</v>
      </c>
      <c r="E25" s="92">
        <v>1279.8599999999999</v>
      </c>
      <c r="F25" s="91">
        <v>1689.1441223507936</v>
      </c>
      <c r="G25" s="92">
        <v>0</v>
      </c>
      <c r="H25" s="91"/>
      <c r="I25" s="92"/>
      <c r="J25" s="98">
        <f t="shared" si="0"/>
        <v>0</v>
      </c>
    </row>
    <row r="26" spans="1:10" x14ac:dyDescent="0.4">
      <c r="A26" s="95" t="s">
        <v>36</v>
      </c>
      <c r="B26" s="96">
        <v>273.25</v>
      </c>
      <c r="C26" s="97">
        <v>0</v>
      </c>
      <c r="D26" s="91">
        <v>0</v>
      </c>
      <c r="E26" s="92">
        <v>0</v>
      </c>
      <c r="F26" s="91">
        <v>3082.7375449737956</v>
      </c>
      <c r="G26" s="92">
        <v>0</v>
      </c>
      <c r="H26" s="91"/>
      <c r="I26" s="92"/>
      <c r="J26" s="98">
        <f t="shared" si="0"/>
        <v>0</v>
      </c>
    </row>
    <row r="27" spans="1:10" x14ac:dyDescent="0.4">
      <c r="A27" s="95" t="s">
        <v>37</v>
      </c>
      <c r="B27" s="96">
        <v>0</v>
      </c>
      <c r="C27" s="97">
        <v>1733.43</v>
      </c>
      <c r="D27" s="91">
        <v>0</v>
      </c>
      <c r="E27" s="92">
        <v>1174.8499999999999</v>
      </c>
      <c r="F27" s="91">
        <v>0</v>
      </c>
      <c r="G27" s="92">
        <v>1146.6174860457832</v>
      </c>
      <c r="H27" s="91"/>
      <c r="I27" s="92"/>
      <c r="J27" s="98">
        <f t="shared" si="0"/>
        <v>0</v>
      </c>
    </row>
    <row r="28" spans="1:10" x14ac:dyDescent="0.4">
      <c r="A28" s="95" t="s">
        <v>38</v>
      </c>
      <c r="B28" s="96">
        <v>0</v>
      </c>
      <c r="C28" s="97">
        <v>6647.7</v>
      </c>
      <c r="D28" s="91">
        <v>0</v>
      </c>
      <c r="E28" s="92">
        <v>155.59</v>
      </c>
      <c r="F28" s="91">
        <v>0</v>
      </c>
      <c r="G28" s="92">
        <v>4053.4190072472411</v>
      </c>
      <c r="H28" s="91"/>
      <c r="I28" s="92"/>
      <c r="J28" s="98">
        <f t="shared" si="0"/>
        <v>0</v>
      </c>
    </row>
    <row r="29" spans="1:10" x14ac:dyDescent="0.4">
      <c r="A29" s="95" t="s">
        <v>39</v>
      </c>
      <c r="B29" s="96">
        <v>0</v>
      </c>
      <c r="C29" s="97">
        <v>6530.19</v>
      </c>
      <c r="D29" s="91">
        <v>388.98</v>
      </c>
      <c r="E29" s="92">
        <v>0</v>
      </c>
      <c r="F29" s="91">
        <v>0</v>
      </c>
      <c r="G29" s="92">
        <v>9117.5681844823994</v>
      </c>
      <c r="H29" s="91"/>
      <c r="I29" s="92"/>
      <c r="J29" s="98">
        <f t="shared" si="0"/>
        <v>0</v>
      </c>
    </row>
    <row r="30" spans="1:10" x14ac:dyDescent="0.4">
      <c r="A30" s="95" t="s">
        <v>40</v>
      </c>
      <c r="B30" s="96">
        <v>0</v>
      </c>
      <c r="C30" s="97">
        <v>6649.47</v>
      </c>
      <c r="D30" s="91">
        <v>0</v>
      </c>
      <c r="E30" s="92">
        <v>0</v>
      </c>
      <c r="F30" s="91">
        <v>0</v>
      </c>
      <c r="G30" s="92">
        <v>2844.134726056509</v>
      </c>
      <c r="H30" s="91"/>
      <c r="I30" s="92"/>
      <c r="J30" s="98">
        <f t="shared" si="0"/>
        <v>0</v>
      </c>
    </row>
    <row r="31" spans="1:10" x14ac:dyDescent="0.4">
      <c r="A31" s="95" t="s">
        <v>41</v>
      </c>
      <c r="B31" s="96">
        <v>7031.2</v>
      </c>
      <c r="C31" s="97">
        <v>0</v>
      </c>
      <c r="D31" s="91">
        <v>0</v>
      </c>
      <c r="E31" s="92">
        <v>148.04</v>
      </c>
      <c r="F31" s="91">
        <v>0</v>
      </c>
      <c r="G31" s="92">
        <v>12066.527459555306</v>
      </c>
      <c r="H31" s="91"/>
      <c r="I31" s="92"/>
      <c r="J31" s="98">
        <f t="shared" si="0"/>
        <v>0</v>
      </c>
    </row>
    <row r="32" spans="1:10" x14ac:dyDescent="0.4">
      <c r="A32" s="95" t="s">
        <v>42</v>
      </c>
      <c r="B32" s="96">
        <v>21953.1</v>
      </c>
      <c r="C32" s="97">
        <v>0</v>
      </c>
      <c r="D32" s="91">
        <v>14923</v>
      </c>
      <c r="E32" s="92">
        <v>0</v>
      </c>
      <c r="F32" s="91">
        <v>744.13427171905641</v>
      </c>
      <c r="G32" s="92">
        <v>0</v>
      </c>
      <c r="H32" s="91"/>
      <c r="I32" s="92"/>
      <c r="J32" s="98">
        <f t="shared" si="0"/>
        <v>0</v>
      </c>
    </row>
    <row r="33" spans="1:10" x14ac:dyDescent="0.4">
      <c r="A33" s="95" t="s">
        <v>43</v>
      </c>
      <c r="B33" s="96">
        <v>1793.59</v>
      </c>
      <c r="C33" s="97">
        <v>0</v>
      </c>
      <c r="D33" s="91">
        <v>27.16</v>
      </c>
      <c r="E33" s="92">
        <v>0</v>
      </c>
      <c r="F33" s="91">
        <v>0</v>
      </c>
      <c r="G33" s="92">
        <v>26882.978643002396</v>
      </c>
      <c r="H33" s="91"/>
      <c r="I33" s="92"/>
      <c r="J33" s="98">
        <f t="shared" si="0"/>
        <v>0</v>
      </c>
    </row>
    <row r="34" spans="1:10" x14ac:dyDescent="0.4">
      <c r="A34" s="95" t="s">
        <v>44</v>
      </c>
      <c r="B34" s="96">
        <v>0</v>
      </c>
      <c r="C34" s="97">
        <v>8723.77</v>
      </c>
      <c r="D34" s="91">
        <v>0</v>
      </c>
      <c r="E34" s="92">
        <v>5522.77</v>
      </c>
      <c r="F34" s="91">
        <v>0</v>
      </c>
      <c r="G34" s="92">
        <v>1378.6968775021087</v>
      </c>
      <c r="H34" s="91"/>
      <c r="I34" s="92"/>
      <c r="J34" s="98">
        <f t="shared" si="0"/>
        <v>0</v>
      </c>
    </row>
    <row r="35" spans="1:10" x14ac:dyDescent="0.4">
      <c r="A35" s="95" t="s">
        <v>45</v>
      </c>
      <c r="B35" s="96">
        <v>0</v>
      </c>
      <c r="C35" s="97">
        <v>2365.04</v>
      </c>
      <c r="D35" s="91">
        <v>0</v>
      </c>
      <c r="E35" s="92">
        <v>0</v>
      </c>
      <c r="F35" s="91">
        <v>0</v>
      </c>
      <c r="G35" s="92">
        <v>5238.5672040178761</v>
      </c>
      <c r="H35" s="91"/>
      <c r="I35" s="92"/>
      <c r="J35" s="98">
        <f t="shared" si="0"/>
        <v>0</v>
      </c>
    </row>
    <row r="36" spans="1:10" x14ac:dyDescent="0.4">
      <c r="A36" s="95" t="s">
        <v>46</v>
      </c>
      <c r="B36" s="96">
        <v>0</v>
      </c>
      <c r="C36" s="97">
        <v>7079.87</v>
      </c>
      <c r="D36" s="91">
        <v>0</v>
      </c>
      <c r="E36" s="92">
        <v>2094.6799999999998</v>
      </c>
      <c r="F36" s="91">
        <v>762.39584977847153</v>
      </c>
      <c r="G36" s="92">
        <v>0</v>
      </c>
      <c r="H36" s="91"/>
      <c r="I36" s="92"/>
      <c r="J36" s="98">
        <f t="shared" si="0"/>
        <v>0</v>
      </c>
    </row>
    <row r="37" spans="1:10" x14ac:dyDescent="0.4">
      <c r="A37" s="95" t="s">
        <v>47</v>
      </c>
      <c r="B37" s="96">
        <v>0</v>
      </c>
      <c r="C37" s="97">
        <v>1495.65</v>
      </c>
      <c r="D37" s="91">
        <v>2607.9</v>
      </c>
      <c r="E37" s="92">
        <v>0</v>
      </c>
      <c r="F37" s="91">
        <v>7718.1026673761662</v>
      </c>
      <c r="G37" s="92">
        <v>0</v>
      </c>
      <c r="H37" s="91"/>
      <c r="I37" s="92"/>
      <c r="J37" s="98">
        <f t="shared" si="0"/>
        <v>0</v>
      </c>
    </row>
    <row r="38" spans="1:10" x14ac:dyDescent="0.4">
      <c r="A38" s="95" t="s">
        <v>48</v>
      </c>
      <c r="B38" s="96">
        <v>4486.96</v>
      </c>
      <c r="C38" s="97">
        <v>0</v>
      </c>
      <c r="D38" s="91">
        <v>0</v>
      </c>
      <c r="E38" s="92">
        <v>6452.89</v>
      </c>
      <c r="F38" s="91">
        <v>0</v>
      </c>
      <c r="G38" s="92">
        <v>13226.766902968404</v>
      </c>
      <c r="H38" s="91"/>
      <c r="I38" s="92"/>
      <c r="J38" s="98">
        <f t="shared" si="0"/>
        <v>0</v>
      </c>
    </row>
    <row r="39" spans="1:10" x14ac:dyDescent="0.4">
      <c r="A39" s="95" t="s">
        <v>49</v>
      </c>
      <c r="B39" s="96">
        <v>5152.1400000000003</v>
      </c>
      <c r="C39" s="97">
        <v>0</v>
      </c>
      <c r="D39" s="91">
        <v>0</v>
      </c>
      <c r="E39" s="92">
        <v>7466.4</v>
      </c>
      <c r="F39" s="91">
        <v>0</v>
      </c>
      <c r="G39" s="92">
        <v>12841.628230094677</v>
      </c>
      <c r="H39" s="91"/>
      <c r="I39" s="92"/>
      <c r="J39" s="98">
        <f t="shared" si="0"/>
        <v>0</v>
      </c>
    </row>
    <row r="40" spans="1:10" x14ac:dyDescent="0.4">
      <c r="A40" s="95" t="s">
        <v>50</v>
      </c>
      <c r="B40" s="96">
        <v>0</v>
      </c>
      <c r="C40" s="97">
        <v>32293.38</v>
      </c>
      <c r="D40" s="91">
        <v>0</v>
      </c>
      <c r="E40" s="92">
        <v>8882.85</v>
      </c>
      <c r="F40" s="91">
        <v>0</v>
      </c>
      <c r="G40" s="92">
        <v>4316.7184219315823</v>
      </c>
      <c r="H40" s="91"/>
      <c r="I40" s="92"/>
      <c r="J40" s="98">
        <f t="shared" si="0"/>
        <v>0</v>
      </c>
    </row>
    <row r="41" spans="1:10" x14ac:dyDescent="0.4">
      <c r="A41" s="95" t="s">
        <v>51</v>
      </c>
      <c r="B41" s="96">
        <v>6708.44</v>
      </c>
      <c r="C41" s="97">
        <v>0</v>
      </c>
      <c r="D41" s="91">
        <v>0</v>
      </c>
      <c r="E41" s="92">
        <v>87.05</v>
      </c>
      <c r="F41" s="91">
        <v>985.89417368741488</v>
      </c>
      <c r="G41" s="92">
        <v>0</v>
      </c>
      <c r="H41" s="91"/>
      <c r="I41" s="92"/>
      <c r="J41" s="98">
        <f t="shared" si="0"/>
        <v>0</v>
      </c>
    </row>
    <row r="42" spans="1:10" x14ac:dyDescent="0.4">
      <c r="A42" s="95" t="s">
        <v>52</v>
      </c>
      <c r="B42" s="96">
        <v>0</v>
      </c>
      <c r="C42" s="97">
        <v>1623.14</v>
      </c>
      <c r="D42" s="91">
        <v>874.17</v>
      </c>
      <c r="E42" s="92">
        <v>0</v>
      </c>
      <c r="F42" s="91">
        <v>5167.3814034953502</v>
      </c>
      <c r="G42" s="92">
        <v>0</v>
      </c>
      <c r="H42" s="91"/>
      <c r="I42" s="92"/>
      <c r="J42" s="98">
        <f t="shared" si="0"/>
        <v>0</v>
      </c>
    </row>
    <row r="43" spans="1:10" x14ac:dyDescent="0.4">
      <c r="A43" s="95" t="s">
        <v>53</v>
      </c>
      <c r="B43" s="96">
        <v>3329.36</v>
      </c>
      <c r="C43" s="97">
        <v>0</v>
      </c>
      <c r="D43" s="91">
        <v>5390.02</v>
      </c>
      <c r="E43" s="92">
        <v>0</v>
      </c>
      <c r="F43" s="91">
        <v>17403.897347765393</v>
      </c>
      <c r="G43" s="92">
        <v>0</v>
      </c>
      <c r="H43" s="91"/>
      <c r="I43" s="92"/>
      <c r="J43" s="98">
        <f t="shared" si="0"/>
        <v>0</v>
      </c>
    </row>
    <row r="44" spans="1:10" x14ac:dyDescent="0.4">
      <c r="A44" s="95" t="s">
        <v>54</v>
      </c>
      <c r="B44" s="96">
        <v>2581.71</v>
      </c>
      <c r="C44" s="97">
        <v>0</v>
      </c>
      <c r="D44" s="91">
        <v>2117.27</v>
      </c>
      <c r="E44" s="92">
        <v>0</v>
      </c>
      <c r="F44" s="91">
        <v>0</v>
      </c>
      <c r="G44" s="92">
        <v>9537.5288687783177</v>
      </c>
      <c r="H44" s="91"/>
      <c r="I44" s="92"/>
      <c r="J44" s="98">
        <f t="shared" si="0"/>
        <v>0</v>
      </c>
    </row>
    <row r="45" spans="1:10" x14ac:dyDescent="0.4">
      <c r="A45" s="95" t="s">
        <v>55</v>
      </c>
      <c r="B45" s="96">
        <v>0</v>
      </c>
      <c r="C45" s="97">
        <v>329.96</v>
      </c>
      <c r="D45" s="91">
        <v>0</v>
      </c>
      <c r="E45" s="92">
        <v>553.05999999999995</v>
      </c>
      <c r="F45" s="91">
        <v>0</v>
      </c>
      <c r="G45" s="92">
        <v>21135.611730972945</v>
      </c>
      <c r="H45" s="91"/>
      <c r="I45" s="92"/>
      <c r="J45" s="98">
        <f t="shared" si="0"/>
        <v>0</v>
      </c>
    </row>
    <row r="46" spans="1:10" x14ac:dyDescent="0.4">
      <c r="A46" s="95" t="s">
        <v>56</v>
      </c>
      <c r="B46" s="96">
        <v>0</v>
      </c>
      <c r="C46" s="97">
        <v>5264.94</v>
      </c>
      <c r="D46" s="91">
        <v>0</v>
      </c>
      <c r="E46" s="92">
        <v>302.83999999999997</v>
      </c>
      <c r="F46" s="91">
        <v>41539.88781027915</v>
      </c>
      <c r="G46" s="92">
        <v>0</v>
      </c>
      <c r="H46" s="91"/>
      <c r="I46" s="92"/>
      <c r="J46" s="98">
        <f t="shared" si="0"/>
        <v>0</v>
      </c>
    </row>
    <row r="47" spans="1:10" x14ac:dyDescent="0.4">
      <c r="A47" s="95" t="s">
        <v>57</v>
      </c>
      <c r="B47" s="96">
        <v>0</v>
      </c>
      <c r="C47" s="97">
        <v>24337.31</v>
      </c>
      <c r="D47" s="91">
        <v>32439.67</v>
      </c>
      <c r="E47" s="92">
        <v>0</v>
      </c>
      <c r="F47" s="91">
        <v>0</v>
      </c>
      <c r="G47" s="92">
        <v>27678.150435924414</v>
      </c>
      <c r="H47" s="91"/>
      <c r="I47" s="92"/>
      <c r="J47" s="98">
        <f t="shared" si="0"/>
        <v>0</v>
      </c>
    </row>
    <row r="48" spans="1:10" x14ac:dyDescent="0.4">
      <c r="A48" s="95" t="s">
        <v>58</v>
      </c>
      <c r="B48" s="96">
        <v>0</v>
      </c>
      <c r="C48" s="97">
        <v>1243.07</v>
      </c>
      <c r="D48" s="91">
        <v>0</v>
      </c>
      <c r="E48" s="92">
        <v>881.05</v>
      </c>
      <c r="F48" s="91">
        <v>0</v>
      </c>
      <c r="G48" s="92">
        <v>11096.805673755938</v>
      </c>
      <c r="H48" s="91"/>
      <c r="I48" s="92"/>
      <c r="J48" s="98">
        <f t="shared" si="0"/>
        <v>0</v>
      </c>
    </row>
    <row r="49" spans="1:10" x14ac:dyDescent="0.4">
      <c r="A49" s="95" t="s">
        <v>59</v>
      </c>
      <c r="B49" s="96">
        <v>0</v>
      </c>
      <c r="C49" s="97">
        <v>1672.33</v>
      </c>
      <c r="D49" s="91">
        <v>4410.8100000000004</v>
      </c>
      <c r="E49" s="92">
        <v>0</v>
      </c>
      <c r="F49" s="91">
        <v>5338.3313224168087</v>
      </c>
      <c r="G49" s="92">
        <v>0</v>
      </c>
      <c r="H49" s="91"/>
      <c r="I49" s="92"/>
      <c r="J49" s="98">
        <f t="shared" si="0"/>
        <v>0</v>
      </c>
    </row>
    <row r="50" spans="1:10" x14ac:dyDescent="0.4">
      <c r="A50" s="95" t="s">
        <v>60</v>
      </c>
      <c r="B50" s="96">
        <v>0</v>
      </c>
      <c r="C50" s="97">
        <v>5439.37</v>
      </c>
      <c r="D50" s="91">
        <v>0</v>
      </c>
      <c r="E50" s="92">
        <v>6680.46</v>
      </c>
      <c r="F50" s="91">
        <v>0</v>
      </c>
      <c r="G50" s="92">
        <v>17097.305152465153</v>
      </c>
      <c r="H50" s="91"/>
      <c r="I50" s="92"/>
      <c r="J50" s="98">
        <f t="shared" si="0"/>
        <v>0</v>
      </c>
    </row>
    <row r="51" spans="1:10" x14ac:dyDescent="0.4">
      <c r="A51" s="95" t="s">
        <v>61</v>
      </c>
      <c r="B51" s="96">
        <v>0</v>
      </c>
      <c r="C51" s="97">
        <v>16850.16</v>
      </c>
      <c r="D51" s="91">
        <v>5001.07</v>
      </c>
      <c r="E51" s="92">
        <v>0</v>
      </c>
      <c r="F51" s="91">
        <v>10557.021777937654</v>
      </c>
      <c r="G51" s="92">
        <v>0</v>
      </c>
      <c r="H51" s="91"/>
      <c r="I51" s="92"/>
      <c r="J51" s="98">
        <f t="shared" si="0"/>
        <v>0</v>
      </c>
    </row>
    <row r="52" spans="1:10" x14ac:dyDescent="0.4">
      <c r="A52" s="95" t="s">
        <v>62</v>
      </c>
      <c r="B52" s="96">
        <v>979.13</v>
      </c>
      <c r="C52" s="97">
        <v>0</v>
      </c>
      <c r="D52" s="91">
        <v>154.71</v>
      </c>
      <c r="E52" s="92">
        <v>0</v>
      </c>
      <c r="F52" s="91">
        <v>0</v>
      </c>
      <c r="G52" s="92">
        <v>21434.024722256581</v>
      </c>
      <c r="H52" s="91"/>
      <c r="I52" s="92"/>
      <c r="J52" s="98">
        <f t="shared" si="0"/>
        <v>0</v>
      </c>
    </row>
    <row r="53" spans="1:10" x14ac:dyDescent="0.4">
      <c r="A53" s="95" t="s">
        <v>63</v>
      </c>
      <c r="B53" s="96">
        <v>0</v>
      </c>
      <c r="C53" s="97">
        <v>10933.52</v>
      </c>
      <c r="D53" s="91">
        <v>0</v>
      </c>
      <c r="E53" s="92">
        <v>10933.52</v>
      </c>
      <c r="F53" s="91">
        <v>4700.5273948188405</v>
      </c>
      <c r="G53" s="92">
        <v>0</v>
      </c>
      <c r="H53" s="91"/>
      <c r="I53" s="92"/>
      <c r="J53" s="98">
        <f t="shared" si="0"/>
        <v>0</v>
      </c>
    </row>
    <row r="54" spans="1:10" x14ac:dyDescent="0.4">
      <c r="A54" s="95" t="s">
        <v>64</v>
      </c>
      <c r="B54" s="96">
        <v>0</v>
      </c>
      <c r="C54" s="97">
        <v>7453.6</v>
      </c>
      <c r="D54" s="91">
        <v>0</v>
      </c>
      <c r="E54" s="92">
        <v>36807.800000000003</v>
      </c>
      <c r="F54" s="91">
        <v>0</v>
      </c>
      <c r="G54" s="92">
        <v>38468.475804169779</v>
      </c>
      <c r="H54" s="91"/>
      <c r="I54" s="92"/>
      <c r="J54" s="98">
        <f t="shared" si="0"/>
        <v>0</v>
      </c>
    </row>
    <row r="55" spans="1:10" x14ac:dyDescent="0.4">
      <c r="A55" s="95" t="s">
        <v>11</v>
      </c>
      <c r="B55" s="96">
        <v>16703.439999999999</v>
      </c>
      <c r="C55" s="97">
        <v>0</v>
      </c>
      <c r="D55" s="91">
        <v>0</v>
      </c>
      <c r="E55" s="92">
        <v>1513.09</v>
      </c>
      <c r="F55" s="91">
        <v>16394.68676901306</v>
      </c>
      <c r="G55" s="92">
        <v>0</v>
      </c>
      <c r="H55" s="91"/>
      <c r="I55" s="92"/>
      <c r="J55" s="98">
        <f t="shared" si="0"/>
        <v>0</v>
      </c>
    </row>
    <row r="56" spans="1:10" x14ac:dyDescent="0.4">
      <c r="A56" s="95" t="s">
        <v>65</v>
      </c>
      <c r="B56" s="96">
        <v>0</v>
      </c>
      <c r="C56" s="97">
        <v>4585.1499999999996</v>
      </c>
      <c r="D56" s="91">
        <v>4374.3</v>
      </c>
      <c r="E56" s="92">
        <v>0</v>
      </c>
      <c r="F56" s="91">
        <v>0</v>
      </c>
      <c r="G56" s="92">
        <v>23156.023624038557</v>
      </c>
      <c r="H56" s="91"/>
      <c r="I56" s="92"/>
      <c r="J56" s="98">
        <f t="shared" si="0"/>
        <v>0</v>
      </c>
    </row>
    <row r="57" spans="1:10" x14ac:dyDescent="0.4">
      <c r="A57" s="95" t="s">
        <v>66</v>
      </c>
      <c r="B57" s="96">
        <v>12843.84</v>
      </c>
      <c r="C57" s="97">
        <v>0</v>
      </c>
      <c r="D57" s="91">
        <v>6450.16</v>
      </c>
      <c r="E57" s="92">
        <v>0</v>
      </c>
      <c r="F57" s="91">
        <v>0</v>
      </c>
      <c r="G57" s="92">
        <v>3410.9381116475852</v>
      </c>
      <c r="H57" s="91"/>
      <c r="I57" s="92"/>
      <c r="J57" s="98">
        <f t="shared" si="0"/>
        <v>0</v>
      </c>
    </row>
    <row r="58" spans="1:10" x14ac:dyDescent="0.4">
      <c r="A58" s="95" t="s">
        <v>67</v>
      </c>
      <c r="B58" s="96">
        <v>0</v>
      </c>
      <c r="C58" s="97">
        <v>11731.22</v>
      </c>
      <c r="D58" s="91">
        <v>0</v>
      </c>
      <c r="E58" s="92">
        <v>513.41999999999996</v>
      </c>
      <c r="F58" s="91">
        <v>0</v>
      </c>
      <c r="G58" s="92">
        <v>14113.448813171184</v>
      </c>
      <c r="H58" s="91"/>
      <c r="I58" s="92"/>
      <c r="J58" s="98">
        <f t="shared" si="0"/>
        <v>0</v>
      </c>
    </row>
    <row r="59" spans="1:10" x14ac:dyDescent="0.4">
      <c r="A59" s="95" t="s">
        <v>68</v>
      </c>
      <c r="B59" s="96">
        <v>3669.46</v>
      </c>
      <c r="C59" s="97">
        <v>0</v>
      </c>
      <c r="D59" s="91">
        <v>0</v>
      </c>
      <c r="E59" s="92">
        <v>4087.68</v>
      </c>
      <c r="F59" s="91">
        <v>0</v>
      </c>
      <c r="G59" s="92">
        <v>25338.676877895719</v>
      </c>
      <c r="H59" s="91"/>
      <c r="I59" s="92"/>
      <c r="J59" s="98">
        <f t="shared" si="0"/>
        <v>0</v>
      </c>
    </row>
    <row r="60" spans="1:10" x14ac:dyDescent="0.4">
      <c r="A60" s="95" t="s">
        <v>69</v>
      </c>
      <c r="B60" s="96">
        <v>0</v>
      </c>
      <c r="C60" s="97">
        <v>32144.26</v>
      </c>
      <c r="D60" s="91">
        <v>572.04999999999995</v>
      </c>
      <c r="E60" s="92">
        <v>0</v>
      </c>
      <c r="F60" s="91">
        <v>0</v>
      </c>
      <c r="G60" s="92">
        <v>257.50561284093419</v>
      </c>
      <c r="H60" s="91"/>
      <c r="I60" s="92"/>
      <c r="J60" s="98">
        <f t="shared" si="0"/>
        <v>0</v>
      </c>
    </row>
    <row r="61" spans="1:10" x14ac:dyDescent="0.4">
      <c r="A61" s="95" t="s">
        <v>110</v>
      </c>
      <c r="B61" s="96">
        <v>0</v>
      </c>
      <c r="C61" s="97">
        <v>4561.53</v>
      </c>
      <c r="D61" s="91">
        <v>6268.34</v>
      </c>
      <c r="E61" s="92">
        <v>0</v>
      </c>
      <c r="F61" s="91">
        <v>0</v>
      </c>
      <c r="G61" s="92">
        <v>10789.397113386047</v>
      </c>
      <c r="H61" s="91"/>
      <c r="I61" s="92"/>
      <c r="J61" s="98">
        <f t="shared" si="0"/>
        <v>0</v>
      </c>
    </row>
    <row r="62" spans="1:10" x14ac:dyDescent="0.4">
      <c r="A62" s="95" t="s">
        <v>112</v>
      </c>
      <c r="B62" s="96">
        <v>16783.97</v>
      </c>
      <c r="C62" s="97">
        <v>0</v>
      </c>
      <c r="D62" s="91">
        <v>0</v>
      </c>
      <c r="E62" s="92">
        <v>0</v>
      </c>
      <c r="F62" s="91">
        <v>0</v>
      </c>
      <c r="G62" s="92">
        <v>25042.310914446483</v>
      </c>
      <c r="H62" s="91"/>
      <c r="I62" s="92"/>
      <c r="J62" s="98">
        <f t="shared" si="0"/>
        <v>0</v>
      </c>
    </row>
    <row r="63" spans="1:10" x14ac:dyDescent="0.4">
      <c r="A63" s="95" t="s">
        <v>71</v>
      </c>
      <c r="B63" s="96">
        <v>0</v>
      </c>
      <c r="C63" s="97">
        <v>0</v>
      </c>
      <c r="D63" s="91">
        <v>0</v>
      </c>
      <c r="E63" s="92">
        <v>0</v>
      </c>
      <c r="F63" s="91">
        <v>0</v>
      </c>
      <c r="G63" s="92">
        <v>4039.1823777196696</v>
      </c>
      <c r="H63" s="91"/>
      <c r="I63" s="92"/>
      <c r="J63" s="98">
        <f t="shared" si="0"/>
        <v>0</v>
      </c>
    </row>
    <row r="64" spans="1:10" x14ac:dyDescent="0.4">
      <c r="A64" s="95" t="s">
        <v>72</v>
      </c>
      <c r="B64" s="96">
        <v>1575.74</v>
      </c>
      <c r="C64" s="97">
        <v>0</v>
      </c>
      <c r="D64" s="91">
        <v>0</v>
      </c>
      <c r="E64" s="92">
        <v>2621.23</v>
      </c>
      <c r="F64" s="91">
        <v>0</v>
      </c>
      <c r="G64" s="92">
        <v>1707.8368416707453</v>
      </c>
      <c r="H64" s="91"/>
      <c r="I64" s="92"/>
      <c r="J64" s="98">
        <f t="shared" si="0"/>
        <v>0</v>
      </c>
    </row>
    <row r="65" spans="1:10" x14ac:dyDescent="0.4">
      <c r="A65" s="95" t="s">
        <v>73</v>
      </c>
      <c r="B65" s="96">
        <v>0</v>
      </c>
      <c r="C65" s="97">
        <v>470.08</v>
      </c>
      <c r="D65" s="91">
        <v>555.36</v>
      </c>
      <c r="E65" s="92">
        <v>0</v>
      </c>
      <c r="F65" s="91">
        <v>0</v>
      </c>
      <c r="G65" s="92">
        <v>1059.0966084112224</v>
      </c>
      <c r="H65" s="91"/>
      <c r="I65" s="92"/>
      <c r="J65" s="98">
        <f t="shared" si="0"/>
        <v>0</v>
      </c>
    </row>
    <row r="66" spans="1:10" x14ac:dyDescent="0.4">
      <c r="A66" s="95" t="s">
        <v>74</v>
      </c>
      <c r="B66" s="96">
        <v>0</v>
      </c>
      <c r="C66" s="97">
        <v>0</v>
      </c>
      <c r="D66" s="91"/>
      <c r="E66" s="92"/>
      <c r="F66" s="91">
        <v>1410.3355536633862</v>
      </c>
      <c r="G66" s="92">
        <v>0</v>
      </c>
      <c r="H66" s="91"/>
      <c r="I66" s="92"/>
      <c r="J66" s="98">
        <f t="shared" si="0"/>
        <v>0</v>
      </c>
    </row>
    <row r="67" spans="1:10" x14ac:dyDescent="0.4">
      <c r="A67" s="95" t="s">
        <v>75</v>
      </c>
      <c r="B67" s="96">
        <v>0</v>
      </c>
      <c r="C67" s="97">
        <v>4536.0200000000004</v>
      </c>
      <c r="D67" s="91">
        <v>820.26</v>
      </c>
      <c r="E67" s="92">
        <v>0</v>
      </c>
      <c r="F67" s="91">
        <v>16406.936303861788</v>
      </c>
      <c r="G67" s="92">
        <v>0</v>
      </c>
      <c r="H67" s="91"/>
      <c r="I67" s="92"/>
      <c r="J67" s="98">
        <f t="shared" si="0"/>
        <v>0</v>
      </c>
    </row>
    <row r="68" spans="1:10" x14ac:dyDescent="0.4">
      <c r="A68" s="95" t="s">
        <v>76</v>
      </c>
      <c r="B68" s="96">
        <v>0</v>
      </c>
      <c r="C68" s="97">
        <v>731.66</v>
      </c>
      <c r="D68" s="91">
        <v>607.46</v>
      </c>
      <c r="E68" s="92">
        <v>0</v>
      </c>
      <c r="F68" s="91">
        <v>0</v>
      </c>
      <c r="G68" s="92">
        <v>1712.9255304436811</v>
      </c>
      <c r="H68" s="91"/>
      <c r="I68" s="92"/>
      <c r="J68" s="98">
        <f t="shared" si="0"/>
        <v>0</v>
      </c>
    </row>
    <row r="69" spans="1:10" x14ac:dyDescent="0.4">
      <c r="A69" s="95" t="s">
        <v>77</v>
      </c>
      <c r="B69" s="96">
        <v>5089.3900000000003</v>
      </c>
      <c r="C69" s="97">
        <v>0</v>
      </c>
      <c r="D69" s="91">
        <v>397.96</v>
      </c>
      <c r="E69" s="92">
        <v>0</v>
      </c>
      <c r="F69" s="91">
        <v>0</v>
      </c>
      <c r="G69" s="92">
        <v>1713.8898344207264</v>
      </c>
      <c r="H69" s="91"/>
      <c r="I69" s="92"/>
      <c r="J69" s="98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0</v>
      </c>
    </row>
    <row r="70" spans="1:10" ht="15.5" thickBot="1" x14ac:dyDescent="0.45">
      <c r="A70" s="99" t="s">
        <v>78</v>
      </c>
      <c r="B70" s="100">
        <v>2047.29</v>
      </c>
      <c r="C70" s="101">
        <v>0</v>
      </c>
      <c r="D70" s="93">
        <v>742.77</v>
      </c>
      <c r="E70" s="94">
        <v>0</v>
      </c>
      <c r="F70" s="93">
        <v>0</v>
      </c>
      <c r="G70" s="94">
        <v>860.41514820614248</v>
      </c>
      <c r="H70" s="93"/>
      <c r="I70" s="94"/>
      <c r="J70" s="102">
        <f t="shared" si="1"/>
        <v>0</v>
      </c>
    </row>
    <row r="71" spans="1:10" ht="16" thickTop="1" thickBot="1" x14ac:dyDescent="0.45">
      <c r="A71" s="103" t="s">
        <v>227</v>
      </c>
      <c r="B71" s="104">
        <f>SUM(B4:B70)</f>
        <v>228770.75999999998</v>
      </c>
      <c r="C71" s="105">
        <f t="shared" ref="C71:J71" si="2">SUM(C4:C70)</f>
        <v>313648.2</v>
      </c>
      <c r="D71" s="106">
        <f t="shared" si="2"/>
        <v>140138.56</v>
      </c>
      <c r="E71" s="105">
        <f t="shared" si="2"/>
        <v>119412.49999999999</v>
      </c>
      <c r="F71" s="106">
        <f t="shared" si="2"/>
        <v>192953.90956120149</v>
      </c>
      <c r="G71" s="105">
        <f t="shared" si="2"/>
        <v>450483.96378408349</v>
      </c>
      <c r="H71" s="106">
        <f t="shared" si="2"/>
        <v>0</v>
      </c>
      <c r="I71" s="105">
        <f t="shared" si="2"/>
        <v>0</v>
      </c>
      <c r="J71" s="107">
        <f t="shared" si="2"/>
        <v>0</v>
      </c>
    </row>
    <row r="72" spans="1:10" x14ac:dyDescent="0.4">
      <c r="G72" s="135" t="s">
        <v>195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J6" sqref="J6"/>
    </sheetView>
  </sheetViews>
  <sheetFormatPr defaultColWidth="8.84375" defaultRowHeight="12.5" x14ac:dyDescent="0.25"/>
  <cols>
    <col min="1" max="1" width="8.3046875" style="13" customWidth="1"/>
    <col min="2" max="2" width="8.69140625" style="13" customWidth="1"/>
    <col min="3" max="5" width="8.84375" style="13"/>
    <col min="6" max="6" width="6.84375" style="13" customWidth="1"/>
    <col min="7" max="7" width="8.84375" style="13"/>
    <col min="8" max="8" width="13" style="13" bestFit="1" customWidth="1"/>
    <col min="9" max="9" width="13" style="13" customWidth="1"/>
    <col min="10" max="10" width="19.765625" style="13" customWidth="1"/>
    <col min="11" max="11" width="13" style="13" customWidth="1"/>
    <col min="12" max="12" width="17.69140625" style="13" customWidth="1"/>
    <col min="13" max="13" width="25.765625" style="13" customWidth="1"/>
    <col min="14" max="14" width="8.84375" style="13"/>
    <col min="15" max="15" width="13" style="13" bestFit="1" customWidth="1"/>
    <col min="16" max="16" width="11.4609375" style="13" customWidth="1"/>
    <col min="17" max="17" width="6.4609375" style="13" customWidth="1"/>
    <col min="18" max="19" width="10.3046875" style="13" bestFit="1" customWidth="1"/>
    <col min="20" max="21" width="9.4609375" style="13" bestFit="1" customWidth="1"/>
    <col min="22" max="22" width="10.3046875" style="13" customWidth="1"/>
    <col min="23" max="16384" width="8.84375" style="13"/>
  </cols>
  <sheetData>
    <row r="1" spans="1:18" ht="27" x14ac:dyDescent="0.35">
      <c r="A1" s="61" t="s">
        <v>104</v>
      </c>
      <c r="B1" s="61" t="s">
        <v>105</v>
      </c>
      <c r="C1" s="61" t="s">
        <v>106</v>
      </c>
      <c r="D1" s="61" t="s">
        <v>107</v>
      </c>
      <c r="E1" s="61" t="s">
        <v>108</v>
      </c>
      <c r="F1" s="19" t="s">
        <v>114</v>
      </c>
      <c r="G1" s="19" t="s">
        <v>115</v>
      </c>
      <c r="H1" s="19" t="s">
        <v>116</v>
      </c>
      <c r="I1" s="19" t="s">
        <v>211</v>
      </c>
      <c r="J1" s="19" t="s">
        <v>210</v>
      </c>
      <c r="K1" s="19" t="s">
        <v>217</v>
      </c>
      <c r="L1" s="19" t="s">
        <v>218</v>
      </c>
      <c r="M1" s="19" t="s">
        <v>222</v>
      </c>
      <c r="N1" s="19" t="s">
        <v>115</v>
      </c>
      <c r="O1" s="19" t="s">
        <v>190</v>
      </c>
      <c r="P1" s="19" t="s">
        <v>147</v>
      </c>
      <c r="Q1" s="19" t="s">
        <v>159</v>
      </c>
      <c r="R1" s="19" t="s">
        <v>346</v>
      </c>
    </row>
    <row r="2" spans="1:18" ht="54" x14ac:dyDescent="0.3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206</v>
      </c>
      <c r="I2" s="18" t="s">
        <v>213</v>
      </c>
      <c r="J2" s="78" t="str">
        <f>" SFY 20/21: Q1 "&amp;H2&amp;CHAR(10)&amp;" CFY 19/20: Q4 "&amp;H2</f>
        <v xml:space="preserve"> SFY 20/21: Q1 Jul - Aug - Sep
 CFY 19/20: Q4 Jul - Aug - Sep</v>
      </c>
      <c r="K2" s="18" t="s">
        <v>209</v>
      </c>
      <c r="L2" s="18" t="s">
        <v>198</v>
      </c>
      <c r="M2" s="18" t="s">
        <v>342</v>
      </c>
      <c r="N2" s="13" t="s">
        <v>148</v>
      </c>
      <c r="O2" s="18" t="s">
        <v>186</v>
      </c>
      <c r="P2" s="18" t="s">
        <v>336</v>
      </c>
      <c r="Q2" s="13" t="str">
        <f t="shared" ref="Q2" si="0">RIGHT(P2,4)</f>
        <v>Qtr2</v>
      </c>
      <c r="R2" s="18" t="s">
        <v>208</v>
      </c>
    </row>
    <row r="3" spans="1:18" ht="54" x14ac:dyDescent="0.3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207</v>
      </c>
      <c r="I3" s="18" t="s">
        <v>214</v>
      </c>
      <c r="J3" s="78" t="str">
        <f>" SFY 20/21: Q2 "&amp;H3&amp;CHAR(10)&amp;" CFY 20/21: Q1 "&amp;H3</f>
        <v xml:space="preserve"> SFY 20/21: Q2 Oct - Nov - Dec
 CFY 20/21: Q1 Oct - Nov - Dec</v>
      </c>
      <c r="K3" s="18" t="s">
        <v>206</v>
      </c>
      <c r="L3" s="18" t="s">
        <v>219</v>
      </c>
      <c r="M3" s="18" t="s">
        <v>343</v>
      </c>
      <c r="N3" s="13" t="s">
        <v>149</v>
      </c>
      <c r="O3" s="18" t="s">
        <v>186</v>
      </c>
      <c r="P3" s="18" t="s">
        <v>336</v>
      </c>
      <c r="Q3" s="13" t="str">
        <f t="shared" ref="Q3:Q13" si="1">RIGHT(P3,4)</f>
        <v>Qtr2</v>
      </c>
      <c r="R3" s="18" t="s">
        <v>209</v>
      </c>
    </row>
    <row r="4" spans="1:18" ht="54" x14ac:dyDescent="0.3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208</v>
      </c>
      <c r="I4" s="18" t="s">
        <v>215</v>
      </c>
      <c r="J4" s="78" t="str">
        <f>" SFY 20/21: Q3 "&amp;H4&amp;CHAR(10)&amp;" CFY 20/21: Q2 "&amp;H4</f>
        <v xml:space="preserve"> SFY 20/21: Q3 Jan - Feb - Mar
 CFY 20/21: Q2 Jan - Feb - Mar</v>
      </c>
      <c r="K4" s="18" t="s">
        <v>207</v>
      </c>
      <c r="L4" s="18" t="s">
        <v>220</v>
      </c>
      <c r="M4" s="18" t="s">
        <v>344</v>
      </c>
      <c r="N4" s="13" t="s">
        <v>150</v>
      </c>
      <c r="O4" s="18" t="s">
        <v>186</v>
      </c>
      <c r="P4" s="18" t="s">
        <v>336</v>
      </c>
      <c r="Q4" s="13" t="str">
        <f t="shared" si="1"/>
        <v>Qtr2</v>
      </c>
      <c r="R4" s="18" t="s">
        <v>206</v>
      </c>
    </row>
    <row r="5" spans="1:18" ht="54" x14ac:dyDescent="0.3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209</v>
      </c>
      <c r="I5" s="18" t="s">
        <v>216</v>
      </c>
      <c r="J5" s="78" t="str">
        <f>" SFY 20/21: Q4 "&amp;H5&amp;CHAR(10)&amp;" CFY 20/21: Q3 "&amp;H5</f>
        <v xml:space="preserve"> SFY 20/21: Q4 Apr - May - Jun
 CFY 20/21: Q3 Apr - May - Jun</v>
      </c>
      <c r="K5" s="18" t="s">
        <v>208</v>
      </c>
      <c r="L5" s="18" t="s">
        <v>221</v>
      </c>
      <c r="M5" s="18" t="s">
        <v>345</v>
      </c>
      <c r="N5" s="13" t="s">
        <v>151</v>
      </c>
      <c r="O5" s="18" t="s">
        <v>187</v>
      </c>
      <c r="P5" s="18" t="s">
        <v>337</v>
      </c>
      <c r="Q5" s="13" t="str">
        <f t="shared" si="1"/>
        <v>Qtr3</v>
      </c>
      <c r="R5" s="18" t="s">
        <v>207</v>
      </c>
    </row>
    <row r="6" spans="1:18" ht="13.5" x14ac:dyDescent="0.3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337</v>
      </c>
      <c r="Q6" s="13" t="str">
        <f t="shared" si="1"/>
        <v>Qtr3</v>
      </c>
    </row>
    <row r="7" spans="1:18" ht="13.5" x14ac:dyDescent="0.3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337</v>
      </c>
      <c r="Q7" s="13" t="str">
        <f t="shared" si="1"/>
        <v>Qtr3</v>
      </c>
    </row>
    <row r="8" spans="1:18" ht="16" x14ac:dyDescent="0.3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59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338</v>
      </c>
      <c r="Q8" s="13" t="str">
        <f t="shared" si="1"/>
        <v>Qtr4</v>
      </c>
    </row>
    <row r="9" spans="1:18" ht="13.5" x14ac:dyDescent="0.3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338</v>
      </c>
      <c r="Q9" s="13" t="str">
        <f t="shared" si="1"/>
        <v>Qtr4</v>
      </c>
    </row>
    <row r="10" spans="1:18" ht="13.5" x14ac:dyDescent="0.3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338</v>
      </c>
      <c r="Q10" s="13" t="str">
        <f t="shared" si="1"/>
        <v>Qtr4</v>
      </c>
    </row>
    <row r="11" spans="1:18" ht="13.5" x14ac:dyDescent="0.3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339</v>
      </c>
      <c r="Q11" s="13" t="str">
        <f t="shared" si="1"/>
        <v>Qtr1</v>
      </c>
    </row>
    <row r="12" spans="1:18" ht="13.5" x14ac:dyDescent="0.3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339</v>
      </c>
      <c r="Q12" s="13" t="str">
        <f t="shared" si="1"/>
        <v>Qtr1</v>
      </c>
    </row>
    <row r="13" spans="1:18" ht="13.5" x14ac:dyDescent="0.3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339</v>
      </c>
      <c r="Q13" s="13" t="str">
        <f t="shared" si="1"/>
        <v>Qtr1</v>
      </c>
    </row>
    <row r="14" spans="1:18" ht="13.5" x14ac:dyDescent="0.3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8" ht="13.5" x14ac:dyDescent="0.3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3.5" x14ac:dyDescent="0.3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" x14ac:dyDescent="0.4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3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3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3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3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3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3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3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3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3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3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3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3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3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3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3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3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3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3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3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3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3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3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3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3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3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3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3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3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3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3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3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3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3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3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3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3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3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3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3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3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3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3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3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3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3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3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3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3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3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3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3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honeticPr fontId="5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Estimate</vt:lpstr>
      <vt:lpstr>EstimatingTool</vt:lpstr>
      <vt:lpstr>Cumulative (Over)Under-Expended</vt:lpstr>
      <vt:lpstr>Lookup_OverUnderExpended</vt:lpstr>
      <vt:lpstr>JuryMgmtBudgetAuthorityLookUp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2018-11-14T18:18:19Z</cp:lastPrinted>
  <dcterms:created xsi:type="dcterms:W3CDTF">2016-03-09T19:14:21Z</dcterms:created>
  <dcterms:modified xsi:type="dcterms:W3CDTF">2021-02-10T21:20:21Z</dcterms:modified>
</cp:coreProperties>
</file>