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showInkAnnotation="0" codeName="ThisWorkbook"/>
  <mc:AlternateContent xmlns:mc="http://schemas.openxmlformats.org/markup-compatibility/2006">
    <mc:Choice Requires="x15">
      <x15ac:absPath xmlns:x15ac="http://schemas.microsoft.com/office/spreadsheetml/2010/11/ac" url="R:\!CFY1920\Forms &amp; Instructions\4 Operational Budget Form\"/>
    </mc:Choice>
  </mc:AlternateContent>
  <xr:revisionPtr revIDLastSave="0" documentId="13_ncr:1_{77A6ABC8-6820-4BAA-A213-47833A877A8D}" xr6:coauthVersionLast="41" xr6:coauthVersionMax="41" xr10:uidLastSave="{00000000-0000-0000-0000-000000000000}"/>
  <workbookProtection workbookAlgorithmName="SHA-512" workbookHashValue="gSMPlSRswsYCKROhZJKRRFGjC0805OBv0u4N83+osf2AWhiBpTb0LCke2qrDnob4ub6RKz7eM/ncsSwQrY4oTA==" workbookSaltValue="q5Mv5V3Rzw1kDCNxP0Ei/w==" workbookSpinCount="100000" lockStructure="1"/>
  <bookViews>
    <workbookView xWindow="28680" yWindow="-120" windowWidth="29040" windowHeight="15840" tabRatio="826" firstSheet="3" activeTab="4" xr2:uid="{00000000-000D-0000-FFFF-FFFF00000000}"/>
  </bookViews>
  <sheets>
    <sheet name="LookupDataCounty" sheetId="70" state="hidden" r:id="rId1"/>
    <sheet name="LookupDataNonCounty" sheetId="71" state="hidden" r:id="rId2"/>
    <sheet name="Warnings" sheetId="72" state="hidden" r:id="rId3"/>
    <sheet name="A- Front Page" sheetId="1" r:id="rId4"/>
    <sheet name="B- GrossCourtPersonnelDetail" sheetId="47" r:id="rId5"/>
    <sheet name="B1- GrossFTEs" sheetId="3" r:id="rId6"/>
    <sheet name="B2- PersonnelCosts" sheetId="6" r:id="rId7"/>
    <sheet name="C- OperatingCostsDetail" sheetId="49" r:id="rId8"/>
    <sheet name="C1- OperatingCosts" sheetId="43" r:id="rId9"/>
    <sheet name="D- CapitalCostsDetail" sheetId="50" r:id="rId10"/>
    <sheet name="D1- CapitalCosts" sheetId="44" r:id="rId11"/>
    <sheet name="E- Net Budget Amt" sheetId="12" r:id="rId12"/>
    <sheet name="G- AdditionalInfo" sheetId="45" r:id="rId13"/>
  </sheets>
  <definedNames>
    <definedName name="_xlnm._FilterDatabase" localSheetId="3" hidden="1">'A- Front Page'!$A$9:$E$40</definedName>
    <definedName name="_xlnm._FilterDatabase" localSheetId="4" hidden="1">'B- GrossCourtPersonnelDetail'!$A$4:$AV$1305</definedName>
    <definedName name="_xlnm._FilterDatabase" localSheetId="5" hidden="1">'B1- GrossFTEs'!$A$5:$AC$81</definedName>
    <definedName name="_xlnm._FilterDatabase" localSheetId="6" hidden="1">'B2- PersonnelCosts'!$A$4:$T$80</definedName>
    <definedName name="_xlnm._FilterDatabase" localSheetId="8" hidden="1">'C1- OperatingCosts'!$A$4:$T$81</definedName>
    <definedName name="_xlnm._FilterDatabase" localSheetId="10" hidden="1">'D1- CapitalCosts'!$A$4:$T$81</definedName>
    <definedName name="EmploymentType">OFFSET(LookupDataNonCounty!$A$2,0,0,COUNTA(LookupDataNonCounty!$A:$A)-1,1)</definedName>
    <definedName name="FRSType">OFFSET(LookupDataNonCounty!$B$2,0,0,COUNTA(LookupDataNonCounty!$B:$B)-1,1)</definedName>
    <definedName name="FTERowsNeeded">OFFSET(LookupDataNonCounty!#REF!,0,0,COUNTA(LookupDataNonCounty!#REF!)-1,1)</definedName>
    <definedName name="PayType">OFFSET(LookupDataNonCounty!$F$2,0,0,COUNTA(LookupDataNonCounty!$F:$F)-1,1)</definedName>
    <definedName name="_xlnm.Print_Area" localSheetId="3">'A- Front Page'!$A$1:$E$40</definedName>
    <definedName name="_xlnm.Print_Area" localSheetId="4">'B- GrossCourtPersonnelDetail'!$A$1:$AV$1326</definedName>
    <definedName name="_xlnm.Print_Area" localSheetId="5">'B1- GrossFTEs'!$A$1:$AC$81</definedName>
    <definedName name="_xlnm.Print_Area" localSheetId="6">'B2- PersonnelCosts'!$A$1:$T$81</definedName>
    <definedName name="_xlnm.Print_Area" localSheetId="7">'C- OperatingCostsDetail'!$A$1:$F$40</definedName>
    <definedName name="_xlnm.Print_Area" localSheetId="8">'C1- OperatingCosts'!$A$1:$T$81</definedName>
    <definedName name="_xlnm.Print_Area" localSheetId="9">'D- CapitalCostsDetail'!$A$1:$F$20</definedName>
    <definedName name="_xlnm.Print_Area" localSheetId="10">'D1- CapitalCosts'!$A$1:$T$81</definedName>
    <definedName name="_xlnm.Print_Area" localSheetId="11">'E- Net Budget Amt'!$A$1:$L$57</definedName>
    <definedName name="_xlnm.Print_Area" localSheetId="12">'G- AdditionalInfo'!$A$1:$M$65</definedName>
    <definedName name="_xlnm.Print_Area" localSheetId="2">Warnings!$A$1:$F$56</definedName>
    <definedName name="_xlnm.Print_Titles" localSheetId="3">'A- Front Page'!$5:$6</definedName>
    <definedName name="_xlnm.Print_Titles" localSheetId="4">'B- GrossCourtPersonnelDetail'!$A:$B,'B- GrossCourtPersonnelDetail'!$1:$4</definedName>
    <definedName name="_xlnm.Print_Titles" localSheetId="6">'B2- PersonnelCosts'!$1:$5</definedName>
    <definedName name="_xlnm.Print_Titles" localSheetId="8">'C1- OperatingCosts'!$1:$5</definedName>
    <definedName name="_xlnm.Print_Titles" localSheetId="10">'D1- CapitalCosts'!$1:$5</definedName>
    <definedName name="_xlnm.Print_Titles" localSheetId="12">'G- AdditionalInfo'!$1:$2</definedName>
    <definedName name="_xlnm.Print_Titles" localSheetId="2">Warnings!$1:$1</definedName>
    <definedName name="RecurringStatus">OFFSET(LookupDataNonCounty!$J$2,0,0,COUNTA(LookupDataNonCounty!$J:$J)-1,1)</definedName>
    <definedName name="VacancyLength">OFFSET(LookupDataNonCounty!$E$2,0,0,COUNTA(LookupDataNonCounty!$E:$E)-1,1)</definedName>
    <definedName name="VacancyStatus">OFFSET(LookupDataNonCounty!$D$2,0,0,COUNTA(LookupDataNonCounty!$D:$D)-1,1)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7" i="50" l="1"/>
  <c r="D37" i="49"/>
  <c r="D36" i="49"/>
  <c r="D30" i="49"/>
  <c r="G70" i="70" l="1"/>
  <c r="E70" i="70"/>
  <c r="F4" i="70"/>
  <c r="F5" i="70"/>
  <c r="F6" i="70"/>
  <c r="F7" i="70"/>
  <c r="F8" i="70"/>
  <c r="F9" i="70"/>
  <c r="F10" i="70"/>
  <c r="F11" i="70"/>
  <c r="F12" i="70"/>
  <c r="F13" i="70"/>
  <c r="F14" i="70"/>
  <c r="F15" i="70"/>
  <c r="F16" i="70"/>
  <c r="F17" i="70"/>
  <c r="F18" i="70"/>
  <c r="F19" i="70"/>
  <c r="F20" i="70"/>
  <c r="F21" i="70"/>
  <c r="F22" i="70"/>
  <c r="F23" i="70"/>
  <c r="F24" i="70"/>
  <c r="F25" i="70"/>
  <c r="F26" i="70"/>
  <c r="F27" i="70"/>
  <c r="F28" i="70"/>
  <c r="F29" i="70"/>
  <c r="F30" i="70"/>
  <c r="F31" i="70"/>
  <c r="F32" i="70"/>
  <c r="F33" i="70"/>
  <c r="F34" i="70"/>
  <c r="F35" i="70"/>
  <c r="F36" i="70"/>
  <c r="F37" i="70"/>
  <c r="F38" i="70"/>
  <c r="F39" i="70"/>
  <c r="F40" i="70"/>
  <c r="F41" i="70"/>
  <c r="F42" i="70"/>
  <c r="F43" i="70"/>
  <c r="F44" i="70"/>
  <c r="F45" i="70"/>
  <c r="F46" i="70"/>
  <c r="F47" i="70"/>
  <c r="F48" i="70"/>
  <c r="F49" i="70"/>
  <c r="F50" i="70"/>
  <c r="F51" i="70"/>
  <c r="F52" i="70"/>
  <c r="F53" i="70"/>
  <c r="F54" i="70"/>
  <c r="F55" i="70"/>
  <c r="F56" i="70"/>
  <c r="F57" i="70"/>
  <c r="F58" i="70"/>
  <c r="F59" i="70"/>
  <c r="F60" i="70"/>
  <c r="F61" i="70"/>
  <c r="F62" i="70"/>
  <c r="F63" i="70"/>
  <c r="F64" i="70"/>
  <c r="F65" i="70"/>
  <c r="F66" i="70"/>
  <c r="F67" i="70"/>
  <c r="F68" i="70"/>
  <c r="F69" i="70"/>
  <c r="F3" i="70"/>
  <c r="F70" i="70" s="1"/>
  <c r="M15" i="45" l="1"/>
  <c r="C13" i="72" l="1"/>
  <c r="D13" i="72" s="1"/>
  <c r="C39" i="72"/>
  <c r="D39" i="72" s="1"/>
  <c r="C33" i="72"/>
  <c r="D33" i="72" s="1"/>
  <c r="C31" i="72"/>
  <c r="C32" i="72" s="1"/>
  <c r="D32" i="72" s="1"/>
  <c r="C10" i="72"/>
  <c r="D10" i="72" s="1"/>
  <c r="C9" i="72"/>
  <c r="D9" i="72" s="1"/>
  <c r="C8" i="72"/>
  <c r="D8" i="72" s="1"/>
  <c r="C7" i="72"/>
  <c r="D7" i="72" s="1"/>
  <c r="C6" i="72"/>
  <c r="D6" i="72" s="1"/>
  <c r="C4" i="72"/>
  <c r="D4" i="72" s="1"/>
  <c r="C3" i="72"/>
  <c r="D3" i="72" s="1"/>
  <c r="U1306" i="47"/>
  <c r="F18" i="12"/>
  <c r="E18" i="12"/>
  <c r="D18" i="12"/>
  <c r="D31" i="72" l="1"/>
  <c r="C34" i="72"/>
  <c r="D34" i="72" s="1"/>
  <c r="E14" i="44"/>
  <c r="E14" i="43"/>
  <c r="E14" i="6"/>
  <c r="AC80" i="3"/>
  <c r="AC79" i="3"/>
  <c r="AC78" i="3"/>
  <c r="AC77" i="3"/>
  <c r="AC76" i="3"/>
  <c r="AC75" i="3"/>
  <c r="AC74" i="3"/>
  <c r="AC73" i="3"/>
  <c r="AC72" i="3"/>
  <c r="AC71" i="3"/>
  <c r="AC70" i="3"/>
  <c r="AC69" i="3"/>
  <c r="AC68" i="3"/>
  <c r="AC67" i="3"/>
  <c r="AC66" i="3"/>
  <c r="AC65" i="3"/>
  <c r="AC64" i="3"/>
  <c r="AC63" i="3"/>
  <c r="AC62" i="3"/>
  <c r="AC61" i="3"/>
  <c r="AC60" i="3"/>
  <c r="AC59" i="3"/>
  <c r="AC58" i="3"/>
  <c r="AC57" i="3"/>
  <c r="AC56" i="3"/>
  <c r="AC55" i="3"/>
  <c r="AC54" i="3"/>
  <c r="AC53" i="3"/>
  <c r="AC52" i="3"/>
  <c r="AC51" i="3"/>
  <c r="AC50" i="3"/>
  <c r="AC49" i="3"/>
  <c r="AC48" i="3"/>
  <c r="AC47" i="3"/>
  <c r="AC46" i="3"/>
  <c r="AC45" i="3"/>
  <c r="AC44" i="3"/>
  <c r="AC43" i="3"/>
  <c r="AC42" i="3"/>
  <c r="AC41" i="3"/>
  <c r="AC40" i="3"/>
  <c r="AC39" i="3"/>
  <c r="AC38" i="3"/>
  <c r="AC37" i="3"/>
  <c r="AC36" i="3"/>
  <c r="AC35" i="3"/>
  <c r="AC34" i="3"/>
  <c r="AC33" i="3"/>
  <c r="AC32" i="3"/>
  <c r="AC31" i="3"/>
  <c r="AC30" i="3"/>
  <c r="AC29" i="3"/>
  <c r="AC28" i="3"/>
  <c r="AC27" i="3"/>
  <c r="AC26" i="3"/>
  <c r="AC25" i="3"/>
  <c r="AC24" i="3"/>
  <c r="AC23" i="3"/>
  <c r="AC22" i="3"/>
  <c r="AC21" i="3"/>
  <c r="AC20" i="3"/>
  <c r="AC19" i="3"/>
  <c r="AC18" i="3"/>
  <c r="AC17" i="3"/>
  <c r="AC16" i="3"/>
  <c r="AC15" i="3"/>
  <c r="AC14" i="3"/>
  <c r="AC13" i="3"/>
  <c r="AC11" i="3"/>
  <c r="AC10" i="3"/>
  <c r="AC9" i="3"/>
  <c r="AC7" i="3"/>
  <c r="AC6" i="3"/>
  <c r="Z1306" i="47"/>
  <c r="A1" i="45" l="1"/>
  <c r="A1" i="12"/>
  <c r="A1" i="44"/>
  <c r="A1" i="50"/>
  <c r="A1" i="43"/>
  <c r="A1" i="49"/>
  <c r="A1" i="6"/>
  <c r="B51" i="12" l="1"/>
  <c r="B54" i="12"/>
  <c r="D7" i="45"/>
  <c r="H7" i="45"/>
  <c r="H21" i="45"/>
  <c r="M19" i="45"/>
  <c r="L21" i="45"/>
  <c r="K21" i="45"/>
  <c r="J21" i="45"/>
  <c r="I21" i="45"/>
  <c r="G21" i="45"/>
  <c r="F21" i="45"/>
  <c r="E21" i="45"/>
  <c r="C21" i="45"/>
  <c r="M20" i="45"/>
  <c r="M18" i="45"/>
  <c r="B57" i="12" l="1"/>
  <c r="D21" i="45"/>
  <c r="M21" i="45"/>
  <c r="AV6" i="47"/>
  <c r="AV7" i="47"/>
  <c r="AV8" i="47"/>
  <c r="AV9" i="47"/>
  <c r="AV10" i="47"/>
  <c r="AV11" i="47"/>
  <c r="AV12" i="47"/>
  <c r="AV13" i="47"/>
  <c r="AV14" i="47"/>
  <c r="AV15" i="47"/>
  <c r="AV16" i="47"/>
  <c r="AV17" i="47"/>
  <c r="AV18" i="47"/>
  <c r="AV19" i="47"/>
  <c r="AV20" i="47"/>
  <c r="AV21" i="47"/>
  <c r="AV22" i="47"/>
  <c r="AV23" i="47"/>
  <c r="AV24" i="47"/>
  <c r="AV25" i="47"/>
  <c r="AV26" i="47"/>
  <c r="AV27" i="47"/>
  <c r="AV28" i="47"/>
  <c r="AV29" i="47"/>
  <c r="AV30" i="47"/>
  <c r="AV31" i="47"/>
  <c r="AV32" i="47"/>
  <c r="AV33" i="47"/>
  <c r="AV34" i="47"/>
  <c r="AV35" i="47"/>
  <c r="AV36" i="47"/>
  <c r="AV37" i="47"/>
  <c r="AV38" i="47"/>
  <c r="AV39" i="47"/>
  <c r="AV40" i="47"/>
  <c r="AV41" i="47"/>
  <c r="AV42" i="47"/>
  <c r="AV43" i="47"/>
  <c r="AV44" i="47"/>
  <c r="AV45" i="47"/>
  <c r="AV46" i="47"/>
  <c r="AV47" i="47"/>
  <c r="AV48" i="47"/>
  <c r="AV49" i="47"/>
  <c r="AV50" i="47"/>
  <c r="AV51" i="47"/>
  <c r="AV52" i="47"/>
  <c r="AV53" i="47"/>
  <c r="AV54" i="47"/>
  <c r="AV55" i="47"/>
  <c r="AV56" i="47"/>
  <c r="AV57" i="47"/>
  <c r="AV58" i="47"/>
  <c r="AV59" i="47"/>
  <c r="AV60" i="47"/>
  <c r="AV61" i="47"/>
  <c r="AV62" i="47"/>
  <c r="AV63" i="47"/>
  <c r="AV64" i="47"/>
  <c r="AV65" i="47"/>
  <c r="AV66" i="47"/>
  <c r="AV67" i="47"/>
  <c r="AV68" i="47"/>
  <c r="AV69" i="47"/>
  <c r="AV70" i="47"/>
  <c r="AV71" i="47"/>
  <c r="AV72" i="47"/>
  <c r="AV73" i="47"/>
  <c r="AV74" i="47"/>
  <c r="AV75" i="47"/>
  <c r="AV76" i="47"/>
  <c r="AV77" i="47"/>
  <c r="AV78" i="47"/>
  <c r="AV79" i="47"/>
  <c r="AV80" i="47"/>
  <c r="AV81" i="47"/>
  <c r="AV82" i="47"/>
  <c r="AV83" i="47"/>
  <c r="AV84" i="47"/>
  <c r="AV85" i="47"/>
  <c r="AV86" i="47"/>
  <c r="AV87" i="47"/>
  <c r="AV88" i="47"/>
  <c r="AV89" i="47"/>
  <c r="AV90" i="47"/>
  <c r="AV91" i="47"/>
  <c r="AV92" i="47"/>
  <c r="AV93" i="47"/>
  <c r="AV94" i="47"/>
  <c r="AV95" i="47"/>
  <c r="AV96" i="47"/>
  <c r="AV97" i="47"/>
  <c r="AV98" i="47"/>
  <c r="AV99" i="47"/>
  <c r="AV100" i="47"/>
  <c r="AV101" i="47"/>
  <c r="AV102" i="47"/>
  <c r="AV103" i="47"/>
  <c r="AV104" i="47"/>
  <c r="AV105" i="47"/>
  <c r="AV106" i="47"/>
  <c r="AV107" i="47"/>
  <c r="AV108" i="47"/>
  <c r="AV109" i="47"/>
  <c r="AV110" i="47"/>
  <c r="AV111" i="47"/>
  <c r="AV112" i="47"/>
  <c r="AV113" i="47"/>
  <c r="AV114" i="47"/>
  <c r="AV115" i="47"/>
  <c r="AV116" i="47"/>
  <c r="AV117" i="47"/>
  <c r="AV118" i="47"/>
  <c r="AV119" i="47"/>
  <c r="AV120" i="47"/>
  <c r="AV121" i="47"/>
  <c r="AV122" i="47"/>
  <c r="AV123" i="47"/>
  <c r="AV124" i="47"/>
  <c r="AV125" i="47"/>
  <c r="AV126" i="47"/>
  <c r="AV127" i="47"/>
  <c r="AV128" i="47"/>
  <c r="AV129" i="47"/>
  <c r="AV130" i="47"/>
  <c r="AV131" i="47"/>
  <c r="AV132" i="47"/>
  <c r="AV133" i="47"/>
  <c r="AV134" i="47"/>
  <c r="AV135" i="47"/>
  <c r="AV136" i="47"/>
  <c r="AV137" i="47"/>
  <c r="AV138" i="47"/>
  <c r="AV139" i="47"/>
  <c r="AV140" i="47"/>
  <c r="AV141" i="47"/>
  <c r="AV142" i="47"/>
  <c r="AV143" i="47"/>
  <c r="AV144" i="47"/>
  <c r="AV145" i="47"/>
  <c r="AV146" i="47"/>
  <c r="AV147" i="47"/>
  <c r="AV148" i="47"/>
  <c r="AV149" i="47"/>
  <c r="AV150" i="47"/>
  <c r="AV151" i="47"/>
  <c r="AV152" i="47"/>
  <c r="AV153" i="47"/>
  <c r="AV154" i="47"/>
  <c r="AV155" i="47"/>
  <c r="AV156" i="47"/>
  <c r="AV157" i="47"/>
  <c r="AV158" i="47"/>
  <c r="AV159" i="47"/>
  <c r="AV160" i="47"/>
  <c r="AV161" i="47"/>
  <c r="AV162" i="47"/>
  <c r="AV163" i="47"/>
  <c r="AV164" i="47"/>
  <c r="AV165" i="47"/>
  <c r="AV166" i="47"/>
  <c r="AV167" i="47"/>
  <c r="AV168" i="47"/>
  <c r="AV169" i="47"/>
  <c r="AV170" i="47"/>
  <c r="AV171" i="47"/>
  <c r="AV172" i="47"/>
  <c r="AV173" i="47"/>
  <c r="AV174" i="47"/>
  <c r="AV175" i="47"/>
  <c r="AV176" i="47"/>
  <c r="AV177" i="47"/>
  <c r="AV178" i="47"/>
  <c r="AV179" i="47"/>
  <c r="AV180" i="47"/>
  <c r="AV181" i="47"/>
  <c r="AV182" i="47"/>
  <c r="AV183" i="47"/>
  <c r="AV184" i="47"/>
  <c r="AV185" i="47"/>
  <c r="AV186" i="47"/>
  <c r="AV187" i="47"/>
  <c r="AV188" i="47"/>
  <c r="AV189" i="47"/>
  <c r="AV190" i="47"/>
  <c r="AV191" i="47"/>
  <c r="AV192" i="47"/>
  <c r="AV193" i="47"/>
  <c r="AV194" i="47"/>
  <c r="AV195" i="47"/>
  <c r="AV196" i="47"/>
  <c r="AV197" i="47"/>
  <c r="AV198" i="47"/>
  <c r="AV199" i="47"/>
  <c r="AV200" i="47"/>
  <c r="AV201" i="47"/>
  <c r="AV202" i="47"/>
  <c r="AV203" i="47"/>
  <c r="AV204" i="47"/>
  <c r="AV205" i="47"/>
  <c r="AV206" i="47"/>
  <c r="AV207" i="47"/>
  <c r="AV208" i="47"/>
  <c r="AV209" i="47"/>
  <c r="AV210" i="47"/>
  <c r="AV211" i="47"/>
  <c r="AV212" i="47"/>
  <c r="AV213" i="47"/>
  <c r="AV214" i="47"/>
  <c r="AV215" i="47"/>
  <c r="AV216" i="47"/>
  <c r="AV217" i="47"/>
  <c r="AV218" i="47"/>
  <c r="AV219" i="47"/>
  <c r="AV220" i="47"/>
  <c r="AV221" i="47"/>
  <c r="AV222" i="47"/>
  <c r="AV223" i="47"/>
  <c r="AV224" i="47"/>
  <c r="AV225" i="47"/>
  <c r="AV226" i="47"/>
  <c r="AV227" i="47"/>
  <c r="AV228" i="47"/>
  <c r="AV229" i="47"/>
  <c r="AV230" i="47"/>
  <c r="AV231" i="47"/>
  <c r="AV232" i="47"/>
  <c r="AV233" i="47"/>
  <c r="AV234" i="47"/>
  <c r="AV235" i="47"/>
  <c r="AV236" i="47"/>
  <c r="AV237" i="47"/>
  <c r="AV238" i="47"/>
  <c r="AV239" i="47"/>
  <c r="AV240" i="47"/>
  <c r="AV241" i="47"/>
  <c r="AV242" i="47"/>
  <c r="AV243" i="47"/>
  <c r="AV244" i="47"/>
  <c r="AV245" i="47"/>
  <c r="AV246" i="47"/>
  <c r="AV247" i="47"/>
  <c r="AV248" i="47"/>
  <c r="AV249" i="47"/>
  <c r="AV250" i="47"/>
  <c r="AV251" i="47"/>
  <c r="AV252" i="47"/>
  <c r="AV253" i="47"/>
  <c r="AV254" i="47"/>
  <c r="AV255" i="47"/>
  <c r="AV256" i="47"/>
  <c r="AV257" i="47"/>
  <c r="AV258" i="47"/>
  <c r="AV259" i="47"/>
  <c r="AV260" i="47"/>
  <c r="AV261" i="47"/>
  <c r="AV262" i="47"/>
  <c r="AV263" i="47"/>
  <c r="AV264" i="47"/>
  <c r="AV265" i="47"/>
  <c r="AV266" i="47"/>
  <c r="AV267" i="47"/>
  <c r="AV268" i="47"/>
  <c r="AV269" i="47"/>
  <c r="AV270" i="47"/>
  <c r="AV271" i="47"/>
  <c r="AV272" i="47"/>
  <c r="AV273" i="47"/>
  <c r="AV274" i="47"/>
  <c r="AV275" i="47"/>
  <c r="AV276" i="47"/>
  <c r="AV277" i="47"/>
  <c r="AV278" i="47"/>
  <c r="AV279" i="47"/>
  <c r="AV280" i="47"/>
  <c r="AV281" i="47"/>
  <c r="AV282" i="47"/>
  <c r="AV283" i="47"/>
  <c r="AV284" i="47"/>
  <c r="AV285" i="47"/>
  <c r="AV286" i="47"/>
  <c r="AV287" i="47"/>
  <c r="AV288" i="47"/>
  <c r="AV289" i="47"/>
  <c r="AV290" i="47"/>
  <c r="AV291" i="47"/>
  <c r="AV292" i="47"/>
  <c r="AV293" i="47"/>
  <c r="AV294" i="47"/>
  <c r="AV295" i="47"/>
  <c r="AV296" i="47"/>
  <c r="AV297" i="47"/>
  <c r="AV298" i="47"/>
  <c r="AV299" i="47"/>
  <c r="AV300" i="47"/>
  <c r="AV301" i="47"/>
  <c r="AV302" i="47"/>
  <c r="AV303" i="47"/>
  <c r="AV304" i="47"/>
  <c r="AV305" i="47"/>
  <c r="AV306" i="47"/>
  <c r="AV307" i="47"/>
  <c r="AV308" i="47"/>
  <c r="AV309" i="47"/>
  <c r="AV310" i="47"/>
  <c r="AV311" i="47"/>
  <c r="AV312" i="47"/>
  <c r="AV313" i="47"/>
  <c r="AV314" i="47"/>
  <c r="AV315" i="47"/>
  <c r="AV316" i="47"/>
  <c r="AV317" i="47"/>
  <c r="AV318" i="47"/>
  <c r="AV319" i="47"/>
  <c r="AV320" i="47"/>
  <c r="AV321" i="47"/>
  <c r="AV322" i="47"/>
  <c r="AV323" i="47"/>
  <c r="AV324" i="47"/>
  <c r="AV325" i="47"/>
  <c r="AV326" i="47"/>
  <c r="AV327" i="47"/>
  <c r="AV328" i="47"/>
  <c r="AV329" i="47"/>
  <c r="AV330" i="47"/>
  <c r="AV331" i="47"/>
  <c r="AV332" i="47"/>
  <c r="AV333" i="47"/>
  <c r="AV334" i="47"/>
  <c r="AV335" i="47"/>
  <c r="AV336" i="47"/>
  <c r="AV337" i="47"/>
  <c r="AV338" i="47"/>
  <c r="AV339" i="47"/>
  <c r="AV340" i="47"/>
  <c r="AV341" i="47"/>
  <c r="AV342" i="47"/>
  <c r="AV343" i="47"/>
  <c r="AV344" i="47"/>
  <c r="AV345" i="47"/>
  <c r="AV346" i="47"/>
  <c r="AV347" i="47"/>
  <c r="AV348" i="47"/>
  <c r="AV349" i="47"/>
  <c r="AV350" i="47"/>
  <c r="AV351" i="47"/>
  <c r="AV352" i="47"/>
  <c r="AV353" i="47"/>
  <c r="AV354" i="47"/>
  <c r="AV355" i="47"/>
  <c r="AV356" i="47"/>
  <c r="AV357" i="47"/>
  <c r="AV358" i="47"/>
  <c r="AV359" i="47"/>
  <c r="AV360" i="47"/>
  <c r="AV361" i="47"/>
  <c r="AV362" i="47"/>
  <c r="AV363" i="47"/>
  <c r="AV364" i="47"/>
  <c r="AV365" i="47"/>
  <c r="AV366" i="47"/>
  <c r="AV367" i="47"/>
  <c r="AV368" i="47"/>
  <c r="AV369" i="47"/>
  <c r="AV370" i="47"/>
  <c r="AV371" i="47"/>
  <c r="AV372" i="47"/>
  <c r="AV373" i="47"/>
  <c r="AV374" i="47"/>
  <c r="AV375" i="47"/>
  <c r="AV376" i="47"/>
  <c r="AV377" i="47"/>
  <c r="AV378" i="47"/>
  <c r="AV379" i="47"/>
  <c r="AV380" i="47"/>
  <c r="AV381" i="47"/>
  <c r="AV382" i="47"/>
  <c r="AV383" i="47"/>
  <c r="AV384" i="47"/>
  <c r="AV385" i="47"/>
  <c r="AV386" i="47"/>
  <c r="AV387" i="47"/>
  <c r="AV388" i="47"/>
  <c r="AV389" i="47"/>
  <c r="AV390" i="47"/>
  <c r="AV391" i="47"/>
  <c r="AV392" i="47"/>
  <c r="AV393" i="47"/>
  <c r="AV394" i="47"/>
  <c r="AV395" i="47"/>
  <c r="AV396" i="47"/>
  <c r="AV397" i="47"/>
  <c r="AV398" i="47"/>
  <c r="AV399" i="47"/>
  <c r="AV400" i="47"/>
  <c r="AV401" i="47"/>
  <c r="AV402" i="47"/>
  <c r="AV403" i="47"/>
  <c r="AV404" i="47"/>
  <c r="AV405" i="47"/>
  <c r="AV406" i="47"/>
  <c r="AV407" i="47"/>
  <c r="AV408" i="47"/>
  <c r="AV409" i="47"/>
  <c r="AV410" i="47"/>
  <c r="AV411" i="47"/>
  <c r="AV412" i="47"/>
  <c r="AV413" i="47"/>
  <c r="AV414" i="47"/>
  <c r="AV415" i="47"/>
  <c r="AV416" i="47"/>
  <c r="AV417" i="47"/>
  <c r="AV418" i="47"/>
  <c r="AV419" i="47"/>
  <c r="AV420" i="47"/>
  <c r="AV421" i="47"/>
  <c r="AV422" i="47"/>
  <c r="AV423" i="47"/>
  <c r="AV424" i="47"/>
  <c r="AV425" i="47"/>
  <c r="AV426" i="47"/>
  <c r="AV427" i="47"/>
  <c r="AV428" i="47"/>
  <c r="AV429" i="47"/>
  <c r="AV430" i="47"/>
  <c r="AV431" i="47"/>
  <c r="AV432" i="47"/>
  <c r="AV433" i="47"/>
  <c r="AV434" i="47"/>
  <c r="AV435" i="47"/>
  <c r="AV436" i="47"/>
  <c r="AV437" i="47"/>
  <c r="AV438" i="47"/>
  <c r="AV439" i="47"/>
  <c r="AV440" i="47"/>
  <c r="AV441" i="47"/>
  <c r="AV442" i="47"/>
  <c r="AV443" i="47"/>
  <c r="AV444" i="47"/>
  <c r="AV445" i="47"/>
  <c r="AV446" i="47"/>
  <c r="AV447" i="47"/>
  <c r="AV448" i="47"/>
  <c r="AV449" i="47"/>
  <c r="AV450" i="47"/>
  <c r="AV451" i="47"/>
  <c r="AV452" i="47"/>
  <c r="AV453" i="47"/>
  <c r="AV454" i="47"/>
  <c r="AV455" i="47"/>
  <c r="AV456" i="47"/>
  <c r="AV457" i="47"/>
  <c r="AV458" i="47"/>
  <c r="AV459" i="47"/>
  <c r="AV460" i="47"/>
  <c r="AV461" i="47"/>
  <c r="AV462" i="47"/>
  <c r="AV463" i="47"/>
  <c r="AV464" i="47"/>
  <c r="AV465" i="47"/>
  <c r="AV466" i="47"/>
  <c r="AV467" i="47"/>
  <c r="AV468" i="47"/>
  <c r="AV469" i="47"/>
  <c r="AV470" i="47"/>
  <c r="AV471" i="47"/>
  <c r="AV472" i="47"/>
  <c r="AV473" i="47"/>
  <c r="AV474" i="47"/>
  <c r="AV475" i="47"/>
  <c r="AV476" i="47"/>
  <c r="AV477" i="47"/>
  <c r="AV478" i="47"/>
  <c r="AV479" i="47"/>
  <c r="AV480" i="47"/>
  <c r="AV481" i="47"/>
  <c r="AV482" i="47"/>
  <c r="AV483" i="47"/>
  <c r="AV484" i="47"/>
  <c r="AV485" i="47"/>
  <c r="AV486" i="47"/>
  <c r="AV487" i="47"/>
  <c r="AV488" i="47"/>
  <c r="AV489" i="47"/>
  <c r="AV490" i="47"/>
  <c r="AV491" i="47"/>
  <c r="AV492" i="47"/>
  <c r="AV493" i="47"/>
  <c r="AV494" i="47"/>
  <c r="AV495" i="47"/>
  <c r="AV496" i="47"/>
  <c r="AV497" i="47"/>
  <c r="AV498" i="47"/>
  <c r="AV499" i="47"/>
  <c r="AV500" i="47"/>
  <c r="AV501" i="47"/>
  <c r="AV502" i="47"/>
  <c r="AV503" i="47"/>
  <c r="AV504" i="47"/>
  <c r="AV505" i="47"/>
  <c r="AV506" i="47"/>
  <c r="AV507" i="47"/>
  <c r="AV508" i="47"/>
  <c r="AV509" i="47"/>
  <c r="AV510" i="47"/>
  <c r="AV511" i="47"/>
  <c r="AV512" i="47"/>
  <c r="AV513" i="47"/>
  <c r="AV514" i="47"/>
  <c r="AV515" i="47"/>
  <c r="AV516" i="47"/>
  <c r="AV517" i="47"/>
  <c r="AV518" i="47"/>
  <c r="AV519" i="47"/>
  <c r="AV520" i="47"/>
  <c r="AV521" i="47"/>
  <c r="AV522" i="47"/>
  <c r="AV523" i="47"/>
  <c r="AV524" i="47"/>
  <c r="AV525" i="47"/>
  <c r="AV526" i="47"/>
  <c r="AV527" i="47"/>
  <c r="AV528" i="47"/>
  <c r="AV529" i="47"/>
  <c r="AV530" i="47"/>
  <c r="AV531" i="47"/>
  <c r="AV532" i="47"/>
  <c r="AV533" i="47"/>
  <c r="AV534" i="47"/>
  <c r="AV535" i="47"/>
  <c r="AV536" i="47"/>
  <c r="AV537" i="47"/>
  <c r="AV538" i="47"/>
  <c r="AV539" i="47"/>
  <c r="AV540" i="47"/>
  <c r="AV541" i="47"/>
  <c r="AV542" i="47"/>
  <c r="AV543" i="47"/>
  <c r="AV544" i="47"/>
  <c r="AV545" i="47"/>
  <c r="AV546" i="47"/>
  <c r="AV547" i="47"/>
  <c r="AV548" i="47"/>
  <c r="AV549" i="47"/>
  <c r="AV550" i="47"/>
  <c r="AV551" i="47"/>
  <c r="AV552" i="47"/>
  <c r="AV553" i="47"/>
  <c r="AV554" i="47"/>
  <c r="AV555" i="47"/>
  <c r="AV556" i="47"/>
  <c r="AV557" i="47"/>
  <c r="AV558" i="47"/>
  <c r="AV559" i="47"/>
  <c r="AV560" i="47"/>
  <c r="AV561" i="47"/>
  <c r="AV562" i="47"/>
  <c r="AV563" i="47"/>
  <c r="AV564" i="47"/>
  <c r="AV565" i="47"/>
  <c r="AV566" i="47"/>
  <c r="AV567" i="47"/>
  <c r="AV568" i="47"/>
  <c r="AV569" i="47"/>
  <c r="AV570" i="47"/>
  <c r="AV571" i="47"/>
  <c r="AV572" i="47"/>
  <c r="AV573" i="47"/>
  <c r="AV574" i="47"/>
  <c r="AV575" i="47"/>
  <c r="AV576" i="47"/>
  <c r="AV577" i="47"/>
  <c r="AV578" i="47"/>
  <c r="AV579" i="47"/>
  <c r="AV580" i="47"/>
  <c r="AV581" i="47"/>
  <c r="AV582" i="47"/>
  <c r="AV583" i="47"/>
  <c r="AV584" i="47"/>
  <c r="AV585" i="47"/>
  <c r="AV586" i="47"/>
  <c r="AV587" i="47"/>
  <c r="AV588" i="47"/>
  <c r="AV589" i="47"/>
  <c r="AV590" i="47"/>
  <c r="AV591" i="47"/>
  <c r="AV592" i="47"/>
  <c r="AV593" i="47"/>
  <c r="AV594" i="47"/>
  <c r="AV595" i="47"/>
  <c r="AV596" i="47"/>
  <c r="AV597" i="47"/>
  <c r="AV598" i="47"/>
  <c r="AV599" i="47"/>
  <c r="AV600" i="47"/>
  <c r="AV601" i="47"/>
  <c r="AV602" i="47"/>
  <c r="AV603" i="47"/>
  <c r="AV604" i="47"/>
  <c r="AV605" i="47"/>
  <c r="AV606" i="47"/>
  <c r="AV607" i="47"/>
  <c r="AV608" i="47"/>
  <c r="AV609" i="47"/>
  <c r="AV610" i="47"/>
  <c r="AV611" i="47"/>
  <c r="AV612" i="47"/>
  <c r="AV613" i="47"/>
  <c r="AV614" i="47"/>
  <c r="AV615" i="47"/>
  <c r="AV616" i="47"/>
  <c r="AV617" i="47"/>
  <c r="AV618" i="47"/>
  <c r="AV619" i="47"/>
  <c r="AV620" i="47"/>
  <c r="AV621" i="47"/>
  <c r="AV622" i="47"/>
  <c r="AV623" i="47"/>
  <c r="AV624" i="47"/>
  <c r="AV625" i="47"/>
  <c r="AV626" i="47"/>
  <c r="AV627" i="47"/>
  <c r="AV628" i="47"/>
  <c r="AV629" i="47"/>
  <c r="AV630" i="47"/>
  <c r="AV631" i="47"/>
  <c r="AV632" i="47"/>
  <c r="AV633" i="47"/>
  <c r="AV634" i="47"/>
  <c r="AV635" i="47"/>
  <c r="AV636" i="47"/>
  <c r="AV637" i="47"/>
  <c r="AV638" i="47"/>
  <c r="AV639" i="47"/>
  <c r="AV640" i="47"/>
  <c r="AV641" i="47"/>
  <c r="AV642" i="47"/>
  <c r="AV643" i="47"/>
  <c r="AV644" i="47"/>
  <c r="AV645" i="47"/>
  <c r="AV646" i="47"/>
  <c r="AV647" i="47"/>
  <c r="AV648" i="47"/>
  <c r="AV649" i="47"/>
  <c r="AV650" i="47"/>
  <c r="AV651" i="47"/>
  <c r="AV652" i="47"/>
  <c r="AV653" i="47"/>
  <c r="AV654" i="47"/>
  <c r="AV655" i="47"/>
  <c r="AV656" i="47"/>
  <c r="AV657" i="47"/>
  <c r="AV658" i="47"/>
  <c r="AV659" i="47"/>
  <c r="AV660" i="47"/>
  <c r="AV661" i="47"/>
  <c r="AV662" i="47"/>
  <c r="AV663" i="47"/>
  <c r="AV664" i="47"/>
  <c r="AV665" i="47"/>
  <c r="AV666" i="47"/>
  <c r="AV667" i="47"/>
  <c r="AV668" i="47"/>
  <c r="AV669" i="47"/>
  <c r="AV670" i="47"/>
  <c r="AV671" i="47"/>
  <c r="AV672" i="47"/>
  <c r="AV673" i="47"/>
  <c r="AV674" i="47"/>
  <c r="AV675" i="47"/>
  <c r="AV676" i="47"/>
  <c r="AV677" i="47"/>
  <c r="AV678" i="47"/>
  <c r="AV679" i="47"/>
  <c r="AV680" i="47"/>
  <c r="AV681" i="47"/>
  <c r="AV682" i="47"/>
  <c r="AV683" i="47"/>
  <c r="AV684" i="47"/>
  <c r="AV685" i="47"/>
  <c r="AV686" i="47"/>
  <c r="AV687" i="47"/>
  <c r="AV688" i="47"/>
  <c r="AV689" i="47"/>
  <c r="AV690" i="47"/>
  <c r="AV691" i="47"/>
  <c r="AV692" i="47"/>
  <c r="AV693" i="47"/>
  <c r="AV694" i="47"/>
  <c r="AV695" i="47"/>
  <c r="AV696" i="47"/>
  <c r="AV697" i="47"/>
  <c r="AV698" i="47"/>
  <c r="AV699" i="47"/>
  <c r="AV700" i="47"/>
  <c r="AV701" i="47"/>
  <c r="AV702" i="47"/>
  <c r="AV703" i="47"/>
  <c r="AV704" i="47"/>
  <c r="AV705" i="47"/>
  <c r="AV706" i="47"/>
  <c r="AV707" i="47"/>
  <c r="AV708" i="47"/>
  <c r="AV709" i="47"/>
  <c r="AV710" i="47"/>
  <c r="AV711" i="47"/>
  <c r="AV712" i="47"/>
  <c r="AV713" i="47"/>
  <c r="AV714" i="47"/>
  <c r="AV715" i="47"/>
  <c r="AV716" i="47"/>
  <c r="AV717" i="47"/>
  <c r="AV718" i="47"/>
  <c r="AV719" i="47"/>
  <c r="AV720" i="47"/>
  <c r="AV721" i="47"/>
  <c r="AV722" i="47"/>
  <c r="AV723" i="47"/>
  <c r="AV724" i="47"/>
  <c r="AV725" i="47"/>
  <c r="AV726" i="47"/>
  <c r="AV727" i="47"/>
  <c r="AV728" i="47"/>
  <c r="AV729" i="47"/>
  <c r="AV730" i="47"/>
  <c r="AV731" i="47"/>
  <c r="AV732" i="47"/>
  <c r="AV733" i="47"/>
  <c r="AV734" i="47"/>
  <c r="AV735" i="47"/>
  <c r="AV736" i="47"/>
  <c r="AV737" i="47"/>
  <c r="AV738" i="47"/>
  <c r="AV739" i="47"/>
  <c r="AV740" i="47"/>
  <c r="AV741" i="47"/>
  <c r="AV742" i="47"/>
  <c r="AV743" i="47"/>
  <c r="AV744" i="47"/>
  <c r="AV745" i="47"/>
  <c r="AV746" i="47"/>
  <c r="AV747" i="47"/>
  <c r="AV748" i="47"/>
  <c r="AV749" i="47"/>
  <c r="AV750" i="47"/>
  <c r="AV751" i="47"/>
  <c r="AV752" i="47"/>
  <c r="AV753" i="47"/>
  <c r="AV754" i="47"/>
  <c r="AV755" i="47"/>
  <c r="AV756" i="47"/>
  <c r="AV757" i="47"/>
  <c r="AV758" i="47"/>
  <c r="AV759" i="47"/>
  <c r="AV760" i="47"/>
  <c r="AV761" i="47"/>
  <c r="AV762" i="47"/>
  <c r="AV763" i="47"/>
  <c r="AV764" i="47"/>
  <c r="AV765" i="47"/>
  <c r="AV766" i="47"/>
  <c r="AV767" i="47"/>
  <c r="AV768" i="47"/>
  <c r="AV769" i="47"/>
  <c r="AV770" i="47"/>
  <c r="AV771" i="47"/>
  <c r="AV772" i="47"/>
  <c r="AV773" i="47"/>
  <c r="AV774" i="47"/>
  <c r="AV775" i="47"/>
  <c r="AV776" i="47"/>
  <c r="AV777" i="47"/>
  <c r="AV778" i="47"/>
  <c r="AV779" i="47"/>
  <c r="AV780" i="47"/>
  <c r="AV781" i="47"/>
  <c r="AV782" i="47"/>
  <c r="AV783" i="47"/>
  <c r="AV784" i="47"/>
  <c r="AV785" i="47"/>
  <c r="AV786" i="47"/>
  <c r="AV787" i="47"/>
  <c r="AV788" i="47"/>
  <c r="AV789" i="47"/>
  <c r="AV790" i="47"/>
  <c r="AV791" i="47"/>
  <c r="AV792" i="47"/>
  <c r="AV793" i="47"/>
  <c r="AV794" i="47"/>
  <c r="AV795" i="47"/>
  <c r="AV796" i="47"/>
  <c r="AV797" i="47"/>
  <c r="AV798" i="47"/>
  <c r="AV799" i="47"/>
  <c r="AV800" i="47"/>
  <c r="AV801" i="47"/>
  <c r="AV802" i="47"/>
  <c r="AV803" i="47"/>
  <c r="AV804" i="47"/>
  <c r="AV805" i="47"/>
  <c r="AV806" i="47"/>
  <c r="AV807" i="47"/>
  <c r="AV808" i="47"/>
  <c r="AV809" i="47"/>
  <c r="AV810" i="47"/>
  <c r="AV811" i="47"/>
  <c r="AV812" i="47"/>
  <c r="AV813" i="47"/>
  <c r="AV814" i="47"/>
  <c r="AV815" i="47"/>
  <c r="AV816" i="47"/>
  <c r="AV817" i="47"/>
  <c r="AV818" i="47"/>
  <c r="AV819" i="47"/>
  <c r="AV820" i="47"/>
  <c r="AV821" i="47"/>
  <c r="AV822" i="47"/>
  <c r="AV823" i="47"/>
  <c r="AV824" i="47"/>
  <c r="AV825" i="47"/>
  <c r="AV826" i="47"/>
  <c r="AV827" i="47"/>
  <c r="AV828" i="47"/>
  <c r="AV829" i="47"/>
  <c r="AV830" i="47"/>
  <c r="AV831" i="47"/>
  <c r="AV832" i="47"/>
  <c r="AV833" i="47"/>
  <c r="AV834" i="47"/>
  <c r="AV835" i="47"/>
  <c r="AV836" i="47"/>
  <c r="AV837" i="47"/>
  <c r="AV838" i="47"/>
  <c r="AV839" i="47"/>
  <c r="AV840" i="47"/>
  <c r="AV841" i="47"/>
  <c r="AV842" i="47"/>
  <c r="AV843" i="47"/>
  <c r="AV844" i="47"/>
  <c r="AV845" i="47"/>
  <c r="AV846" i="47"/>
  <c r="AV847" i="47"/>
  <c r="AV848" i="47"/>
  <c r="AV849" i="47"/>
  <c r="AV850" i="47"/>
  <c r="AV851" i="47"/>
  <c r="AV852" i="47"/>
  <c r="AV853" i="47"/>
  <c r="AV854" i="47"/>
  <c r="AV855" i="47"/>
  <c r="AV856" i="47"/>
  <c r="AV857" i="47"/>
  <c r="AV858" i="47"/>
  <c r="AV859" i="47"/>
  <c r="AV860" i="47"/>
  <c r="AV861" i="47"/>
  <c r="AV862" i="47"/>
  <c r="AV863" i="47"/>
  <c r="AV864" i="47"/>
  <c r="AV865" i="47"/>
  <c r="AV866" i="47"/>
  <c r="AV867" i="47"/>
  <c r="AV868" i="47"/>
  <c r="AV869" i="47"/>
  <c r="AV870" i="47"/>
  <c r="AV871" i="47"/>
  <c r="AV872" i="47"/>
  <c r="AV873" i="47"/>
  <c r="AV874" i="47"/>
  <c r="AV875" i="47"/>
  <c r="AV876" i="47"/>
  <c r="AV877" i="47"/>
  <c r="AV878" i="47"/>
  <c r="AV879" i="47"/>
  <c r="AV880" i="47"/>
  <c r="AV881" i="47"/>
  <c r="AV882" i="47"/>
  <c r="AV883" i="47"/>
  <c r="AV884" i="47"/>
  <c r="AV885" i="47"/>
  <c r="AV886" i="47"/>
  <c r="AV887" i="47"/>
  <c r="AV888" i="47"/>
  <c r="AV889" i="47"/>
  <c r="AV890" i="47"/>
  <c r="AV891" i="47"/>
  <c r="AV892" i="47"/>
  <c r="AV893" i="47"/>
  <c r="AV894" i="47"/>
  <c r="AV895" i="47"/>
  <c r="AV896" i="47"/>
  <c r="AV897" i="47"/>
  <c r="AV898" i="47"/>
  <c r="AV899" i="47"/>
  <c r="AV900" i="47"/>
  <c r="AV901" i="47"/>
  <c r="AV902" i="47"/>
  <c r="AV903" i="47"/>
  <c r="AV904" i="47"/>
  <c r="AV905" i="47"/>
  <c r="AV906" i="47"/>
  <c r="AV907" i="47"/>
  <c r="AV908" i="47"/>
  <c r="AV909" i="47"/>
  <c r="AV910" i="47"/>
  <c r="AV911" i="47"/>
  <c r="AV912" i="47"/>
  <c r="AV913" i="47"/>
  <c r="AV914" i="47"/>
  <c r="AV915" i="47"/>
  <c r="AV916" i="47"/>
  <c r="AV917" i="47"/>
  <c r="AV918" i="47"/>
  <c r="AV919" i="47"/>
  <c r="AV920" i="47"/>
  <c r="AV921" i="47"/>
  <c r="AV922" i="47"/>
  <c r="AV923" i="47"/>
  <c r="AV924" i="47"/>
  <c r="AV925" i="47"/>
  <c r="AV926" i="47"/>
  <c r="AV927" i="47"/>
  <c r="AV928" i="47"/>
  <c r="AV929" i="47"/>
  <c r="AV930" i="47"/>
  <c r="AV931" i="47"/>
  <c r="AV932" i="47"/>
  <c r="AV933" i="47"/>
  <c r="AV934" i="47"/>
  <c r="AV935" i="47"/>
  <c r="AV936" i="47"/>
  <c r="AV937" i="47"/>
  <c r="AV938" i="47"/>
  <c r="AV939" i="47"/>
  <c r="AV940" i="47"/>
  <c r="AV941" i="47"/>
  <c r="AV942" i="47"/>
  <c r="AV943" i="47"/>
  <c r="AV944" i="47"/>
  <c r="AV945" i="47"/>
  <c r="AV946" i="47"/>
  <c r="AV947" i="47"/>
  <c r="AV948" i="47"/>
  <c r="AV949" i="47"/>
  <c r="AV950" i="47"/>
  <c r="AV951" i="47"/>
  <c r="AV952" i="47"/>
  <c r="AV953" i="47"/>
  <c r="AV954" i="47"/>
  <c r="AV955" i="47"/>
  <c r="AV956" i="47"/>
  <c r="AV957" i="47"/>
  <c r="AV958" i="47"/>
  <c r="AV959" i="47"/>
  <c r="AV960" i="47"/>
  <c r="AV961" i="47"/>
  <c r="AV962" i="47"/>
  <c r="AV963" i="47"/>
  <c r="AV964" i="47"/>
  <c r="AV965" i="47"/>
  <c r="AV966" i="47"/>
  <c r="AV967" i="47"/>
  <c r="AV968" i="47"/>
  <c r="AV969" i="47"/>
  <c r="AV970" i="47"/>
  <c r="AV971" i="47"/>
  <c r="AV972" i="47"/>
  <c r="AV973" i="47"/>
  <c r="AV974" i="47"/>
  <c r="AV975" i="47"/>
  <c r="AV976" i="47"/>
  <c r="AV977" i="47"/>
  <c r="AV978" i="47"/>
  <c r="AV979" i="47"/>
  <c r="AV980" i="47"/>
  <c r="AV981" i="47"/>
  <c r="AV982" i="47"/>
  <c r="AV983" i="47"/>
  <c r="AV984" i="47"/>
  <c r="AV985" i="47"/>
  <c r="AV986" i="47"/>
  <c r="AV987" i="47"/>
  <c r="AV988" i="47"/>
  <c r="AV989" i="47"/>
  <c r="AV990" i="47"/>
  <c r="AV991" i="47"/>
  <c r="AV992" i="47"/>
  <c r="AV993" i="47"/>
  <c r="AV994" i="47"/>
  <c r="AV995" i="47"/>
  <c r="AV996" i="47"/>
  <c r="AV997" i="47"/>
  <c r="AV998" i="47"/>
  <c r="AV999" i="47"/>
  <c r="AV1000" i="47"/>
  <c r="AV1001" i="47"/>
  <c r="AV1002" i="47"/>
  <c r="AV1003" i="47"/>
  <c r="AV1004" i="47"/>
  <c r="AV1005" i="47"/>
  <c r="AV1006" i="47"/>
  <c r="AV1007" i="47"/>
  <c r="AV1008" i="47"/>
  <c r="AV1009" i="47"/>
  <c r="AV1010" i="47"/>
  <c r="AV1011" i="47"/>
  <c r="AV1012" i="47"/>
  <c r="AV1013" i="47"/>
  <c r="AV1014" i="47"/>
  <c r="AV1015" i="47"/>
  <c r="AV1016" i="47"/>
  <c r="AV1017" i="47"/>
  <c r="AV1018" i="47"/>
  <c r="AV1019" i="47"/>
  <c r="AV1020" i="47"/>
  <c r="AV1021" i="47"/>
  <c r="AV1022" i="47"/>
  <c r="AV1023" i="47"/>
  <c r="AV1024" i="47"/>
  <c r="AV1025" i="47"/>
  <c r="AV1026" i="47"/>
  <c r="AV1027" i="47"/>
  <c r="AV1028" i="47"/>
  <c r="AV1029" i="47"/>
  <c r="AV1030" i="47"/>
  <c r="AV1031" i="47"/>
  <c r="AV1032" i="47"/>
  <c r="AV1033" i="47"/>
  <c r="AV1034" i="47"/>
  <c r="AV1035" i="47"/>
  <c r="AV1036" i="47"/>
  <c r="AV1037" i="47"/>
  <c r="AV1038" i="47"/>
  <c r="AV1039" i="47"/>
  <c r="AV1040" i="47"/>
  <c r="AV1041" i="47"/>
  <c r="AV1042" i="47"/>
  <c r="AV1043" i="47"/>
  <c r="AV1044" i="47"/>
  <c r="AV1045" i="47"/>
  <c r="AV1046" i="47"/>
  <c r="AV1047" i="47"/>
  <c r="AV1048" i="47"/>
  <c r="AV1049" i="47"/>
  <c r="AV1050" i="47"/>
  <c r="AV1051" i="47"/>
  <c r="AV1052" i="47"/>
  <c r="AV1053" i="47"/>
  <c r="AV1054" i="47"/>
  <c r="AV1055" i="47"/>
  <c r="AV1056" i="47"/>
  <c r="AV1057" i="47"/>
  <c r="AV1058" i="47"/>
  <c r="AV1059" i="47"/>
  <c r="AV1060" i="47"/>
  <c r="AV1061" i="47"/>
  <c r="AV1062" i="47"/>
  <c r="AV1063" i="47"/>
  <c r="AV1064" i="47"/>
  <c r="AV1065" i="47"/>
  <c r="AV1066" i="47"/>
  <c r="AV1067" i="47"/>
  <c r="AV1068" i="47"/>
  <c r="AV1069" i="47"/>
  <c r="AV1070" i="47"/>
  <c r="AV1071" i="47"/>
  <c r="AV1072" i="47"/>
  <c r="AV1073" i="47"/>
  <c r="AV1074" i="47"/>
  <c r="AV1075" i="47"/>
  <c r="AV1076" i="47"/>
  <c r="AV1077" i="47"/>
  <c r="AV1078" i="47"/>
  <c r="AV1079" i="47"/>
  <c r="AV1080" i="47"/>
  <c r="AV1081" i="47"/>
  <c r="AV1082" i="47"/>
  <c r="AV1083" i="47"/>
  <c r="AV1084" i="47"/>
  <c r="AV1085" i="47"/>
  <c r="AV1086" i="47"/>
  <c r="AV1087" i="47"/>
  <c r="AV1088" i="47"/>
  <c r="AV1089" i="47"/>
  <c r="AV1090" i="47"/>
  <c r="AV1091" i="47"/>
  <c r="AV1092" i="47"/>
  <c r="AV1093" i="47"/>
  <c r="AV1094" i="47"/>
  <c r="AV1095" i="47"/>
  <c r="AV1096" i="47"/>
  <c r="AV1097" i="47"/>
  <c r="AV1098" i="47"/>
  <c r="AV1099" i="47"/>
  <c r="AV1100" i="47"/>
  <c r="AV1101" i="47"/>
  <c r="AV1102" i="47"/>
  <c r="AV1103" i="47"/>
  <c r="AV1104" i="47"/>
  <c r="AV1105" i="47"/>
  <c r="AV1106" i="47"/>
  <c r="AV1107" i="47"/>
  <c r="AV1108" i="47"/>
  <c r="AV1109" i="47"/>
  <c r="AV1110" i="47"/>
  <c r="AV1111" i="47"/>
  <c r="AV1112" i="47"/>
  <c r="AV1113" i="47"/>
  <c r="AV1114" i="47"/>
  <c r="AV1115" i="47"/>
  <c r="AV1116" i="47"/>
  <c r="AV1117" i="47"/>
  <c r="AV1118" i="47"/>
  <c r="AV1119" i="47"/>
  <c r="AV1120" i="47"/>
  <c r="AV1121" i="47"/>
  <c r="AV1122" i="47"/>
  <c r="AV1123" i="47"/>
  <c r="AV1124" i="47"/>
  <c r="AV1125" i="47"/>
  <c r="AV1126" i="47"/>
  <c r="AV1127" i="47"/>
  <c r="AV1128" i="47"/>
  <c r="AV1129" i="47"/>
  <c r="AV1130" i="47"/>
  <c r="AV1131" i="47"/>
  <c r="AV1132" i="47"/>
  <c r="AV1133" i="47"/>
  <c r="AV1134" i="47"/>
  <c r="AV1135" i="47"/>
  <c r="AV1136" i="47"/>
  <c r="AV1137" i="47"/>
  <c r="AV1138" i="47"/>
  <c r="AV1139" i="47"/>
  <c r="AV1140" i="47"/>
  <c r="AV1141" i="47"/>
  <c r="AV1142" i="47"/>
  <c r="AV1143" i="47"/>
  <c r="AV1144" i="47"/>
  <c r="AV1145" i="47"/>
  <c r="AV1146" i="47"/>
  <c r="AV1147" i="47"/>
  <c r="AV1148" i="47"/>
  <c r="AV1149" i="47"/>
  <c r="AV1150" i="47"/>
  <c r="AV1151" i="47"/>
  <c r="AV1152" i="47"/>
  <c r="AV1153" i="47"/>
  <c r="AV1154" i="47"/>
  <c r="AV1155" i="47"/>
  <c r="AV1156" i="47"/>
  <c r="AV1157" i="47"/>
  <c r="AV1158" i="47"/>
  <c r="AV1159" i="47"/>
  <c r="AV1160" i="47"/>
  <c r="AV1161" i="47"/>
  <c r="AV1162" i="47"/>
  <c r="AV1163" i="47"/>
  <c r="AV1164" i="47"/>
  <c r="AV1165" i="47"/>
  <c r="AV1166" i="47"/>
  <c r="AV1167" i="47"/>
  <c r="AV1168" i="47"/>
  <c r="AV1169" i="47"/>
  <c r="AV1170" i="47"/>
  <c r="AV1171" i="47"/>
  <c r="AV1172" i="47"/>
  <c r="AV1173" i="47"/>
  <c r="AV1174" i="47"/>
  <c r="AV1175" i="47"/>
  <c r="AV1176" i="47"/>
  <c r="AV1177" i="47"/>
  <c r="AV1178" i="47"/>
  <c r="AV1179" i="47"/>
  <c r="AV1180" i="47"/>
  <c r="AV1181" i="47"/>
  <c r="AV1182" i="47"/>
  <c r="AV1183" i="47"/>
  <c r="AV1184" i="47"/>
  <c r="AV1185" i="47"/>
  <c r="AV1186" i="47"/>
  <c r="AV1187" i="47"/>
  <c r="AV1188" i="47"/>
  <c r="AV1189" i="47"/>
  <c r="AV1190" i="47"/>
  <c r="AV1191" i="47"/>
  <c r="AV1192" i="47"/>
  <c r="AV1193" i="47"/>
  <c r="AV1194" i="47"/>
  <c r="AV1195" i="47"/>
  <c r="AV1196" i="47"/>
  <c r="AV1197" i="47"/>
  <c r="AV1198" i="47"/>
  <c r="AV1199" i="47"/>
  <c r="AV1200" i="47"/>
  <c r="AV1201" i="47"/>
  <c r="AV1202" i="47"/>
  <c r="AV1203" i="47"/>
  <c r="AV1204" i="47"/>
  <c r="AV1205" i="47"/>
  <c r="AV1206" i="47"/>
  <c r="AV1207" i="47"/>
  <c r="AV1208" i="47"/>
  <c r="AV1209" i="47"/>
  <c r="AV1210" i="47"/>
  <c r="AV1211" i="47"/>
  <c r="AV1212" i="47"/>
  <c r="AV1213" i="47"/>
  <c r="AV1214" i="47"/>
  <c r="AV1215" i="47"/>
  <c r="AV1216" i="47"/>
  <c r="AV1217" i="47"/>
  <c r="AV1218" i="47"/>
  <c r="AV1219" i="47"/>
  <c r="AV1220" i="47"/>
  <c r="AV1221" i="47"/>
  <c r="AV1222" i="47"/>
  <c r="AV1223" i="47"/>
  <c r="AV1224" i="47"/>
  <c r="AV1225" i="47"/>
  <c r="AV1226" i="47"/>
  <c r="AV1227" i="47"/>
  <c r="AV1228" i="47"/>
  <c r="AV1229" i="47"/>
  <c r="AV1230" i="47"/>
  <c r="AV1231" i="47"/>
  <c r="AV1232" i="47"/>
  <c r="AV1233" i="47"/>
  <c r="AV1234" i="47"/>
  <c r="AV1235" i="47"/>
  <c r="AV1236" i="47"/>
  <c r="AV1237" i="47"/>
  <c r="AV1238" i="47"/>
  <c r="AV1239" i="47"/>
  <c r="AV1240" i="47"/>
  <c r="AV1241" i="47"/>
  <c r="AV1242" i="47"/>
  <c r="AV1243" i="47"/>
  <c r="AV1244" i="47"/>
  <c r="AV1245" i="47"/>
  <c r="AV1246" i="47"/>
  <c r="AV1247" i="47"/>
  <c r="AV1248" i="47"/>
  <c r="AV1249" i="47"/>
  <c r="AV1250" i="47"/>
  <c r="AV1251" i="47"/>
  <c r="AV1252" i="47"/>
  <c r="AV1253" i="47"/>
  <c r="AV1254" i="47"/>
  <c r="AV1255" i="47"/>
  <c r="AV1256" i="47"/>
  <c r="AV1257" i="47"/>
  <c r="AV1258" i="47"/>
  <c r="AV1259" i="47"/>
  <c r="AV1260" i="47"/>
  <c r="AV1261" i="47"/>
  <c r="AV1262" i="47"/>
  <c r="AV1263" i="47"/>
  <c r="AV1264" i="47"/>
  <c r="AV1265" i="47"/>
  <c r="AV1266" i="47"/>
  <c r="AV1267" i="47"/>
  <c r="AV1268" i="47"/>
  <c r="AV1269" i="47"/>
  <c r="AV1270" i="47"/>
  <c r="AV1271" i="47"/>
  <c r="AV1272" i="47"/>
  <c r="AV1273" i="47"/>
  <c r="AV1274" i="47"/>
  <c r="AV1275" i="47"/>
  <c r="AV1276" i="47"/>
  <c r="AV1277" i="47"/>
  <c r="AV1278" i="47"/>
  <c r="AV1279" i="47"/>
  <c r="AV1280" i="47"/>
  <c r="AV1281" i="47"/>
  <c r="AV1282" i="47"/>
  <c r="AV1283" i="47"/>
  <c r="AV1284" i="47"/>
  <c r="AV1285" i="47"/>
  <c r="AV1286" i="47"/>
  <c r="AV1287" i="47"/>
  <c r="AV1288" i="47"/>
  <c r="AV1289" i="47"/>
  <c r="AV1290" i="47"/>
  <c r="AV1291" i="47"/>
  <c r="AV1292" i="47"/>
  <c r="AV1293" i="47"/>
  <c r="AV1294" i="47"/>
  <c r="AV1295" i="47"/>
  <c r="AV1296" i="47"/>
  <c r="AV1297" i="47"/>
  <c r="AV1298" i="47"/>
  <c r="AV1299" i="47"/>
  <c r="AV1300" i="47"/>
  <c r="AV1301" i="47"/>
  <c r="AV1302" i="47"/>
  <c r="AV1303" i="47"/>
  <c r="AV1304" i="47"/>
  <c r="AV1305" i="47"/>
  <c r="AV5" i="47"/>
  <c r="C5" i="72" l="1"/>
  <c r="D5" i="72" s="1"/>
  <c r="E16" i="50"/>
  <c r="D16" i="50"/>
  <c r="E10" i="50"/>
  <c r="D10" i="50"/>
  <c r="H7" i="44" l="1"/>
  <c r="H7" i="43"/>
  <c r="H7" i="6"/>
  <c r="K37" i="12" l="1"/>
  <c r="J37" i="12"/>
  <c r="I37" i="12"/>
  <c r="G37" i="12"/>
  <c r="F37" i="12"/>
  <c r="E37" i="12"/>
  <c r="D37" i="12"/>
  <c r="E20" i="12" l="1"/>
  <c r="F20" i="12"/>
  <c r="G18" i="12"/>
  <c r="G20" i="12" s="1"/>
  <c r="I18" i="12"/>
  <c r="I20" i="12" s="1"/>
  <c r="J18" i="12"/>
  <c r="J20" i="12" s="1"/>
  <c r="K18" i="12"/>
  <c r="K20" i="12" s="1"/>
  <c r="E13" i="44"/>
  <c r="E13" i="43"/>
  <c r="E13" i="6"/>
  <c r="L44" i="12" l="1"/>
  <c r="L1305" i="47" l="1"/>
  <c r="L1304" i="47"/>
  <c r="L1303" i="47"/>
  <c r="L1301" i="47"/>
  <c r="L1300" i="47"/>
  <c r="L1299" i="47"/>
  <c r="L1298" i="47"/>
  <c r="L1297" i="47"/>
  <c r="L1296" i="47"/>
  <c r="L1295" i="47"/>
  <c r="L1294" i="47"/>
  <c r="L1293" i="47"/>
  <c r="L1292" i="47"/>
  <c r="L1291" i="47"/>
  <c r="L1290" i="47"/>
  <c r="L1289" i="47"/>
  <c r="L1288" i="47"/>
  <c r="L1287" i="47"/>
  <c r="L1286" i="47"/>
  <c r="L1285" i="47"/>
  <c r="L1284" i="47"/>
  <c r="L1283" i="47"/>
  <c r="L1282" i="47"/>
  <c r="L1281" i="47"/>
  <c r="L1280" i="47"/>
  <c r="L1279" i="47"/>
  <c r="L1278" i="47"/>
  <c r="L1277" i="47"/>
  <c r="L1276" i="47"/>
  <c r="L1275" i="47"/>
  <c r="L1274" i="47"/>
  <c r="L1273" i="47"/>
  <c r="L1272" i="47"/>
  <c r="L1271" i="47"/>
  <c r="L1270" i="47"/>
  <c r="L1269" i="47"/>
  <c r="L1268" i="47"/>
  <c r="L1267" i="47"/>
  <c r="L1266" i="47"/>
  <c r="L1265" i="47"/>
  <c r="L1264" i="47"/>
  <c r="L1263" i="47"/>
  <c r="L1262" i="47"/>
  <c r="L1261" i="47"/>
  <c r="L1260" i="47"/>
  <c r="L1259" i="47"/>
  <c r="L1258" i="47"/>
  <c r="L1257" i="47"/>
  <c r="L1256" i="47"/>
  <c r="L1255" i="47"/>
  <c r="L1254" i="47"/>
  <c r="L1253" i="47"/>
  <c r="L1252" i="47"/>
  <c r="L1251" i="47"/>
  <c r="L1250" i="47"/>
  <c r="L1249" i="47"/>
  <c r="L1248" i="47"/>
  <c r="L1247" i="47"/>
  <c r="L1246" i="47"/>
  <c r="L1245" i="47"/>
  <c r="L1244" i="47"/>
  <c r="L1243" i="47"/>
  <c r="L1242" i="47"/>
  <c r="L1241" i="47"/>
  <c r="L1240" i="47"/>
  <c r="L1239" i="47"/>
  <c r="L1238" i="47"/>
  <c r="L1237" i="47"/>
  <c r="L1236" i="47"/>
  <c r="L1235" i="47"/>
  <c r="L1234" i="47"/>
  <c r="L1233" i="47"/>
  <c r="L1232" i="47"/>
  <c r="L1231" i="47"/>
  <c r="L1230" i="47"/>
  <c r="L1229" i="47"/>
  <c r="L1228" i="47"/>
  <c r="L1227" i="47"/>
  <c r="L1226" i="47"/>
  <c r="L1225" i="47"/>
  <c r="L1224" i="47"/>
  <c r="L1223" i="47"/>
  <c r="L1222" i="47"/>
  <c r="L1221" i="47"/>
  <c r="L1220" i="47"/>
  <c r="L1219" i="47"/>
  <c r="L1218" i="47"/>
  <c r="L1217" i="47"/>
  <c r="L1216" i="47"/>
  <c r="L1215" i="47"/>
  <c r="L1214" i="47"/>
  <c r="L1213" i="47"/>
  <c r="L1212" i="47"/>
  <c r="L1211" i="47"/>
  <c r="L1210" i="47"/>
  <c r="L1209" i="47"/>
  <c r="L1208" i="47"/>
  <c r="L1207" i="47"/>
  <c r="L1206" i="47"/>
  <c r="L1205" i="47"/>
  <c r="L1204" i="47"/>
  <c r="L1203" i="47"/>
  <c r="L1202" i="47"/>
  <c r="L1201" i="47"/>
  <c r="L1200" i="47"/>
  <c r="L1199" i="47"/>
  <c r="L1198" i="47"/>
  <c r="L1197" i="47"/>
  <c r="L1196" i="47"/>
  <c r="L1195" i="47"/>
  <c r="L1194" i="47"/>
  <c r="L1193" i="47"/>
  <c r="L1192" i="47"/>
  <c r="L1191" i="47"/>
  <c r="L1190" i="47"/>
  <c r="L1189" i="47"/>
  <c r="L1188" i="47"/>
  <c r="L1187" i="47"/>
  <c r="L1186" i="47"/>
  <c r="L1185" i="47"/>
  <c r="L1184" i="47"/>
  <c r="L1183" i="47"/>
  <c r="L1182" i="47"/>
  <c r="L1181" i="47"/>
  <c r="L1180" i="47"/>
  <c r="L1179" i="47"/>
  <c r="L1178" i="47"/>
  <c r="L1177" i="47"/>
  <c r="L1176" i="47"/>
  <c r="L1175" i="47"/>
  <c r="L1174" i="47"/>
  <c r="L1173" i="47"/>
  <c r="L1172" i="47"/>
  <c r="L1171" i="47"/>
  <c r="L1170" i="47"/>
  <c r="L1169" i="47"/>
  <c r="L1168" i="47"/>
  <c r="L1167" i="47"/>
  <c r="L1166" i="47"/>
  <c r="L1165" i="47"/>
  <c r="L1164" i="47"/>
  <c r="L1163" i="47"/>
  <c r="L1162" i="47"/>
  <c r="L1161" i="47"/>
  <c r="L1160" i="47"/>
  <c r="L1159" i="47"/>
  <c r="L1158" i="47"/>
  <c r="L1157" i="47"/>
  <c r="L1156" i="47"/>
  <c r="L1155" i="47"/>
  <c r="L1154" i="47"/>
  <c r="L1153" i="47"/>
  <c r="L1152" i="47"/>
  <c r="L1151" i="47"/>
  <c r="L1150" i="47"/>
  <c r="L1149" i="47"/>
  <c r="L1148" i="47"/>
  <c r="L1147" i="47"/>
  <c r="L1146" i="47"/>
  <c r="L1145" i="47"/>
  <c r="L1144" i="47"/>
  <c r="L1143" i="47"/>
  <c r="L1142" i="47"/>
  <c r="L1141" i="47"/>
  <c r="L1140" i="47"/>
  <c r="L1139" i="47"/>
  <c r="L1138" i="47"/>
  <c r="L1137" i="47"/>
  <c r="L1136" i="47"/>
  <c r="L1135" i="47"/>
  <c r="L1134" i="47"/>
  <c r="L1133" i="47"/>
  <c r="L1132" i="47"/>
  <c r="L1131" i="47"/>
  <c r="L1130" i="47"/>
  <c r="L1129" i="47"/>
  <c r="L1128" i="47"/>
  <c r="L1127" i="47"/>
  <c r="L1126" i="47"/>
  <c r="L1125" i="47"/>
  <c r="L1124" i="47"/>
  <c r="L1123" i="47"/>
  <c r="L1122" i="47"/>
  <c r="L1121" i="47"/>
  <c r="L1120" i="47"/>
  <c r="L1119" i="47"/>
  <c r="L1118" i="47"/>
  <c r="L1117" i="47"/>
  <c r="L1116" i="47"/>
  <c r="L1115" i="47"/>
  <c r="L1114" i="47"/>
  <c r="L1113" i="47"/>
  <c r="L1112" i="47"/>
  <c r="L1111" i="47"/>
  <c r="L1110" i="47"/>
  <c r="L1109" i="47"/>
  <c r="L1108" i="47"/>
  <c r="L1107" i="47"/>
  <c r="L1106" i="47"/>
  <c r="L1105" i="47"/>
  <c r="L1104" i="47"/>
  <c r="L1103" i="47"/>
  <c r="L1102" i="47"/>
  <c r="L1101" i="47"/>
  <c r="L1100" i="47"/>
  <c r="L1099" i="47"/>
  <c r="L1098" i="47"/>
  <c r="L1097" i="47"/>
  <c r="L1096" i="47"/>
  <c r="L1095" i="47"/>
  <c r="L1094" i="47"/>
  <c r="L1093" i="47"/>
  <c r="L1092" i="47"/>
  <c r="L1091" i="47"/>
  <c r="L1090" i="47"/>
  <c r="L1089" i="47"/>
  <c r="L1088" i="47"/>
  <c r="L1087" i="47"/>
  <c r="L1086" i="47"/>
  <c r="L1085" i="47"/>
  <c r="L1084" i="47"/>
  <c r="L1083" i="47"/>
  <c r="L1082" i="47"/>
  <c r="L1081" i="47"/>
  <c r="L1080" i="47"/>
  <c r="L1079" i="47"/>
  <c r="L1078" i="47"/>
  <c r="L1077" i="47"/>
  <c r="L1076" i="47"/>
  <c r="L1075" i="47"/>
  <c r="L1074" i="47"/>
  <c r="L1073" i="47"/>
  <c r="L1072" i="47"/>
  <c r="L1071" i="47"/>
  <c r="L1070" i="47"/>
  <c r="L1069" i="47"/>
  <c r="L1068" i="47"/>
  <c r="L1067" i="47"/>
  <c r="L1066" i="47"/>
  <c r="L1065" i="47"/>
  <c r="L1064" i="47"/>
  <c r="L1063" i="47"/>
  <c r="L1062" i="47"/>
  <c r="L1061" i="47"/>
  <c r="L1060" i="47"/>
  <c r="L1059" i="47"/>
  <c r="L1058" i="47"/>
  <c r="L1057" i="47"/>
  <c r="L1056" i="47"/>
  <c r="L1055" i="47"/>
  <c r="L1054" i="47"/>
  <c r="L1053" i="47"/>
  <c r="L1052" i="47"/>
  <c r="L1051" i="47"/>
  <c r="L1050" i="47"/>
  <c r="L1049" i="47"/>
  <c r="L1048" i="47"/>
  <c r="L1047" i="47"/>
  <c r="L1046" i="47"/>
  <c r="L1045" i="47"/>
  <c r="L1044" i="47"/>
  <c r="L1043" i="47"/>
  <c r="L1042" i="47"/>
  <c r="L1041" i="47"/>
  <c r="L1040" i="47"/>
  <c r="L1039" i="47"/>
  <c r="L1038" i="47"/>
  <c r="L1037" i="47"/>
  <c r="L1036" i="47"/>
  <c r="L1035" i="47"/>
  <c r="L1034" i="47"/>
  <c r="L1033" i="47"/>
  <c r="L1032" i="47"/>
  <c r="L1031" i="47"/>
  <c r="L1030" i="47"/>
  <c r="L1029" i="47"/>
  <c r="L1028" i="47"/>
  <c r="L1027" i="47"/>
  <c r="L1026" i="47"/>
  <c r="L1025" i="47"/>
  <c r="L1024" i="47"/>
  <c r="L1023" i="47"/>
  <c r="L1022" i="47"/>
  <c r="L1021" i="47"/>
  <c r="L1020" i="47"/>
  <c r="L1019" i="47"/>
  <c r="L1018" i="47"/>
  <c r="L1017" i="47"/>
  <c r="L1016" i="47"/>
  <c r="L1015" i="47"/>
  <c r="L1014" i="47"/>
  <c r="L1013" i="47"/>
  <c r="L1012" i="47"/>
  <c r="L1011" i="47"/>
  <c r="L1010" i="47"/>
  <c r="L1009" i="47"/>
  <c r="L1008" i="47"/>
  <c r="L1007" i="47"/>
  <c r="L1006" i="47"/>
  <c r="L1005" i="47"/>
  <c r="L1004" i="47"/>
  <c r="L1003" i="47"/>
  <c r="L1002" i="47"/>
  <c r="L1001" i="47"/>
  <c r="L1000" i="47"/>
  <c r="L999" i="47"/>
  <c r="L998" i="47"/>
  <c r="L997" i="47"/>
  <c r="L996" i="47"/>
  <c r="L995" i="47"/>
  <c r="L994" i="47"/>
  <c r="L993" i="47"/>
  <c r="L992" i="47"/>
  <c r="L991" i="47"/>
  <c r="L990" i="47"/>
  <c r="L989" i="47"/>
  <c r="L988" i="47"/>
  <c r="L987" i="47"/>
  <c r="L986" i="47"/>
  <c r="L985" i="47"/>
  <c r="L984" i="47"/>
  <c r="L983" i="47"/>
  <c r="L982" i="47"/>
  <c r="L981" i="47"/>
  <c r="L980" i="47"/>
  <c r="L979" i="47"/>
  <c r="L978" i="47"/>
  <c r="L977" i="47"/>
  <c r="L976" i="47"/>
  <c r="L975" i="47"/>
  <c r="L974" i="47"/>
  <c r="L973" i="47"/>
  <c r="L972" i="47"/>
  <c r="L971" i="47"/>
  <c r="L970" i="47"/>
  <c r="L969" i="47"/>
  <c r="L968" i="47"/>
  <c r="L967" i="47"/>
  <c r="L966" i="47"/>
  <c r="L965" i="47"/>
  <c r="L964" i="47"/>
  <c r="L963" i="47"/>
  <c r="L962" i="47"/>
  <c r="L961" i="47"/>
  <c r="L960" i="47"/>
  <c r="L959" i="47"/>
  <c r="L958" i="47"/>
  <c r="L957" i="47"/>
  <c r="L956" i="47"/>
  <c r="L955" i="47"/>
  <c r="L954" i="47"/>
  <c r="L953" i="47"/>
  <c r="L952" i="47"/>
  <c r="L951" i="47"/>
  <c r="L950" i="47"/>
  <c r="L949" i="47"/>
  <c r="L948" i="47"/>
  <c r="L947" i="47"/>
  <c r="L946" i="47"/>
  <c r="L945" i="47"/>
  <c r="L944" i="47"/>
  <c r="L943" i="47"/>
  <c r="L942" i="47"/>
  <c r="L941" i="47"/>
  <c r="L940" i="47"/>
  <c r="L939" i="47"/>
  <c r="L938" i="47"/>
  <c r="L937" i="47"/>
  <c r="L936" i="47"/>
  <c r="L935" i="47"/>
  <c r="L934" i="47"/>
  <c r="L933" i="47"/>
  <c r="L932" i="47"/>
  <c r="L931" i="47"/>
  <c r="L930" i="47"/>
  <c r="L929" i="47"/>
  <c r="L928" i="47"/>
  <c r="L927" i="47"/>
  <c r="L926" i="47"/>
  <c r="L925" i="47"/>
  <c r="L924" i="47"/>
  <c r="L923" i="47"/>
  <c r="L922" i="47"/>
  <c r="L921" i="47"/>
  <c r="L920" i="47"/>
  <c r="L919" i="47"/>
  <c r="L918" i="47"/>
  <c r="L917" i="47"/>
  <c r="L916" i="47"/>
  <c r="L915" i="47"/>
  <c r="L914" i="47"/>
  <c r="L913" i="47"/>
  <c r="L912" i="47"/>
  <c r="L911" i="47"/>
  <c r="L910" i="47"/>
  <c r="L909" i="47"/>
  <c r="L908" i="47"/>
  <c r="L907" i="47"/>
  <c r="L906" i="47"/>
  <c r="L905" i="47"/>
  <c r="L904" i="47"/>
  <c r="L903" i="47"/>
  <c r="L902" i="47"/>
  <c r="L901" i="47"/>
  <c r="L900" i="47"/>
  <c r="L899" i="47"/>
  <c r="L898" i="47"/>
  <c r="L897" i="47"/>
  <c r="L896" i="47"/>
  <c r="L895" i="47"/>
  <c r="L894" i="47"/>
  <c r="L893" i="47"/>
  <c r="L892" i="47"/>
  <c r="L891" i="47"/>
  <c r="L890" i="47"/>
  <c r="L889" i="47"/>
  <c r="L888" i="47"/>
  <c r="L887" i="47"/>
  <c r="L886" i="47"/>
  <c r="L885" i="47"/>
  <c r="L884" i="47"/>
  <c r="L883" i="47"/>
  <c r="L882" i="47"/>
  <c r="L881" i="47"/>
  <c r="L880" i="47"/>
  <c r="L879" i="47"/>
  <c r="L878" i="47"/>
  <c r="L877" i="47"/>
  <c r="L876" i="47"/>
  <c r="L875" i="47"/>
  <c r="L874" i="47"/>
  <c r="L873" i="47"/>
  <c r="L872" i="47"/>
  <c r="L871" i="47"/>
  <c r="L870" i="47"/>
  <c r="L869" i="47"/>
  <c r="L868" i="47"/>
  <c r="L867" i="47"/>
  <c r="L866" i="47"/>
  <c r="L865" i="47"/>
  <c r="L864" i="47"/>
  <c r="L863" i="47"/>
  <c r="L862" i="47"/>
  <c r="L861" i="47"/>
  <c r="L860" i="47"/>
  <c r="L859" i="47"/>
  <c r="L858" i="47"/>
  <c r="L857" i="47"/>
  <c r="L856" i="47"/>
  <c r="L855" i="47"/>
  <c r="L854" i="47"/>
  <c r="L853" i="47"/>
  <c r="L852" i="47"/>
  <c r="L851" i="47"/>
  <c r="L850" i="47"/>
  <c r="L849" i="47"/>
  <c r="L848" i="47"/>
  <c r="L847" i="47"/>
  <c r="L846" i="47"/>
  <c r="L845" i="47"/>
  <c r="L844" i="47"/>
  <c r="L843" i="47"/>
  <c r="L842" i="47"/>
  <c r="L841" i="47"/>
  <c r="L840" i="47"/>
  <c r="L839" i="47"/>
  <c r="L838" i="47"/>
  <c r="L837" i="47"/>
  <c r="L836" i="47"/>
  <c r="L835" i="47"/>
  <c r="L834" i="47"/>
  <c r="L833" i="47"/>
  <c r="L832" i="47"/>
  <c r="L831" i="47"/>
  <c r="L830" i="47"/>
  <c r="L829" i="47"/>
  <c r="L828" i="47"/>
  <c r="L827" i="47"/>
  <c r="L826" i="47"/>
  <c r="L825" i="47"/>
  <c r="L824" i="47"/>
  <c r="L823" i="47"/>
  <c r="L822" i="47"/>
  <c r="L821" i="47"/>
  <c r="L820" i="47"/>
  <c r="L819" i="47"/>
  <c r="L818" i="47"/>
  <c r="L817" i="47"/>
  <c r="L816" i="47"/>
  <c r="L815" i="47"/>
  <c r="L814" i="47"/>
  <c r="L813" i="47"/>
  <c r="L812" i="47"/>
  <c r="L811" i="47"/>
  <c r="L810" i="47"/>
  <c r="L809" i="47"/>
  <c r="L808" i="47"/>
  <c r="L807" i="47"/>
  <c r="L806" i="47"/>
  <c r="L805" i="47"/>
  <c r="L804" i="47"/>
  <c r="L803" i="47"/>
  <c r="L802" i="47"/>
  <c r="L801" i="47"/>
  <c r="L800" i="47"/>
  <c r="L799" i="47"/>
  <c r="L798" i="47"/>
  <c r="L797" i="47"/>
  <c r="L796" i="47"/>
  <c r="L795" i="47"/>
  <c r="L794" i="47"/>
  <c r="L793" i="47"/>
  <c r="L792" i="47"/>
  <c r="L791" i="47"/>
  <c r="L790" i="47"/>
  <c r="L789" i="47"/>
  <c r="L788" i="47"/>
  <c r="L787" i="47"/>
  <c r="L786" i="47"/>
  <c r="L785" i="47"/>
  <c r="L784" i="47"/>
  <c r="L783" i="47"/>
  <c r="L782" i="47"/>
  <c r="L781" i="47"/>
  <c r="L780" i="47"/>
  <c r="L779" i="47"/>
  <c r="L778" i="47"/>
  <c r="L777" i="47"/>
  <c r="L776" i="47"/>
  <c r="L775" i="47"/>
  <c r="L774" i="47"/>
  <c r="L773" i="47"/>
  <c r="L772" i="47"/>
  <c r="L771" i="47"/>
  <c r="L770" i="47"/>
  <c r="L769" i="47"/>
  <c r="L768" i="47"/>
  <c r="L767" i="47"/>
  <c r="L766" i="47"/>
  <c r="L765" i="47"/>
  <c r="L764" i="47"/>
  <c r="L763" i="47"/>
  <c r="L762" i="47"/>
  <c r="L761" i="47"/>
  <c r="L760" i="47"/>
  <c r="L759" i="47"/>
  <c r="L758" i="47"/>
  <c r="L757" i="47"/>
  <c r="L756" i="47"/>
  <c r="L755" i="47"/>
  <c r="L754" i="47"/>
  <c r="L753" i="47"/>
  <c r="L752" i="47"/>
  <c r="L751" i="47"/>
  <c r="L750" i="47"/>
  <c r="L749" i="47"/>
  <c r="L748" i="47"/>
  <c r="L747" i="47"/>
  <c r="L746" i="47"/>
  <c r="L745" i="47"/>
  <c r="L744" i="47"/>
  <c r="L743" i="47"/>
  <c r="L742" i="47"/>
  <c r="L741" i="47"/>
  <c r="L740" i="47"/>
  <c r="L739" i="47"/>
  <c r="L738" i="47"/>
  <c r="L737" i="47"/>
  <c r="L736" i="47"/>
  <c r="L735" i="47"/>
  <c r="L734" i="47"/>
  <c r="L733" i="47"/>
  <c r="L732" i="47"/>
  <c r="L731" i="47"/>
  <c r="L730" i="47"/>
  <c r="L729" i="47"/>
  <c r="L728" i="47"/>
  <c r="L727" i="47"/>
  <c r="L726" i="47"/>
  <c r="L725" i="47"/>
  <c r="L724" i="47"/>
  <c r="L723" i="47"/>
  <c r="L722" i="47"/>
  <c r="L721" i="47"/>
  <c r="L720" i="47"/>
  <c r="L719" i="47"/>
  <c r="L718" i="47"/>
  <c r="L717" i="47"/>
  <c r="L716" i="47"/>
  <c r="L715" i="47"/>
  <c r="L714" i="47"/>
  <c r="L713" i="47"/>
  <c r="L712" i="47"/>
  <c r="L711" i="47"/>
  <c r="L710" i="47"/>
  <c r="L709" i="47"/>
  <c r="L708" i="47"/>
  <c r="L707" i="47"/>
  <c r="L706" i="47"/>
  <c r="L705" i="47"/>
  <c r="L704" i="47"/>
  <c r="L703" i="47"/>
  <c r="L702" i="47"/>
  <c r="L701" i="47"/>
  <c r="L700" i="47"/>
  <c r="L699" i="47"/>
  <c r="L698" i="47"/>
  <c r="L697" i="47"/>
  <c r="L696" i="47"/>
  <c r="L695" i="47"/>
  <c r="L694" i="47"/>
  <c r="L693" i="47"/>
  <c r="L692" i="47"/>
  <c r="L691" i="47"/>
  <c r="L690" i="47"/>
  <c r="L689" i="47"/>
  <c r="L688" i="47"/>
  <c r="L687" i="47"/>
  <c r="L686" i="47"/>
  <c r="L685" i="47"/>
  <c r="L684" i="47"/>
  <c r="L683" i="47"/>
  <c r="L682" i="47"/>
  <c r="L681" i="47"/>
  <c r="L680" i="47"/>
  <c r="L679" i="47"/>
  <c r="L678" i="47"/>
  <c r="L677" i="47"/>
  <c r="L676" i="47"/>
  <c r="L675" i="47"/>
  <c r="L674" i="47"/>
  <c r="L673" i="47"/>
  <c r="L672" i="47"/>
  <c r="L671" i="47"/>
  <c r="L670" i="47"/>
  <c r="L669" i="47"/>
  <c r="L668" i="47"/>
  <c r="L667" i="47"/>
  <c r="L666" i="47"/>
  <c r="L665" i="47"/>
  <c r="L664" i="47"/>
  <c r="L663" i="47"/>
  <c r="L662" i="47"/>
  <c r="L661" i="47"/>
  <c r="L660" i="47"/>
  <c r="L659" i="47"/>
  <c r="L658" i="47"/>
  <c r="L657" i="47"/>
  <c r="L656" i="47"/>
  <c r="L655" i="47"/>
  <c r="L654" i="47"/>
  <c r="L653" i="47"/>
  <c r="L652" i="47"/>
  <c r="L651" i="47"/>
  <c r="L650" i="47"/>
  <c r="L649" i="47"/>
  <c r="L648" i="47"/>
  <c r="L647" i="47"/>
  <c r="L646" i="47"/>
  <c r="L645" i="47"/>
  <c r="L644" i="47"/>
  <c r="L643" i="47"/>
  <c r="L642" i="47"/>
  <c r="L641" i="47"/>
  <c r="L640" i="47"/>
  <c r="L639" i="47"/>
  <c r="L638" i="47"/>
  <c r="L637" i="47"/>
  <c r="L636" i="47"/>
  <c r="L635" i="47"/>
  <c r="L634" i="47"/>
  <c r="L633" i="47"/>
  <c r="L632" i="47"/>
  <c r="L631" i="47"/>
  <c r="L630" i="47"/>
  <c r="L629" i="47"/>
  <c r="L628" i="47"/>
  <c r="L627" i="47"/>
  <c r="L626" i="47"/>
  <c r="L625" i="47"/>
  <c r="L624" i="47"/>
  <c r="L623" i="47"/>
  <c r="L622" i="47"/>
  <c r="L621" i="47"/>
  <c r="L620" i="47"/>
  <c r="L619" i="47"/>
  <c r="L618" i="47"/>
  <c r="L617" i="47"/>
  <c r="L616" i="47"/>
  <c r="L615" i="47"/>
  <c r="L614" i="47"/>
  <c r="L613" i="47"/>
  <c r="L612" i="47"/>
  <c r="L611" i="47"/>
  <c r="L610" i="47"/>
  <c r="L609" i="47"/>
  <c r="L608" i="47"/>
  <c r="L607" i="47"/>
  <c r="L606" i="47"/>
  <c r="L605" i="47"/>
  <c r="L604" i="47"/>
  <c r="L603" i="47"/>
  <c r="L602" i="47"/>
  <c r="L601" i="47"/>
  <c r="L600" i="47"/>
  <c r="L599" i="47"/>
  <c r="L598" i="47"/>
  <c r="L597" i="47"/>
  <c r="L596" i="47"/>
  <c r="L595" i="47"/>
  <c r="L594" i="47"/>
  <c r="L593" i="47"/>
  <c r="L592" i="47"/>
  <c r="L591" i="47"/>
  <c r="L590" i="47"/>
  <c r="L589" i="47"/>
  <c r="L588" i="47"/>
  <c r="L587" i="47"/>
  <c r="L586" i="47"/>
  <c r="L585" i="47"/>
  <c r="L584" i="47"/>
  <c r="L583" i="47"/>
  <c r="L582" i="47"/>
  <c r="L581" i="47"/>
  <c r="L580" i="47"/>
  <c r="L579" i="47"/>
  <c r="L578" i="47"/>
  <c r="L577" i="47"/>
  <c r="L576" i="47"/>
  <c r="L575" i="47"/>
  <c r="L574" i="47"/>
  <c r="L573" i="47"/>
  <c r="L572" i="47"/>
  <c r="L571" i="47"/>
  <c r="L570" i="47"/>
  <c r="L569" i="47"/>
  <c r="L568" i="47"/>
  <c r="L567" i="47"/>
  <c r="L566" i="47"/>
  <c r="L565" i="47"/>
  <c r="L564" i="47"/>
  <c r="L563" i="47"/>
  <c r="L562" i="47"/>
  <c r="L561" i="47"/>
  <c r="L560" i="47"/>
  <c r="L559" i="47"/>
  <c r="L558" i="47"/>
  <c r="L557" i="47"/>
  <c r="L556" i="47"/>
  <c r="L555" i="47"/>
  <c r="L554" i="47"/>
  <c r="L553" i="47"/>
  <c r="L552" i="47"/>
  <c r="L551" i="47"/>
  <c r="L550" i="47"/>
  <c r="L549" i="47"/>
  <c r="L548" i="47"/>
  <c r="L547" i="47"/>
  <c r="L546" i="47"/>
  <c r="L545" i="47"/>
  <c r="L544" i="47"/>
  <c r="L543" i="47"/>
  <c r="L542" i="47"/>
  <c r="L541" i="47"/>
  <c r="L540" i="47"/>
  <c r="L539" i="47"/>
  <c r="L538" i="47"/>
  <c r="L537" i="47"/>
  <c r="L536" i="47"/>
  <c r="L535" i="47"/>
  <c r="L534" i="47"/>
  <c r="L533" i="47"/>
  <c r="L532" i="47"/>
  <c r="L531" i="47"/>
  <c r="L530" i="47"/>
  <c r="L529" i="47"/>
  <c r="L528" i="47"/>
  <c r="L527" i="47"/>
  <c r="L526" i="47"/>
  <c r="L525" i="47"/>
  <c r="L524" i="47"/>
  <c r="L523" i="47"/>
  <c r="L522" i="47"/>
  <c r="L521" i="47"/>
  <c r="L520" i="47"/>
  <c r="L519" i="47"/>
  <c r="L518" i="47"/>
  <c r="L517" i="47"/>
  <c r="L516" i="47"/>
  <c r="L515" i="47"/>
  <c r="L514" i="47"/>
  <c r="L513" i="47"/>
  <c r="L512" i="47"/>
  <c r="L511" i="47"/>
  <c r="L510" i="47"/>
  <c r="L509" i="47"/>
  <c r="L508" i="47"/>
  <c r="L507" i="47"/>
  <c r="L506" i="47"/>
  <c r="L505" i="47"/>
  <c r="L504" i="47"/>
  <c r="L503" i="47"/>
  <c r="L502" i="47"/>
  <c r="L501" i="47"/>
  <c r="L500" i="47"/>
  <c r="L499" i="47"/>
  <c r="L498" i="47"/>
  <c r="L497" i="47"/>
  <c r="L496" i="47"/>
  <c r="L495" i="47"/>
  <c r="L494" i="47"/>
  <c r="L493" i="47"/>
  <c r="L492" i="47"/>
  <c r="L491" i="47"/>
  <c r="L490" i="47"/>
  <c r="L489" i="47"/>
  <c r="L488" i="47"/>
  <c r="L487" i="47"/>
  <c r="L486" i="47"/>
  <c r="L485" i="47"/>
  <c r="L484" i="47"/>
  <c r="L483" i="47"/>
  <c r="L482" i="47"/>
  <c r="L481" i="47"/>
  <c r="L480" i="47"/>
  <c r="L479" i="47"/>
  <c r="L478" i="47"/>
  <c r="L477" i="47"/>
  <c r="L476" i="47"/>
  <c r="L475" i="47"/>
  <c r="L474" i="47"/>
  <c r="L473" i="47"/>
  <c r="L472" i="47"/>
  <c r="L471" i="47"/>
  <c r="L470" i="47"/>
  <c r="L469" i="47"/>
  <c r="L468" i="47"/>
  <c r="L467" i="47"/>
  <c r="L466" i="47"/>
  <c r="L465" i="47"/>
  <c r="L464" i="47"/>
  <c r="L463" i="47"/>
  <c r="L462" i="47"/>
  <c r="L461" i="47"/>
  <c r="L460" i="47"/>
  <c r="L459" i="47"/>
  <c r="L458" i="47"/>
  <c r="L457" i="47"/>
  <c r="L456" i="47"/>
  <c r="L455" i="47"/>
  <c r="L454" i="47"/>
  <c r="L453" i="47"/>
  <c r="L452" i="47"/>
  <c r="L451" i="47"/>
  <c r="L450" i="47"/>
  <c r="L449" i="47"/>
  <c r="L448" i="47"/>
  <c r="L447" i="47"/>
  <c r="L446" i="47"/>
  <c r="L445" i="47"/>
  <c r="L444" i="47"/>
  <c r="L443" i="47"/>
  <c r="L442" i="47"/>
  <c r="L441" i="47"/>
  <c r="L440" i="47"/>
  <c r="L439" i="47"/>
  <c r="L438" i="47"/>
  <c r="L437" i="47"/>
  <c r="L436" i="47"/>
  <c r="L435" i="47"/>
  <c r="L434" i="47"/>
  <c r="L433" i="47"/>
  <c r="L432" i="47"/>
  <c r="L431" i="47"/>
  <c r="L430" i="47"/>
  <c r="L429" i="47"/>
  <c r="L428" i="47"/>
  <c r="L427" i="47"/>
  <c r="L426" i="47"/>
  <c r="L425" i="47"/>
  <c r="L424" i="47"/>
  <c r="L423" i="47"/>
  <c r="L422" i="47"/>
  <c r="L421" i="47"/>
  <c r="L420" i="47"/>
  <c r="L419" i="47"/>
  <c r="L418" i="47"/>
  <c r="L417" i="47"/>
  <c r="L416" i="47"/>
  <c r="L415" i="47"/>
  <c r="L414" i="47"/>
  <c r="L413" i="47"/>
  <c r="L412" i="47"/>
  <c r="L411" i="47"/>
  <c r="L410" i="47"/>
  <c r="L409" i="47"/>
  <c r="L408" i="47"/>
  <c r="L407" i="47"/>
  <c r="L406" i="47"/>
  <c r="L405" i="47"/>
  <c r="L404" i="47"/>
  <c r="L403" i="47"/>
  <c r="L402" i="47"/>
  <c r="L401" i="47"/>
  <c r="L400" i="47"/>
  <c r="L399" i="47"/>
  <c r="L398" i="47"/>
  <c r="L397" i="47"/>
  <c r="L396" i="47"/>
  <c r="L395" i="47"/>
  <c r="L394" i="47"/>
  <c r="L393" i="47"/>
  <c r="L392" i="47"/>
  <c r="L391" i="47"/>
  <c r="L390" i="47"/>
  <c r="L389" i="47"/>
  <c r="L388" i="47"/>
  <c r="L387" i="47"/>
  <c r="L386" i="47"/>
  <c r="L385" i="47"/>
  <c r="L384" i="47"/>
  <c r="L383" i="47"/>
  <c r="L382" i="47"/>
  <c r="L381" i="47"/>
  <c r="L380" i="47"/>
  <c r="L379" i="47"/>
  <c r="L378" i="47"/>
  <c r="L377" i="47"/>
  <c r="L376" i="47"/>
  <c r="L375" i="47"/>
  <c r="L374" i="47"/>
  <c r="L373" i="47"/>
  <c r="L372" i="47"/>
  <c r="L371" i="47"/>
  <c r="L370" i="47"/>
  <c r="L369" i="47"/>
  <c r="L368" i="47"/>
  <c r="L367" i="47"/>
  <c r="L366" i="47"/>
  <c r="L365" i="47"/>
  <c r="L364" i="47"/>
  <c r="L363" i="47"/>
  <c r="L362" i="47"/>
  <c r="L361" i="47"/>
  <c r="L360" i="47"/>
  <c r="L359" i="47"/>
  <c r="L358" i="47"/>
  <c r="L357" i="47"/>
  <c r="L356" i="47"/>
  <c r="L355" i="47"/>
  <c r="L354" i="47"/>
  <c r="L353" i="47"/>
  <c r="L352" i="47"/>
  <c r="L351" i="47"/>
  <c r="L350" i="47"/>
  <c r="L349" i="47"/>
  <c r="L348" i="47"/>
  <c r="L347" i="47"/>
  <c r="L346" i="47"/>
  <c r="L345" i="47"/>
  <c r="L344" i="47"/>
  <c r="L343" i="47"/>
  <c r="L342" i="47"/>
  <c r="L341" i="47"/>
  <c r="L340" i="47"/>
  <c r="L339" i="47"/>
  <c r="L338" i="47"/>
  <c r="L337" i="47"/>
  <c r="L336" i="47"/>
  <c r="L335" i="47"/>
  <c r="L334" i="47"/>
  <c r="L333" i="47"/>
  <c r="L332" i="47"/>
  <c r="L331" i="47"/>
  <c r="L330" i="47"/>
  <c r="L329" i="47"/>
  <c r="L328" i="47"/>
  <c r="L327" i="47"/>
  <c r="L326" i="47"/>
  <c r="L325" i="47"/>
  <c r="L324" i="47"/>
  <c r="L323" i="47"/>
  <c r="L322" i="47"/>
  <c r="L321" i="47"/>
  <c r="L320" i="47"/>
  <c r="L319" i="47"/>
  <c r="L318" i="47"/>
  <c r="L317" i="47"/>
  <c r="L316" i="47"/>
  <c r="L315" i="47"/>
  <c r="L314" i="47"/>
  <c r="L313" i="47"/>
  <c r="L312" i="47"/>
  <c r="L311" i="47"/>
  <c r="L310" i="47"/>
  <c r="L309" i="47"/>
  <c r="L308" i="47"/>
  <c r="L307" i="47"/>
  <c r="L306" i="47"/>
  <c r="L305" i="47"/>
  <c r="L304" i="47"/>
  <c r="L303" i="47"/>
  <c r="L302" i="47"/>
  <c r="L301" i="47"/>
  <c r="L300" i="47"/>
  <c r="L299" i="47"/>
  <c r="L298" i="47"/>
  <c r="L297" i="47"/>
  <c r="L296" i="47"/>
  <c r="L295" i="47"/>
  <c r="L294" i="47"/>
  <c r="L293" i="47"/>
  <c r="L292" i="47"/>
  <c r="L291" i="47"/>
  <c r="L290" i="47"/>
  <c r="L289" i="47"/>
  <c r="L288" i="47"/>
  <c r="L287" i="47"/>
  <c r="L286" i="47"/>
  <c r="L285" i="47"/>
  <c r="L284" i="47"/>
  <c r="L283" i="47"/>
  <c r="L282" i="47"/>
  <c r="L281" i="47"/>
  <c r="L280" i="47"/>
  <c r="L279" i="47"/>
  <c r="L278" i="47"/>
  <c r="L277" i="47"/>
  <c r="L276" i="47"/>
  <c r="L275" i="47"/>
  <c r="L274" i="47"/>
  <c r="L273" i="47"/>
  <c r="L272" i="47"/>
  <c r="L271" i="47"/>
  <c r="L270" i="47"/>
  <c r="L269" i="47"/>
  <c r="L268" i="47"/>
  <c r="L267" i="47"/>
  <c r="L266" i="47"/>
  <c r="L265" i="47"/>
  <c r="L264" i="47"/>
  <c r="L263" i="47"/>
  <c r="L262" i="47"/>
  <c r="L261" i="47"/>
  <c r="L260" i="47"/>
  <c r="L259" i="47"/>
  <c r="L258" i="47"/>
  <c r="L257" i="47"/>
  <c r="L256" i="47"/>
  <c r="L255" i="47"/>
  <c r="L254" i="47"/>
  <c r="L253" i="47"/>
  <c r="L252" i="47"/>
  <c r="L251" i="47"/>
  <c r="L250" i="47"/>
  <c r="L249" i="47"/>
  <c r="L248" i="47"/>
  <c r="L247" i="47"/>
  <c r="L246" i="47"/>
  <c r="L245" i="47"/>
  <c r="L244" i="47"/>
  <c r="L243" i="47"/>
  <c r="L242" i="47"/>
  <c r="L241" i="47"/>
  <c r="L240" i="47"/>
  <c r="L239" i="47"/>
  <c r="L238" i="47"/>
  <c r="L237" i="47"/>
  <c r="L236" i="47"/>
  <c r="L235" i="47"/>
  <c r="L234" i="47"/>
  <c r="L233" i="47"/>
  <c r="L232" i="47"/>
  <c r="L231" i="47"/>
  <c r="L230" i="47"/>
  <c r="L229" i="47"/>
  <c r="L228" i="47"/>
  <c r="L227" i="47"/>
  <c r="L226" i="47"/>
  <c r="L225" i="47"/>
  <c r="L224" i="47"/>
  <c r="L223" i="47"/>
  <c r="L222" i="47"/>
  <c r="L221" i="47"/>
  <c r="L220" i="47"/>
  <c r="L219" i="47"/>
  <c r="L218" i="47"/>
  <c r="L217" i="47"/>
  <c r="L216" i="47"/>
  <c r="L215" i="47"/>
  <c r="L214" i="47"/>
  <c r="L213" i="47"/>
  <c r="L212" i="47"/>
  <c r="L211" i="47"/>
  <c r="L210" i="47"/>
  <c r="L209" i="47"/>
  <c r="L208" i="47"/>
  <c r="L207" i="47"/>
  <c r="L206" i="47"/>
  <c r="L205" i="47"/>
  <c r="L204" i="47"/>
  <c r="L203" i="47"/>
  <c r="L202" i="47"/>
  <c r="L201" i="47"/>
  <c r="L200" i="47"/>
  <c r="L199" i="47"/>
  <c r="L198" i="47"/>
  <c r="L197" i="47"/>
  <c r="L196" i="47"/>
  <c r="L195" i="47"/>
  <c r="L194" i="47"/>
  <c r="L193" i="47"/>
  <c r="L192" i="47"/>
  <c r="L191" i="47"/>
  <c r="L190" i="47"/>
  <c r="L189" i="47"/>
  <c r="L188" i="47"/>
  <c r="L187" i="47"/>
  <c r="L186" i="47"/>
  <c r="L185" i="47"/>
  <c r="L184" i="47"/>
  <c r="L183" i="47"/>
  <c r="L182" i="47"/>
  <c r="L181" i="47"/>
  <c r="L180" i="47"/>
  <c r="L179" i="47"/>
  <c r="L178" i="47"/>
  <c r="L177" i="47"/>
  <c r="L176" i="47"/>
  <c r="L175" i="47"/>
  <c r="L174" i="47"/>
  <c r="L173" i="47"/>
  <c r="L172" i="47"/>
  <c r="L171" i="47"/>
  <c r="L170" i="47"/>
  <c r="L169" i="47"/>
  <c r="L168" i="47"/>
  <c r="L167" i="47"/>
  <c r="L166" i="47"/>
  <c r="L165" i="47"/>
  <c r="L164" i="47"/>
  <c r="L163" i="47"/>
  <c r="L162" i="47"/>
  <c r="L161" i="47"/>
  <c r="L160" i="47"/>
  <c r="L159" i="47"/>
  <c r="L158" i="47"/>
  <c r="L157" i="47"/>
  <c r="L156" i="47"/>
  <c r="L155" i="47"/>
  <c r="L154" i="47"/>
  <c r="L153" i="47"/>
  <c r="L152" i="47"/>
  <c r="L151" i="47"/>
  <c r="L150" i="47"/>
  <c r="L149" i="47"/>
  <c r="L148" i="47"/>
  <c r="L147" i="47"/>
  <c r="L146" i="47"/>
  <c r="L145" i="47"/>
  <c r="L144" i="47"/>
  <c r="L143" i="47"/>
  <c r="L142" i="47"/>
  <c r="L141" i="47"/>
  <c r="L140" i="47"/>
  <c r="L139" i="47"/>
  <c r="L138" i="47"/>
  <c r="L137" i="47"/>
  <c r="L136" i="47"/>
  <c r="L135" i="47"/>
  <c r="L134" i="47"/>
  <c r="L133" i="47"/>
  <c r="L132" i="47"/>
  <c r="L131" i="47"/>
  <c r="L130" i="47"/>
  <c r="L129" i="47"/>
  <c r="L128" i="47"/>
  <c r="L127" i="47"/>
  <c r="L126" i="47"/>
  <c r="L125" i="47"/>
  <c r="L124" i="47"/>
  <c r="L123" i="47"/>
  <c r="L122" i="47"/>
  <c r="L121" i="47"/>
  <c r="L120" i="47"/>
  <c r="L119" i="47"/>
  <c r="L118" i="47"/>
  <c r="L117" i="47"/>
  <c r="L116" i="47"/>
  <c r="L115" i="47"/>
  <c r="L114" i="47"/>
  <c r="L113" i="47"/>
  <c r="L112" i="47"/>
  <c r="L111" i="47"/>
  <c r="L110" i="47"/>
  <c r="L109" i="47"/>
  <c r="L108" i="47"/>
  <c r="L107" i="47"/>
  <c r="L106" i="47"/>
  <c r="L105" i="47"/>
  <c r="L104" i="47"/>
  <c r="L103" i="47"/>
  <c r="L102" i="47"/>
  <c r="L101" i="47"/>
  <c r="L100" i="47"/>
  <c r="L99" i="47"/>
  <c r="L98" i="47"/>
  <c r="L97" i="47"/>
  <c r="L96" i="47"/>
  <c r="L95" i="47"/>
  <c r="L94" i="47"/>
  <c r="L93" i="47"/>
  <c r="L92" i="47"/>
  <c r="L91" i="47"/>
  <c r="L90" i="47"/>
  <c r="L89" i="47"/>
  <c r="L88" i="47"/>
  <c r="L87" i="47"/>
  <c r="L86" i="47"/>
  <c r="L85" i="47"/>
  <c r="L84" i="47"/>
  <c r="L83" i="47"/>
  <c r="L82" i="47"/>
  <c r="L81" i="47"/>
  <c r="L80" i="47"/>
  <c r="L79" i="47"/>
  <c r="L78" i="47"/>
  <c r="L77" i="47"/>
  <c r="L76" i="47"/>
  <c r="L75" i="47"/>
  <c r="L74" i="47"/>
  <c r="L73" i="47"/>
  <c r="L72" i="47"/>
  <c r="L71" i="47"/>
  <c r="L70" i="47"/>
  <c r="L69" i="47"/>
  <c r="L68" i="47"/>
  <c r="L67" i="47"/>
  <c r="L66" i="47"/>
  <c r="L65" i="47"/>
  <c r="L64" i="47"/>
  <c r="L63" i="47"/>
  <c r="L62" i="47"/>
  <c r="L61" i="47"/>
  <c r="L60" i="47"/>
  <c r="L59" i="47"/>
  <c r="L58" i="47"/>
  <c r="L57" i="47"/>
  <c r="L56" i="47"/>
  <c r="L55" i="47"/>
  <c r="L54" i="47"/>
  <c r="L53" i="47"/>
  <c r="L52" i="47"/>
  <c r="L51" i="47"/>
  <c r="L50" i="47"/>
  <c r="L49" i="47"/>
  <c r="L48" i="47"/>
  <c r="L47" i="47"/>
  <c r="L46" i="47"/>
  <c r="L45" i="47"/>
  <c r="L44" i="47"/>
  <c r="L43" i="47"/>
  <c r="L42" i="47"/>
  <c r="L41" i="47"/>
  <c r="L40" i="47"/>
  <c r="L39" i="47"/>
  <c r="L38" i="47"/>
  <c r="L37" i="47"/>
  <c r="L36" i="47"/>
  <c r="L35" i="47"/>
  <c r="L34" i="47"/>
  <c r="L33" i="47"/>
  <c r="L32" i="47"/>
  <c r="L31" i="47"/>
  <c r="L30" i="47"/>
  <c r="L29" i="47"/>
  <c r="L28" i="47"/>
  <c r="L27" i="47"/>
  <c r="L26" i="47"/>
  <c r="L25" i="47"/>
  <c r="L24" i="47"/>
  <c r="L23" i="47"/>
  <c r="L22" i="47"/>
  <c r="L21" i="47"/>
  <c r="L20" i="47"/>
  <c r="L19" i="47"/>
  <c r="L18" i="47"/>
  <c r="L17" i="47"/>
  <c r="L16" i="47"/>
  <c r="L15" i="47"/>
  <c r="L14" i="47"/>
  <c r="L13" i="47"/>
  <c r="L12" i="47"/>
  <c r="L11" i="47"/>
  <c r="L10" i="47"/>
  <c r="L9" i="47"/>
  <c r="L8" i="47"/>
  <c r="L7" i="47"/>
  <c r="L6" i="47"/>
  <c r="L5" i="47"/>
  <c r="AD1306" i="47"/>
  <c r="AB1306" i="47"/>
  <c r="C11" i="72" l="1"/>
  <c r="D11" i="72" s="1"/>
  <c r="C12" i="72"/>
  <c r="D12" i="72" s="1"/>
  <c r="C30" i="72"/>
  <c r="C15" i="72"/>
  <c r="D15" i="72" l="1"/>
  <c r="D30" i="72"/>
  <c r="AH1311" i="47" l="1"/>
  <c r="Q1311" i="47"/>
  <c r="K40" i="12" l="1"/>
  <c r="J40" i="12"/>
  <c r="I40" i="12"/>
  <c r="G40" i="12"/>
  <c r="F40" i="12"/>
  <c r="E40" i="12"/>
  <c r="L24" i="12" l="1"/>
  <c r="L39" i="12" l="1"/>
  <c r="C47" i="72" s="1"/>
  <c r="L38" i="12"/>
  <c r="D17" i="12"/>
  <c r="D20" i="12" s="1"/>
  <c r="L48" i="12"/>
  <c r="L27" i="12"/>
  <c r="L19" i="12"/>
  <c r="C44" i="72" l="1"/>
  <c r="D44" i="72" s="1"/>
  <c r="C45" i="72"/>
  <c r="D45" i="72" s="1"/>
  <c r="C46" i="72"/>
  <c r="D46" i="72" s="1"/>
  <c r="C48" i="72"/>
  <c r="D48" i="72" s="1"/>
  <c r="D47" i="72"/>
  <c r="L17" i="12"/>
  <c r="F15" i="50" l="1"/>
  <c r="F14" i="50"/>
  <c r="F13" i="50"/>
  <c r="F12" i="50"/>
  <c r="F16" i="50" l="1"/>
  <c r="F7" i="50"/>
  <c r="F8" i="50"/>
  <c r="F9" i="50"/>
  <c r="F6" i="50"/>
  <c r="F35" i="49"/>
  <c r="F34" i="49"/>
  <c r="F33" i="49"/>
  <c r="F32" i="49"/>
  <c r="F12" i="49"/>
  <c r="D57" i="45" s="1"/>
  <c r="F13" i="49"/>
  <c r="D58" i="45" s="1"/>
  <c r="F14" i="49"/>
  <c r="F15" i="49"/>
  <c r="F16" i="49"/>
  <c r="F17" i="49"/>
  <c r="F18" i="49"/>
  <c r="F19" i="49"/>
  <c r="F20" i="49"/>
  <c r="F21" i="49"/>
  <c r="F22" i="49"/>
  <c r="F23" i="49"/>
  <c r="F24" i="49"/>
  <c r="F25" i="49"/>
  <c r="F26" i="49"/>
  <c r="F27" i="49"/>
  <c r="F28" i="49"/>
  <c r="F29" i="49"/>
  <c r="F11" i="49"/>
  <c r="D56" i="45" s="1"/>
  <c r="F6" i="49"/>
  <c r="F7" i="49"/>
  <c r="F8" i="49"/>
  <c r="F9" i="49"/>
  <c r="F5" i="49"/>
  <c r="E36" i="49"/>
  <c r="E30" i="49"/>
  <c r="F36" i="49" l="1"/>
  <c r="F10" i="50"/>
  <c r="B12" i="44" s="1"/>
  <c r="F30" i="49"/>
  <c r="G59" i="45"/>
  <c r="F58" i="45"/>
  <c r="F57" i="45"/>
  <c r="F56" i="45"/>
  <c r="D55" i="45"/>
  <c r="F55" i="45" s="1"/>
  <c r="D54" i="45"/>
  <c r="F54" i="45" s="1"/>
  <c r="D53" i="45"/>
  <c r="F53" i="45" l="1"/>
  <c r="F59" i="45" s="1"/>
  <c r="D59" i="45"/>
  <c r="B1325" i="47" l="1"/>
  <c r="B1324" i="47"/>
  <c r="AH1306" i="47"/>
  <c r="AF1306" i="47"/>
  <c r="O1306" i="47"/>
  <c r="AE1306" i="47"/>
  <c r="H6" i="44" l="1"/>
  <c r="B1322" i="47" l="1"/>
  <c r="B1321" i="47"/>
  <c r="N81" i="3" l="1"/>
  <c r="T1306" i="47"/>
  <c r="V1306" i="47"/>
  <c r="W1306" i="47"/>
  <c r="A1" i="47"/>
  <c r="K1306" i="47" l="1"/>
  <c r="M1306" i="47"/>
  <c r="N1306" i="47"/>
  <c r="P1306" i="47"/>
  <c r="Q1306" i="47"/>
  <c r="J1306" i="47" l="1"/>
  <c r="AJ1302" i="47"/>
  <c r="AJ1303" i="47"/>
  <c r="AO1303" i="47" l="1"/>
  <c r="AQ1303" i="47"/>
  <c r="AT1303" i="47"/>
  <c r="AN1303" i="47"/>
  <c r="AS1303" i="47"/>
  <c r="AR1303" i="47"/>
  <c r="AP1303" i="47"/>
  <c r="AO1302" i="47"/>
  <c r="AR1302" i="47"/>
  <c r="AQ1302" i="47"/>
  <c r="AS1302" i="47"/>
  <c r="AP1302" i="47"/>
  <c r="AN1302" i="47"/>
  <c r="AT1302" i="47"/>
  <c r="H6" i="6"/>
  <c r="AL1303" i="47"/>
  <c r="AM1303" i="47" s="1"/>
  <c r="AL1302" i="47"/>
  <c r="AM1302" i="47" s="1"/>
  <c r="AU1303" i="47" l="1"/>
  <c r="AU1302" i="47"/>
  <c r="L1306" i="47"/>
  <c r="AJ1305" i="47" l="1"/>
  <c r="AJ1304" i="47"/>
  <c r="AJ1301" i="47"/>
  <c r="AJ1300" i="47"/>
  <c r="AJ1299" i="47"/>
  <c r="AJ1298" i="47"/>
  <c r="AJ1297" i="47"/>
  <c r="AJ1296" i="47"/>
  <c r="AJ1295" i="47"/>
  <c r="AJ1294" i="47"/>
  <c r="AJ1293" i="47"/>
  <c r="AJ1292" i="47"/>
  <c r="AJ1291" i="47"/>
  <c r="AJ1290" i="47"/>
  <c r="AJ1289" i="47"/>
  <c r="AJ1288" i="47"/>
  <c r="AJ1287" i="47"/>
  <c r="AJ1286" i="47"/>
  <c r="AJ1285" i="47"/>
  <c r="AJ1284" i="47"/>
  <c r="AJ1283" i="47"/>
  <c r="AJ1282" i="47"/>
  <c r="AJ1281" i="47"/>
  <c r="AJ1280" i="47"/>
  <c r="AJ1279" i="47"/>
  <c r="AJ1278" i="47"/>
  <c r="AJ1277" i="47"/>
  <c r="AJ1276" i="47"/>
  <c r="AJ1275" i="47"/>
  <c r="AJ1274" i="47"/>
  <c r="AJ1273" i="47"/>
  <c r="AJ1272" i="47"/>
  <c r="AJ1271" i="47"/>
  <c r="AJ1270" i="47"/>
  <c r="AJ1269" i="47"/>
  <c r="AJ1268" i="47"/>
  <c r="AJ1267" i="47"/>
  <c r="AJ1266" i="47"/>
  <c r="AJ1265" i="47"/>
  <c r="AJ1264" i="47"/>
  <c r="AJ1263" i="47"/>
  <c r="AJ1262" i="47"/>
  <c r="AJ1261" i="47"/>
  <c r="AJ1260" i="47"/>
  <c r="AJ1259" i="47"/>
  <c r="AJ1258" i="47"/>
  <c r="AJ1257" i="47"/>
  <c r="AJ1256" i="47"/>
  <c r="AJ1255" i="47"/>
  <c r="AJ1254" i="47"/>
  <c r="AJ1253" i="47"/>
  <c r="AJ1252" i="47"/>
  <c r="AJ1251" i="47"/>
  <c r="AJ1250" i="47"/>
  <c r="AJ1249" i="47"/>
  <c r="AJ1248" i="47"/>
  <c r="AJ1247" i="47"/>
  <c r="AJ1246" i="47"/>
  <c r="AJ1245" i="47"/>
  <c r="AJ1244" i="47"/>
  <c r="AJ1243" i="47"/>
  <c r="AJ1242" i="47"/>
  <c r="AJ1241" i="47"/>
  <c r="AJ1240" i="47"/>
  <c r="AJ1239" i="47"/>
  <c r="AJ1238" i="47"/>
  <c r="AJ1237" i="47"/>
  <c r="AJ1236" i="47"/>
  <c r="AJ1235" i="47"/>
  <c r="AJ1234" i="47"/>
  <c r="AJ1233" i="47"/>
  <c r="AJ1232" i="47"/>
  <c r="AJ1231" i="47"/>
  <c r="AJ1230" i="47"/>
  <c r="AJ1229" i="47"/>
  <c r="AJ1228" i="47"/>
  <c r="AJ1227" i="47"/>
  <c r="AJ1226" i="47"/>
  <c r="AJ1225" i="47"/>
  <c r="AJ1224" i="47"/>
  <c r="AJ1223" i="47"/>
  <c r="AJ1222" i="47"/>
  <c r="AJ1221" i="47"/>
  <c r="AJ1220" i="47"/>
  <c r="AJ1219" i="47"/>
  <c r="AJ1218" i="47"/>
  <c r="AJ1217" i="47"/>
  <c r="AJ1216" i="47"/>
  <c r="AJ1215" i="47"/>
  <c r="AJ1214" i="47"/>
  <c r="AJ1213" i="47"/>
  <c r="AJ1212" i="47"/>
  <c r="AJ1211" i="47"/>
  <c r="AJ1210" i="47"/>
  <c r="AJ1209" i="47"/>
  <c r="AJ1208" i="47"/>
  <c r="AJ1207" i="47"/>
  <c r="AJ1206" i="47"/>
  <c r="AJ1205" i="47"/>
  <c r="AJ1204" i="47"/>
  <c r="AJ1203" i="47"/>
  <c r="AJ1202" i="47"/>
  <c r="AJ1201" i="47"/>
  <c r="AJ1200" i="47"/>
  <c r="AJ1199" i="47"/>
  <c r="AJ1198" i="47"/>
  <c r="AJ1197" i="47"/>
  <c r="AJ1196" i="47"/>
  <c r="AJ1195" i="47"/>
  <c r="AJ1194" i="47"/>
  <c r="AJ1193" i="47"/>
  <c r="AJ1192" i="47"/>
  <c r="AJ1191" i="47"/>
  <c r="AJ1190" i="47"/>
  <c r="AJ1189" i="47"/>
  <c r="AJ1188" i="47"/>
  <c r="AJ1187" i="47"/>
  <c r="AJ1186" i="47"/>
  <c r="AJ1185" i="47"/>
  <c r="AJ1184" i="47"/>
  <c r="AJ1183" i="47"/>
  <c r="AJ1182" i="47"/>
  <c r="AJ1181" i="47"/>
  <c r="AJ1180" i="47"/>
  <c r="AJ1179" i="47"/>
  <c r="AJ1178" i="47"/>
  <c r="AJ1177" i="47"/>
  <c r="AJ1176" i="47"/>
  <c r="AJ1175" i="47"/>
  <c r="AJ1174" i="47"/>
  <c r="AJ1173" i="47"/>
  <c r="AJ1172" i="47"/>
  <c r="AJ1171" i="47"/>
  <c r="AJ1170" i="47"/>
  <c r="AJ1169" i="47"/>
  <c r="AJ1168" i="47"/>
  <c r="AJ1167" i="47"/>
  <c r="AJ1166" i="47"/>
  <c r="AJ1165" i="47"/>
  <c r="AJ1164" i="47"/>
  <c r="AJ1163" i="47"/>
  <c r="AJ1162" i="47"/>
  <c r="AJ1161" i="47"/>
  <c r="AJ1160" i="47"/>
  <c r="AJ1159" i="47"/>
  <c r="AJ1158" i="47"/>
  <c r="AJ1157" i="47"/>
  <c r="AJ1156" i="47"/>
  <c r="AJ1155" i="47"/>
  <c r="AJ1154" i="47"/>
  <c r="AJ1153" i="47"/>
  <c r="AJ1152" i="47"/>
  <c r="AJ1151" i="47"/>
  <c r="AJ1150" i="47"/>
  <c r="AJ1149" i="47"/>
  <c r="AJ1148" i="47"/>
  <c r="AJ1147" i="47"/>
  <c r="AJ1146" i="47"/>
  <c r="AJ1145" i="47"/>
  <c r="AJ1144" i="47"/>
  <c r="AJ1143" i="47"/>
  <c r="AJ1142" i="47"/>
  <c r="AJ1141" i="47"/>
  <c r="AJ1140" i="47"/>
  <c r="AJ1139" i="47"/>
  <c r="AJ1138" i="47"/>
  <c r="AJ1137" i="47"/>
  <c r="AJ1136" i="47"/>
  <c r="AJ1135" i="47"/>
  <c r="AJ1134" i="47"/>
  <c r="AJ1133" i="47"/>
  <c r="AJ1132" i="47"/>
  <c r="AJ1131" i="47"/>
  <c r="AJ1130" i="47"/>
  <c r="AJ1129" i="47"/>
  <c r="AJ1128" i="47"/>
  <c r="AJ1127" i="47"/>
  <c r="AJ1126" i="47"/>
  <c r="AJ1125" i="47"/>
  <c r="AJ1124" i="47"/>
  <c r="AJ1123" i="47"/>
  <c r="AJ1122" i="47"/>
  <c r="AJ1121" i="47"/>
  <c r="AJ1120" i="47"/>
  <c r="AJ1119" i="47"/>
  <c r="AJ1118" i="47"/>
  <c r="AJ1117" i="47"/>
  <c r="AJ1116" i="47"/>
  <c r="AJ1115" i="47"/>
  <c r="AJ1114" i="47"/>
  <c r="AJ1113" i="47"/>
  <c r="AJ1112" i="47"/>
  <c r="AJ1111" i="47"/>
  <c r="AJ1110" i="47"/>
  <c r="AJ1109" i="47"/>
  <c r="AJ1108" i="47"/>
  <c r="AJ1107" i="47"/>
  <c r="AJ1106" i="47"/>
  <c r="AJ1105" i="47"/>
  <c r="AJ1104" i="47"/>
  <c r="AJ1103" i="47"/>
  <c r="AJ1102" i="47"/>
  <c r="AJ1101" i="47"/>
  <c r="AJ1100" i="47"/>
  <c r="AJ1099" i="47"/>
  <c r="AJ1098" i="47"/>
  <c r="AJ1097" i="47"/>
  <c r="AJ1096" i="47"/>
  <c r="AJ1095" i="47"/>
  <c r="AJ1094" i="47"/>
  <c r="AJ1093" i="47"/>
  <c r="AJ1092" i="47"/>
  <c r="AJ1091" i="47"/>
  <c r="AJ1090" i="47"/>
  <c r="AJ1089" i="47"/>
  <c r="AJ1088" i="47"/>
  <c r="AJ1087" i="47"/>
  <c r="AJ1086" i="47"/>
  <c r="AJ1085" i="47"/>
  <c r="AJ1084" i="47"/>
  <c r="AJ1083" i="47"/>
  <c r="AJ1082" i="47"/>
  <c r="AJ1081" i="47"/>
  <c r="AJ1080" i="47"/>
  <c r="AJ1079" i="47"/>
  <c r="AJ1078" i="47"/>
  <c r="AJ1077" i="47"/>
  <c r="AJ1076" i="47"/>
  <c r="AJ1075" i="47"/>
  <c r="AJ1074" i="47"/>
  <c r="AJ1073" i="47"/>
  <c r="AJ1072" i="47"/>
  <c r="AJ1071" i="47"/>
  <c r="AJ1070" i="47"/>
  <c r="AJ1069" i="47"/>
  <c r="AJ1068" i="47"/>
  <c r="AJ1067" i="47"/>
  <c r="AJ1066" i="47"/>
  <c r="AJ1065" i="47"/>
  <c r="AJ1064" i="47"/>
  <c r="AJ1063" i="47"/>
  <c r="AJ1062" i="47"/>
  <c r="AJ1061" i="47"/>
  <c r="AJ1060" i="47"/>
  <c r="AJ1059" i="47"/>
  <c r="AJ1058" i="47"/>
  <c r="AJ1057" i="47"/>
  <c r="AJ1056" i="47"/>
  <c r="AJ1055" i="47"/>
  <c r="AJ1054" i="47"/>
  <c r="AJ1053" i="47"/>
  <c r="AJ1052" i="47"/>
  <c r="AJ1051" i="47"/>
  <c r="AJ1050" i="47"/>
  <c r="AJ1049" i="47"/>
  <c r="AJ1048" i="47"/>
  <c r="AJ1047" i="47"/>
  <c r="AJ1046" i="47"/>
  <c r="AJ1045" i="47"/>
  <c r="AJ1044" i="47"/>
  <c r="AJ1043" i="47"/>
  <c r="AJ1042" i="47"/>
  <c r="AJ1041" i="47"/>
  <c r="AJ1040" i="47"/>
  <c r="AJ1039" i="47"/>
  <c r="AJ1038" i="47"/>
  <c r="AJ1037" i="47"/>
  <c r="AJ1036" i="47"/>
  <c r="AJ1035" i="47"/>
  <c r="AJ1034" i="47"/>
  <c r="AJ1033" i="47"/>
  <c r="AJ1032" i="47"/>
  <c r="AJ1031" i="47"/>
  <c r="AJ1030" i="47"/>
  <c r="AJ1029" i="47"/>
  <c r="AJ1028" i="47"/>
  <c r="AJ1027" i="47"/>
  <c r="AJ1026" i="47"/>
  <c r="AJ1025" i="47"/>
  <c r="AJ1024" i="47"/>
  <c r="AJ1023" i="47"/>
  <c r="AJ1022" i="47"/>
  <c r="AJ1021" i="47"/>
  <c r="AJ1020" i="47"/>
  <c r="AJ1019" i="47"/>
  <c r="AJ1018" i="47"/>
  <c r="AJ1017" i="47"/>
  <c r="AJ1016" i="47"/>
  <c r="AJ1015" i="47"/>
  <c r="AJ1014" i="47"/>
  <c r="AJ1013" i="47"/>
  <c r="AJ1012" i="47"/>
  <c r="AJ1011" i="47"/>
  <c r="AJ1010" i="47"/>
  <c r="AJ1009" i="47"/>
  <c r="AJ1008" i="47"/>
  <c r="AJ1007" i="47"/>
  <c r="AJ1006" i="47"/>
  <c r="AJ1005" i="47"/>
  <c r="AJ1004" i="47"/>
  <c r="AJ1003" i="47"/>
  <c r="AJ1002" i="47"/>
  <c r="AJ1001" i="47"/>
  <c r="AJ1000" i="47"/>
  <c r="AJ999" i="47"/>
  <c r="AJ998" i="47"/>
  <c r="AJ997" i="47"/>
  <c r="AJ996" i="47"/>
  <c r="AJ995" i="47"/>
  <c r="AJ994" i="47"/>
  <c r="AJ993" i="47"/>
  <c r="AJ992" i="47"/>
  <c r="AJ991" i="47"/>
  <c r="AJ990" i="47"/>
  <c r="AJ989" i="47"/>
  <c r="AJ988" i="47"/>
  <c r="AJ987" i="47"/>
  <c r="AJ986" i="47"/>
  <c r="AJ985" i="47"/>
  <c r="AJ984" i="47"/>
  <c r="AJ983" i="47"/>
  <c r="AJ982" i="47"/>
  <c r="AJ981" i="47"/>
  <c r="AJ980" i="47"/>
  <c r="AJ979" i="47"/>
  <c r="AJ978" i="47"/>
  <c r="AJ977" i="47"/>
  <c r="AJ976" i="47"/>
  <c r="AJ975" i="47"/>
  <c r="AJ974" i="47"/>
  <c r="AJ973" i="47"/>
  <c r="AJ972" i="47"/>
  <c r="AJ971" i="47"/>
  <c r="AJ970" i="47"/>
  <c r="AJ969" i="47"/>
  <c r="AJ968" i="47"/>
  <c r="AJ967" i="47"/>
  <c r="AJ966" i="47"/>
  <c r="AJ965" i="47"/>
  <c r="AJ964" i="47"/>
  <c r="AJ963" i="47"/>
  <c r="AJ962" i="47"/>
  <c r="AJ961" i="47"/>
  <c r="AJ960" i="47"/>
  <c r="AJ959" i="47"/>
  <c r="AJ958" i="47"/>
  <c r="AJ957" i="47"/>
  <c r="AJ956" i="47"/>
  <c r="AJ955" i="47"/>
  <c r="AJ954" i="47"/>
  <c r="AJ953" i="47"/>
  <c r="AJ952" i="47"/>
  <c r="AJ951" i="47"/>
  <c r="AJ950" i="47"/>
  <c r="AJ949" i="47"/>
  <c r="AJ948" i="47"/>
  <c r="AJ947" i="47"/>
  <c r="AJ946" i="47"/>
  <c r="AJ945" i="47"/>
  <c r="AJ944" i="47"/>
  <c r="AJ943" i="47"/>
  <c r="AJ942" i="47"/>
  <c r="AJ941" i="47"/>
  <c r="AJ940" i="47"/>
  <c r="AJ939" i="47"/>
  <c r="AJ938" i="47"/>
  <c r="AJ937" i="47"/>
  <c r="AJ936" i="47"/>
  <c r="AJ935" i="47"/>
  <c r="AJ934" i="47"/>
  <c r="AJ933" i="47"/>
  <c r="AJ932" i="47"/>
  <c r="AJ931" i="47"/>
  <c r="AJ930" i="47"/>
  <c r="AJ929" i="47"/>
  <c r="AJ928" i="47"/>
  <c r="AJ927" i="47"/>
  <c r="AJ926" i="47"/>
  <c r="AJ925" i="47"/>
  <c r="AJ924" i="47"/>
  <c r="AJ923" i="47"/>
  <c r="AJ922" i="47"/>
  <c r="AJ921" i="47"/>
  <c r="AJ920" i="47"/>
  <c r="AJ919" i="47"/>
  <c r="AJ918" i="47"/>
  <c r="AJ917" i="47"/>
  <c r="AJ916" i="47"/>
  <c r="AJ915" i="47"/>
  <c r="AJ914" i="47"/>
  <c r="AJ913" i="47"/>
  <c r="AJ912" i="47"/>
  <c r="AJ911" i="47"/>
  <c r="AJ910" i="47"/>
  <c r="AJ909" i="47"/>
  <c r="AJ908" i="47"/>
  <c r="AJ907" i="47"/>
  <c r="AJ906" i="47"/>
  <c r="AJ905" i="47"/>
  <c r="AJ904" i="47"/>
  <c r="AJ903" i="47"/>
  <c r="AJ902" i="47"/>
  <c r="AJ901" i="47"/>
  <c r="AJ900" i="47"/>
  <c r="AJ899" i="47"/>
  <c r="AJ898" i="47"/>
  <c r="AJ897" i="47"/>
  <c r="AJ896" i="47"/>
  <c r="AJ895" i="47"/>
  <c r="AJ894" i="47"/>
  <c r="AJ893" i="47"/>
  <c r="AJ892" i="47"/>
  <c r="AJ891" i="47"/>
  <c r="AJ890" i="47"/>
  <c r="AJ889" i="47"/>
  <c r="AJ888" i="47"/>
  <c r="AJ887" i="47"/>
  <c r="AJ886" i="47"/>
  <c r="AJ885" i="47"/>
  <c r="AJ884" i="47"/>
  <c r="AJ883" i="47"/>
  <c r="AJ882" i="47"/>
  <c r="AJ881" i="47"/>
  <c r="AJ880" i="47"/>
  <c r="AJ879" i="47"/>
  <c r="AJ878" i="47"/>
  <c r="AJ877" i="47"/>
  <c r="AJ876" i="47"/>
  <c r="AJ875" i="47"/>
  <c r="AJ874" i="47"/>
  <c r="AJ873" i="47"/>
  <c r="AJ872" i="47"/>
  <c r="AJ871" i="47"/>
  <c r="AJ870" i="47"/>
  <c r="AJ869" i="47"/>
  <c r="AJ868" i="47"/>
  <c r="AJ867" i="47"/>
  <c r="AJ866" i="47"/>
  <c r="AJ865" i="47"/>
  <c r="AJ864" i="47"/>
  <c r="AJ863" i="47"/>
  <c r="AJ862" i="47"/>
  <c r="AJ861" i="47"/>
  <c r="AJ860" i="47"/>
  <c r="AJ859" i="47"/>
  <c r="AJ858" i="47"/>
  <c r="AJ857" i="47"/>
  <c r="AJ856" i="47"/>
  <c r="AJ855" i="47"/>
  <c r="AJ854" i="47"/>
  <c r="AJ853" i="47"/>
  <c r="AJ852" i="47"/>
  <c r="AJ851" i="47"/>
  <c r="AJ850" i="47"/>
  <c r="AJ849" i="47"/>
  <c r="AJ848" i="47"/>
  <c r="AJ847" i="47"/>
  <c r="AJ846" i="47"/>
  <c r="AJ845" i="47"/>
  <c r="AJ844" i="47"/>
  <c r="AJ843" i="47"/>
  <c r="AJ842" i="47"/>
  <c r="AJ841" i="47"/>
  <c r="AJ840" i="47"/>
  <c r="AJ839" i="47"/>
  <c r="AJ838" i="47"/>
  <c r="AJ837" i="47"/>
  <c r="AJ836" i="47"/>
  <c r="AJ835" i="47"/>
  <c r="AJ834" i="47"/>
  <c r="AJ833" i="47"/>
  <c r="AJ832" i="47"/>
  <c r="AJ831" i="47"/>
  <c r="AJ830" i="47"/>
  <c r="AJ829" i="47"/>
  <c r="AJ828" i="47"/>
  <c r="AJ827" i="47"/>
  <c r="AJ826" i="47"/>
  <c r="AJ825" i="47"/>
  <c r="AJ824" i="47"/>
  <c r="AJ823" i="47"/>
  <c r="AJ822" i="47"/>
  <c r="AJ821" i="47"/>
  <c r="AJ820" i="47"/>
  <c r="AJ819" i="47"/>
  <c r="AJ818" i="47"/>
  <c r="AJ817" i="47"/>
  <c r="AJ816" i="47"/>
  <c r="AJ815" i="47"/>
  <c r="AJ814" i="47"/>
  <c r="AJ813" i="47"/>
  <c r="AJ812" i="47"/>
  <c r="AJ811" i="47"/>
  <c r="AJ810" i="47"/>
  <c r="AJ809" i="47"/>
  <c r="AJ808" i="47"/>
  <c r="AJ807" i="47"/>
  <c r="AJ806" i="47"/>
  <c r="AJ805" i="47"/>
  <c r="AJ804" i="47"/>
  <c r="AJ803" i="47"/>
  <c r="AJ802" i="47"/>
  <c r="AJ801" i="47"/>
  <c r="AJ800" i="47"/>
  <c r="AJ799" i="47"/>
  <c r="AJ798" i="47"/>
  <c r="AJ797" i="47"/>
  <c r="AJ796" i="47"/>
  <c r="AJ795" i="47"/>
  <c r="AJ794" i="47"/>
  <c r="AJ793" i="47"/>
  <c r="AJ792" i="47"/>
  <c r="AJ791" i="47"/>
  <c r="AJ790" i="47"/>
  <c r="AJ789" i="47"/>
  <c r="AJ788" i="47"/>
  <c r="AJ787" i="47"/>
  <c r="AJ786" i="47"/>
  <c r="AJ785" i="47"/>
  <c r="AJ784" i="47"/>
  <c r="AJ783" i="47"/>
  <c r="AJ782" i="47"/>
  <c r="AJ781" i="47"/>
  <c r="AJ780" i="47"/>
  <c r="AJ779" i="47"/>
  <c r="AJ778" i="47"/>
  <c r="AJ777" i="47"/>
  <c r="AJ776" i="47"/>
  <c r="AJ775" i="47"/>
  <c r="AJ774" i="47"/>
  <c r="AJ773" i="47"/>
  <c r="AJ772" i="47"/>
  <c r="AJ771" i="47"/>
  <c r="AJ770" i="47"/>
  <c r="AJ769" i="47"/>
  <c r="AJ768" i="47"/>
  <c r="AJ767" i="47"/>
  <c r="AJ766" i="47"/>
  <c r="AJ765" i="47"/>
  <c r="AJ764" i="47"/>
  <c r="AJ763" i="47"/>
  <c r="AJ762" i="47"/>
  <c r="AJ761" i="47"/>
  <c r="AJ760" i="47"/>
  <c r="AJ759" i="47"/>
  <c r="AJ758" i="47"/>
  <c r="AJ757" i="47"/>
  <c r="AJ756" i="47"/>
  <c r="AJ755" i="47"/>
  <c r="AJ754" i="47"/>
  <c r="AJ753" i="47"/>
  <c r="AJ752" i="47"/>
  <c r="AJ751" i="47"/>
  <c r="AJ750" i="47"/>
  <c r="AJ749" i="47"/>
  <c r="AJ748" i="47"/>
  <c r="AJ747" i="47"/>
  <c r="AJ746" i="47"/>
  <c r="AJ745" i="47"/>
  <c r="AJ744" i="47"/>
  <c r="AJ743" i="47"/>
  <c r="AJ742" i="47"/>
  <c r="AJ741" i="47"/>
  <c r="AJ740" i="47"/>
  <c r="AJ739" i="47"/>
  <c r="AJ738" i="47"/>
  <c r="AJ737" i="47"/>
  <c r="AJ736" i="47"/>
  <c r="AJ735" i="47"/>
  <c r="AJ734" i="47"/>
  <c r="AJ733" i="47"/>
  <c r="AJ732" i="47"/>
  <c r="AJ731" i="47"/>
  <c r="AJ730" i="47"/>
  <c r="AJ729" i="47"/>
  <c r="AJ728" i="47"/>
  <c r="AJ727" i="47"/>
  <c r="AJ726" i="47"/>
  <c r="AJ725" i="47"/>
  <c r="AJ724" i="47"/>
  <c r="AJ723" i="47"/>
  <c r="AJ722" i="47"/>
  <c r="AJ721" i="47"/>
  <c r="AJ720" i="47"/>
  <c r="AJ719" i="47"/>
  <c r="AJ718" i="47"/>
  <c r="AJ717" i="47"/>
  <c r="AJ716" i="47"/>
  <c r="AJ715" i="47"/>
  <c r="AJ714" i="47"/>
  <c r="AJ713" i="47"/>
  <c r="AJ712" i="47"/>
  <c r="AJ711" i="47"/>
  <c r="AJ710" i="47"/>
  <c r="AJ709" i="47"/>
  <c r="AJ708" i="47"/>
  <c r="AJ707" i="47"/>
  <c r="AJ706" i="47"/>
  <c r="AJ705" i="47"/>
  <c r="AJ704" i="47"/>
  <c r="AJ703" i="47"/>
  <c r="AJ702" i="47"/>
  <c r="AJ701" i="47"/>
  <c r="AJ700" i="47"/>
  <c r="AJ699" i="47"/>
  <c r="AJ698" i="47"/>
  <c r="AJ697" i="47"/>
  <c r="AJ696" i="47"/>
  <c r="AJ695" i="47"/>
  <c r="AJ694" i="47"/>
  <c r="AJ693" i="47"/>
  <c r="AJ692" i="47"/>
  <c r="AJ691" i="47"/>
  <c r="AJ690" i="47"/>
  <c r="AJ689" i="47"/>
  <c r="AJ688" i="47"/>
  <c r="AJ687" i="47"/>
  <c r="AJ686" i="47"/>
  <c r="AJ685" i="47"/>
  <c r="AJ684" i="47"/>
  <c r="AJ683" i="47"/>
  <c r="AJ682" i="47"/>
  <c r="AJ681" i="47"/>
  <c r="AJ680" i="47"/>
  <c r="AJ679" i="47"/>
  <c r="AJ678" i="47"/>
  <c r="AJ677" i="47"/>
  <c r="AJ676" i="47"/>
  <c r="AJ675" i="47"/>
  <c r="AJ674" i="47"/>
  <c r="AJ673" i="47"/>
  <c r="AJ672" i="47"/>
  <c r="AJ671" i="47"/>
  <c r="AJ670" i="47"/>
  <c r="AJ669" i="47"/>
  <c r="AJ668" i="47"/>
  <c r="AJ667" i="47"/>
  <c r="AJ666" i="47"/>
  <c r="AJ665" i="47"/>
  <c r="AJ664" i="47"/>
  <c r="AJ663" i="47"/>
  <c r="AJ662" i="47"/>
  <c r="AJ661" i="47"/>
  <c r="AJ660" i="47"/>
  <c r="AJ659" i="47"/>
  <c r="AJ658" i="47"/>
  <c r="AJ657" i="47"/>
  <c r="AJ656" i="47"/>
  <c r="AJ655" i="47"/>
  <c r="AJ654" i="47"/>
  <c r="AJ653" i="47"/>
  <c r="AJ652" i="47"/>
  <c r="AJ651" i="47"/>
  <c r="AJ650" i="47"/>
  <c r="AJ649" i="47"/>
  <c r="AJ648" i="47"/>
  <c r="AJ647" i="47"/>
  <c r="AJ646" i="47"/>
  <c r="AJ645" i="47"/>
  <c r="AJ644" i="47"/>
  <c r="AJ643" i="47"/>
  <c r="AJ642" i="47"/>
  <c r="AJ641" i="47"/>
  <c r="AJ640" i="47"/>
  <c r="AJ639" i="47"/>
  <c r="AJ638" i="47"/>
  <c r="AJ637" i="47"/>
  <c r="AJ636" i="47"/>
  <c r="AJ635" i="47"/>
  <c r="AJ634" i="47"/>
  <c r="AJ633" i="47"/>
  <c r="AJ632" i="47"/>
  <c r="AJ631" i="47"/>
  <c r="AJ630" i="47"/>
  <c r="AJ629" i="47"/>
  <c r="AJ628" i="47"/>
  <c r="AJ627" i="47"/>
  <c r="AJ626" i="47"/>
  <c r="AJ625" i="47"/>
  <c r="AJ624" i="47"/>
  <c r="AJ623" i="47"/>
  <c r="AJ622" i="47"/>
  <c r="AJ621" i="47"/>
  <c r="AJ620" i="47"/>
  <c r="AJ619" i="47"/>
  <c r="AJ618" i="47"/>
  <c r="AJ617" i="47"/>
  <c r="AJ616" i="47"/>
  <c r="AJ615" i="47"/>
  <c r="AJ614" i="47"/>
  <c r="AJ613" i="47"/>
  <c r="AJ612" i="47"/>
  <c r="AJ611" i="47"/>
  <c r="AJ610" i="47"/>
  <c r="AJ609" i="47"/>
  <c r="AJ608" i="47"/>
  <c r="AJ607" i="47"/>
  <c r="AJ606" i="47"/>
  <c r="AJ605" i="47"/>
  <c r="AJ604" i="47"/>
  <c r="AJ603" i="47"/>
  <c r="AJ602" i="47"/>
  <c r="AJ601" i="47"/>
  <c r="AJ600" i="47"/>
  <c r="AJ599" i="47"/>
  <c r="AJ598" i="47"/>
  <c r="AJ597" i="47"/>
  <c r="AJ596" i="47"/>
  <c r="AJ595" i="47"/>
  <c r="AJ594" i="47"/>
  <c r="AJ593" i="47"/>
  <c r="AJ592" i="47"/>
  <c r="AJ591" i="47"/>
  <c r="AJ590" i="47"/>
  <c r="AJ589" i="47"/>
  <c r="AJ588" i="47"/>
  <c r="AJ587" i="47"/>
  <c r="AJ586" i="47"/>
  <c r="AJ585" i="47"/>
  <c r="AJ584" i="47"/>
  <c r="AJ583" i="47"/>
  <c r="AJ582" i="47"/>
  <c r="AJ581" i="47"/>
  <c r="AJ580" i="47"/>
  <c r="AJ579" i="47"/>
  <c r="AJ578" i="47"/>
  <c r="AJ577" i="47"/>
  <c r="AJ576" i="47"/>
  <c r="AJ575" i="47"/>
  <c r="AJ574" i="47"/>
  <c r="AJ573" i="47"/>
  <c r="AJ572" i="47"/>
  <c r="AJ571" i="47"/>
  <c r="AJ570" i="47"/>
  <c r="AJ569" i="47"/>
  <c r="AJ568" i="47"/>
  <c r="AJ567" i="47"/>
  <c r="AJ566" i="47"/>
  <c r="AJ565" i="47"/>
  <c r="AJ564" i="47"/>
  <c r="AJ563" i="47"/>
  <c r="AJ562" i="47"/>
  <c r="AJ561" i="47"/>
  <c r="AJ560" i="47"/>
  <c r="AJ559" i="47"/>
  <c r="AJ558" i="47"/>
  <c r="AJ557" i="47"/>
  <c r="AJ556" i="47"/>
  <c r="AJ555" i="47"/>
  <c r="AJ554" i="47"/>
  <c r="AJ553" i="47"/>
  <c r="AJ552" i="47"/>
  <c r="AJ551" i="47"/>
  <c r="AJ550" i="47"/>
  <c r="AJ549" i="47"/>
  <c r="AJ548" i="47"/>
  <c r="AJ547" i="47"/>
  <c r="AJ546" i="47"/>
  <c r="AJ545" i="47"/>
  <c r="AJ544" i="47"/>
  <c r="AJ543" i="47"/>
  <c r="AJ542" i="47"/>
  <c r="AJ541" i="47"/>
  <c r="AJ540" i="47"/>
  <c r="AJ539" i="47"/>
  <c r="AJ538" i="47"/>
  <c r="AJ537" i="47"/>
  <c r="AJ536" i="47"/>
  <c r="AJ535" i="47"/>
  <c r="AJ534" i="47"/>
  <c r="AJ533" i="47"/>
  <c r="AJ532" i="47"/>
  <c r="AJ531" i="47"/>
  <c r="AJ530" i="47"/>
  <c r="AJ529" i="47"/>
  <c r="AJ528" i="47"/>
  <c r="AJ527" i="47"/>
  <c r="AJ526" i="47"/>
  <c r="AJ525" i="47"/>
  <c r="AJ524" i="47"/>
  <c r="AJ523" i="47"/>
  <c r="AJ522" i="47"/>
  <c r="AJ521" i="47"/>
  <c r="AJ520" i="47"/>
  <c r="AJ519" i="47"/>
  <c r="AJ518" i="47"/>
  <c r="AJ517" i="47"/>
  <c r="AJ516" i="47"/>
  <c r="AJ515" i="47"/>
  <c r="AJ514" i="47"/>
  <c r="AJ513" i="47"/>
  <c r="AJ512" i="47"/>
  <c r="AJ511" i="47"/>
  <c r="AJ510" i="47"/>
  <c r="AJ509" i="47"/>
  <c r="AJ508" i="47"/>
  <c r="AJ507" i="47"/>
  <c r="AJ506" i="47"/>
  <c r="AJ505" i="47"/>
  <c r="AJ504" i="47"/>
  <c r="AJ503" i="47"/>
  <c r="AJ502" i="47"/>
  <c r="AJ501" i="47"/>
  <c r="AJ500" i="47"/>
  <c r="AJ499" i="47"/>
  <c r="AJ498" i="47"/>
  <c r="AJ497" i="47"/>
  <c r="AJ496" i="47"/>
  <c r="AJ495" i="47"/>
  <c r="AJ494" i="47"/>
  <c r="AJ493" i="47"/>
  <c r="AJ492" i="47"/>
  <c r="AJ491" i="47"/>
  <c r="AJ490" i="47"/>
  <c r="AJ489" i="47"/>
  <c r="AJ488" i="47"/>
  <c r="AJ487" i="47"/>
  <c r="AJ486" i="47"/>
  <c r="AJ485" i="47"/>
  <c r="AJ484" i="47"/>
  <c r="AJ483" i="47"/>
  <c r="AJ482" i="47"/>
  <c r="AJ481" i="47"/>
  <c r="AJ480" i="47"/>
  <c r="AJ479" i="47"/>
  <c r="AJ478" i="47"/>
  <c r="AJ477" i="47"/>
  <c r="AJ476" i="47"/>
  <c r="AJ475" i="47"/>
  <c r="AJ474" i="47"/>
  <c r="AJ473" i="47"/>
  <c r="AJ472" i="47"/>
  <c r="AJ471" i="47"/>
  <c r="AJ470" i="47"/>
  <c r="AJ469" i="47"/>
  <c r="AJ468" i="47"/>
  <c r="AJ467" i="47"/>
  <c r="AJ466" i="47"/>
  <c r="AJ465" i="47"/>
  <c r="AJ464" i="47"/>
  <c r="AJ463" i="47"/>
  <c r="AJ462" i="47"/>
  <c r="AJ461" i="47"/>
  <c r="AJ460" i="47"/>
  <c r="AJ459" i="47"/>
  <c r="AJ458" i="47"/>
  <c r="AJ457" i="47"/>
  <c r="AJ456" i="47"/>
  <c r="AJ455" i="47"/>
  <c r="AJ454" i="47"/>
  <c r="AJ453" i="47"/>
  <c r="AJ452" i="47"/>
  <c r="AJ451" i="47"/>
  <c r="AJ450" i="47"/>
  <c r="AJ449" i="47"/>
  <c r="AJ448" i="47"/>
  <c r="AJ447" i="47"/>
  <c r="AJ446" i="47"/>
  <c r="AJ445" i="47"/>
  <c r="AJ444" i="47"/>
  <c r="AJ443" i="47"/>
  <c r="AJ442" i="47"/>
  <c r="AJ441" i="47"/>
  <c r="AJ440" i="47"/>
  <c r="AJ439" i="47"/>
  <c r="AJ438" i="47"/>
  <c r="AJ437" i="47"/>
  <c r="AJ436" i="47"/>
  <c r="AJ435" i="47"/>
  <c r="AJ434" i="47"/>
  <c r="AJ433" i="47"/>
  <c r="AJ432" i="47"/>
  <c r="AJ431" i="47"/>
  <c r="AJ430" i="47"/>
  <c r="AJ429" i="47"/>
  <c r="AJ428" i="47"/>
  <c r="AJ427" i="47"/>
  <c r="AJ426" i="47"/>
  <c r="AJ425" i="47"/>
  <c r="AJ424" i="47"/>
  <c r="AJ423" i="47"/>
  <c r="AJ422" i="47"/>
  <c r="AJ421" i="47"/>
  <c r="AJ420" i="47"/>
  <c r="AJ419" i="47"/>
  <c r="AJ418" i="47"/>
  <c r="AJ417" i="47"/>
  <c r="AJ416" i="47"/>
  <c r="AJ415" i="47"/>
  <c r="AJ414" i="47"/>
  <c r="AJ413" i="47"/>
  <c r="AJ412" i="47"/>
  <c r="AJ411" i="47"/>
  <c r="AJ410" i="47"/>
  <c r="AJ409" i="47"/>
  <c r="AJ408" i="47"/>
  <c r="AJ407" i="47"/>
  <c r="AJ406" i="47"/>
  <c r="AJ405" i="47"/>
  <c r="AJ404" i="47"/>
  <c r="AJ403" i="47"/>
  <c r="AJ402" i="47"/>
  <c r="AJ401" i="47"/>
  <c r="AJ400" i="47"/>
  <c r="AJ399" i="47"/>
  <c r="AJ398" i="47"/>
  <c r="AJ397" i="47"/>
  <c r="AJ396" i="47"/>
  <c r="AJ395" i="47"/>
  <c r="AJ394" i="47"/>
  <c r="AJ393" i="47"/>
  <c r="AJ392" i="47"/>
  <c r="AJ391" i="47"/>
  <c r="AJ390" i="47"/>
  <c r="AJ389" i="47"/>
  <c r="AJ388" i="47"/>
  <c r="AJ387" i="47"/>
  <c r="AJ386" i="47"/>
  <c r="AJ385" i="47"/>
  <c r="AJ384" i="47"/>
  <c r="AJ383" i="47"/>
  <c r="AJ382" i="47"/>
  <c r="AJ381" i="47"/>
  <c r="AJ380" i="47"/>
  <c r="AJ379" i="47"/>
  <c r="AJ378" i="47"/>
  <c r="AJ377" i="47"/>
  <c r="AJ376" i="47"/>
  <c r="AJ375" i="47"/>
  <c r="AJ374" i="47"/>
  <c r="AJ373" i="47"/>
  <c r="AJ372" i="47"/>
  <c r="AJ371" i="47"/>
  <c r="AJ370" i="47"/>
  <c r="AJ369" i="47"/>
  <c r="AJ368" i="47"/>
  <c r="AJ367" i="47"/>
  <c r="AJ366" i="47"/>
  <c r="AJ365" i="47"/>
  <c r="AJ364" i="47"/>
  <c r="AJ363" i="47"/>
  <c r="AJ362" i="47"/>
  <c r="AJ361" i="47"/>
  <c r="AJ360" i="47"/>
  <c r="AJ359" i="47"/>
  <c r="AJ358" i="47"/>
  <c r="AJ357" i="47"/>
  <c r="AJ356" i="47"/>
  <c r="AJ355" i="47"/>
  <c r="AJ354" i="47"/>
  <c r="AJ353" i="47"/>
  <c r="AJ352" i="47"/>
  <c r="AJ351" i="47"/>
  <c r="AJ350" i="47"/>
  <c r="AJ349" i="47"/>
  <c r="AJ348" i="47"/>
  <c r="AJ347" i="47"/>
  <c r="AJ346" i="47"/>
  <c r="AJ345" i="47"/>
  <c r="AJ344" i="47"/>
  <c r="AJ343" i="47"/>
  <c r="AJ342" i="47"/>
  <c r="AJ341" i="47"/>
  <c r="AJ340" i="47"/>
  <c r="AJ339" i="47"/>
  <c r="AJ338" i="47"/>
  <c r="AJ337" i="47"/>
  <c r="AJ336" i="47"/>
  <c r="AJ335" i="47"/>
  <c r="AJ334" i="47"/>
  <c r="AJ333" i="47"/>
  <c r="AJ332" i="47"/>
  <c r="AJ331" i="47"/>
  <c r="AJ330" i="47"/>
  <c r="AJ329" i="47"/>
  <c r="AJ328" i="47"/>
  <c r="AJ327" i="47"/>
  <c r="AJ326" i="47"/>
  <c r="AJ325" i="47"/>
  <c r="AJ324" i="47"/>
  <c r="AJ323" i="47"/>
  <c r="AJ322" i="47"/>
  <c r="AJ321" i="47"/>
  <c r="AJ320" i="47"/>
  <c r="AJ319" i="47"/>
  <c r="AJ318" i="47"/>
  <c r="AJ317" i="47"/>
  <c r="AJ316" i="47"/>
  <c r="AJ315" i="47"/>
  <c r="AJ314" i="47"/>
  <c r="AJ313" i="47"/>
  <c r="AJ312" i="47"/>
  <c r="AJ311" i="47"/>
  <c r="AJ310" i="47"/>
  <c r="AJ309" i="47"/>
  <c r="AJ308" i="47"/>
  <c r="AJ307" i="47"/>
  <c r="AJ306" i="47"/>
  <c r="AJ305" i="47"/>
  <c r="AJ304" i="47"/>
  <c r="AJ303" i="47"/>
  <c r="AJ302" i="47"/>
  <c r="AJ301" i="47"/>
  <c r="AJ300" i="47"/>
  <c r="AJ299" i="47"/>
  <c r="AJ298" i="47"/>
  <c r="AJ297" i="47"/>
  <c r="AJ296" i="47"/>
  <c r="AJ295" i="47"/>
  <c r="AJ294" i="47"/>
  <c r="AJ293" i="47"/>
  <c r="AJ292" i="47"/>
  <c r="AJ291" i="47"/>
  <c r="AJ290" i="47"/>
  <c r="AJ289" i="47"/>
  <c r="AJ288" i="47"/>
  <c r="AJ287" i="47"/>
  <c r="AJ286" i="47"/>
  <c r="AJ285" i="47"/>
  <c r="AJ284" i="47"/>
  <c r="AJ283" i="47"/>
  <c r="AJ282" i="47"/>
  <c r="AJ281" i="47"/>
  <c r="AJ280" i="47"/>
  <c r="AJ279" i="47"/>
  <c r="AJ278" i="47"/>
  <c r="AJ277" i="47"/>
  <c r="AJ276" i="47"/>
  <c r="AJ275" i="47"/>
  <c r="AJ274" i="47"/>
  <c r="AJ273" i="47"/>
  <c r="AJ272" i="47"/>
  <c r="AJ271" i="47"/>
  <c r="AJ270" i="47"/>
  <c r="AJ269" i="47"/>
  <c r="AJ268" i="47"/>
  <c r="AJ267" i="47"/>
  <c r="AJ266" i="47"/>
  <c r="AJ265" i="47"/>
  <c r="AJ264" i="47"/>
  <c r="AJ263" i="47"/>
  <c r="AJ262" i="47"/>
  <c r="AJ261" i="47"/>
  <c r="AJ260" i="47"/>
  <c r="AJ259" i="47"/>
  <c r="AJ258" i="47"/>
  <c r="AJ257" i="47"/>
  <c r="AJ256" i="47"/>
  <c r="AJ255" i="47"/>
  <c r="AJ254" i="47"/>
  <c r="AJ253" i="47"/>
  <c r="AJ252" i="47"/>
  <c r="AJ251" i="47"/>
  <c r="AJ250" i="47"/>
  <c r="AJ249" i="47"/>
  <c r="AJ248" i="47"/>
  <c r="AJ247" i="47"/>
  <c r="AJ246" i="47"/>
  <c r="AJ245" i="47"/>
  <c r="AJ244" i="47"/>
  <c r="AJ243" i="47"/>
  <c r="AJ242" i="47"/>
  <c r="AJ241" i="47"/>
  <c r="AJ240" i="47"/>
  <c r="AJ239" i="47"/>
  <c r="AJ238" i="47"/>
  <c r="AJ237" i="47"/>
  <c r="AJ236" i="47"/>
  <c r="AJ235" i="47"/>
  <c r="AJ234" i="47"/>
  <c r="AJ233" i="47"/>
  <c r="AJ232" i="47"/>
  <c r="AJ231" i="47"/>
  <c r="AJ230" i="47"/>
  <c r="AJ229" i="47"/>
  <c r="AJ228" i="47"/>
  <c r="AJ227" i="47"/>
  <c r="AJ226" i="47"/>
  <c r="AJ225" i="47"/>
  <c r="AJ224" i="47"/>
  <c r="AJ223" i="47"/>
  <c r="AJ222" i="47"/>
  <c r="AJ221" i="47"/>
  <c r="AJ220" i="47"/>
  <c r="AJ219" i="47"/>
  <c r="AJ218" i="47"/>
  <c r="AJ217" i="47"/>
  <c r="AJ216" i="47"/>
  <c r="AJ215" i="47"/>
  <c r="AJ214" i="47"/>
  <c r="AJ213" i="47"/>
  <c r="AJ212" i="47"/>
  <c r="AJ211" i="47"/>
  <c r="AJ210" i="47"/>
  <c r="AJ209" i="47"/>
  <c r="AJ208" i="47"/>
  <c r="AJ207" i="47"/>
  <c r="AJ206" i="47"/>
  <c r="AJ205" i="47"/>
  <c r="AJ204" i="47"/>
  <c r="AJ203" i="47"/>
  <c r="AJ202" i="47"/>
  <c r="AJ201" i="47"/>
  <c r="AJ200" i="47"/>
  <c r="AJ199" i="47"/>
  <c r="AJ198" i="47"/>
  <c r="AJ197" i="47"/>
  <c r="AJ196" i="47"/>
  <c r="AJ195" i="47"/>
  <c r="AJ194" i="47"/>
  <c r="AJ193" i="47"/>
  <c r="AJ192" i="47"/>
  <c r="AJ191" i="47"/>
  <c r="AJ190" i="47"/>
  <c r="AJ189" i="47"/>
  <c r="AJ188" i="47"/>
  <c r="AJ187" i="47"/>
  <c r="AJ186" i="47"/>
  <c r="AJ185" i="47"/>
  <c r="AJ184" i="47"/>
  <c r="AJ183" i="47"/>
  <c r="AJ182" i="47"/>
  <c r="AJ181" i="47"/>
  <c r="AJ180" i="47"/>
  <c r="AJ179" i="47"/>
  <c r="AJ178" i="47"/>
  <c r="AJ177" i="47"/>
  <c r="AJ176" i="47"/>
  <c r="AJ175" i="47"/>
  <c r="AJ174" i="47"/>
  <c r="AJ173" i="47"/>
  <c r="AJ172" i="47"/>
  <c r="AJ171" i="47"/>
  <c r="AJ170" i="47"/>
  <c r="AJ169" i="47"/>
  <c r="AJ168" i="47"/>
  <c r="AJ167" i="47"/>
  <c r="AJ166" i="47"/>
  <c r="AJ165" i="47"/>
  <c r="AJ164" i="47"/>
  <c r="AJ163" i="47"/>
  <c r="AJ162" i="47"/>
  <c r="AJ161" i="47"/>
  <c r="AJ160" i="47"/>
  <c r="AJ159" i="47"/>
  <c r="AJ158" i="47"/>
  <c r="AJ157" i="47"/>
  <c r="AJ156" i="47"/>
  <c r="AJ155" i="47"/>
  <c r="AJ154" i="47"/>
  <c r="AJ153" i="47"/>
  <c r="AJ152" i="47"/>
  <c r="AJ151" i="47"/>
  <c r="AJ150" i="47"/>
  <c r="AJ149" i="47"/>
  <c r="AJ148" i="47"/>
  <c r="AJ147" i="47"/>
  <c r="AJ146" i="47"/>
  <c r="AJ145" i="47"/>
  <c r="AJ144" i="47"/>
  <c r="AJ143" i="47"/>
  <c r="AJ142" i="47"/>
  <c r="AJ141" i="47"/>
  <c r="AJ140" i="47"/>
  <c r="AJ139" i="47"/>
  <c r="AJ138" i="47"/>
  <c r="AJ137" i="47"/>
  <c r="AJ136" i="47"/>
  <c r="AJ135" i="47"/>
  <c r="AJ134" i="47"/>
  <c r="AJ133" i="47"/>
  <c r="AJ132" i="47"/>
  <c r="AJ131" i="47"/>
  <c r="AJ130" i="47"/>
  <c r="AJ129" i="47"/>
  <c r="AJ128" i="47"/>
  <c r="AJ127" i="47"/>
  <c r="AJ126" i="47"/>
  <c r="AJ125" i="47"/>
  <c r="AJ124" i="47"/>
  <c r="AJ123" i="47"/>
  <c r="AJ122" i="47"/>
  <c r="AJ121" i="47"/>
  <c r="AJ120" i="47"/>
  <c r="AJ119" i="47"/>
  <c r="AJ118" i="47"/>
  <c r="AJ117" i="47"/>
  <c r="AJ116" i="47"/>
  <c r="AJ115" i="47"/>
  <c r="AJ114" i="47"/>
  <c r="AJ113" i="47"/>
  <c r="AJ112" i="47"/>
  <c r="AJ111" i="47"/>
  <c r="AJ110" i="47"/>
  <c r="AJ109" i="47"/>
  <c r="AJ108" i="47"/>
  <c r="AJ107" i="47"/>
  <c r="AJ106" i="47"/>
  <c r="AJ105" i="47"/>
  <c r="AJ104" i="47"/>
  <c r="AJ103" i="47"/>
  <c r="AJ102" i="47"/>
  <c r="AJ101" i="47"/>
  <c r="AJ100" i="47"/>
  <c r="AJ99" i="47"/>
  <c r="AJ98" i="47"/>
  <c r="AJ97" i="47"/>
  <c r="AJ96" i="47"/>
  <c r="AJ95" i="47"/>
  <c r="AJ94" i="47"/>
  <c r="AJ93" i="47"/>
  <c r="AJ92" i="47"/>
  <c r="AJ91" i="47"/>
  <c r="AJ90" i="47"/>
  <c r="AJ89" i="47"/>
  <c r="AJ88" i="47"/>
  <c r="AJ87" i="47"/>
  <c r="AJ86" i="47"/>
  <c r="AJ85" i="47"/>
  <c r="AJ84" i="47"/>
  <c r="AJ83" i="47"/>
  <c r="AJ82" i="47"/>
  <c r="AJ81" i="47"/>
  <c r="AJ80" i="47"/>
  <c r="AJ79" i="47"/>
  <c r="AJ78" i="47"/>
  <c r="AJ77" i="47"/>
  <c r="AJ76" i="47"/>
  <c r="AJ75" i="47"/>
  <c r="AJ74" i="47"/>
  <c r="AJ73" i="47"/>
  <c r="AJ72" i="47"/>
  <c r="AJ71" i="47"/>
  <c r="AJ70" i="47"/>
  <c r="AJ69" i="47"/>
  <c r="AJ68" i="47"/>
  <c r="AJ67" i="47"/>
  <c r="AJ66" i="47"/>
  <c r="AJ65" i="47"/>
  <c r="AJ64" i="47"/>
  <c r="AJ63" i="47"/>
  <c r="AJ62" i="47"/>
  <c r="AJ61" i="47"/>
  <c r="AJ60" i="47"/>
  <c r="AJ59" i="47"/>
  <c r="AJ58" i="47"/>
  <c r="AJ57" i="47"/>
  <c r="AJ56" i="47"/>
  <c r="AJ55" i="47"/>
  <c r="AJ54" i="47"/>
  <c r="AJ53" i="47"/>
  <c r="AJ52" i="47"/>
  <c r="AJ51" i="47"/>
  <c r="AJ50" i="47"/>
  <c r="AJ49" i="47"/>
  <c r="AJ48" i="47"/>
  <c r="AJ47" i="47"/>
  <c r="AJ46" i="47"/>
  <c r="AJ45" i="47"/>
  <c r="AJ44" i="47"/>
  <c r="AJ43" i="47"/>
  <c r="AJ42" i="47"/>
  <c r="AJ41" i="47"/>
  <c r="AJ40" i="47"/>
  <c r="AJ39" i="47"/>
  <c r="AJ38" i="47"/>
  <c r="AJ37" i="47"/>
  <c r="AJ36" i="47"/>
  <c r="AJ35" i="47"/>
  <c r="AJ34" i="47"/>
  <c r="AJ33" i="47"/>
  <c r="AJ32" i="47"/>
  <c r="AJ31" i="47"/>
  <c r="AJ30" i="47"/>
  <c r="AJ29" i="47"/>
  <c r="AJ28" i="47"/>
  <c r="AJ27" i="47"/>
  <c r="AJ26" i="47"/>
  <c r="AJ25" i="47"/>
  <c r="AJ24" i="47"/>
  <c r="AJ23" i="47"/>
  <c r="AJ22" i="47"/>
  <c r="AJ21" i="47"/>
  <c r="AJ20" i="47"/>
  <c r="AJ19" i="47"/>
  <c r="AJ18" i="47"/>
  <c r="AJ17" i="47"/>
  <c r="AJ16" i="47"/>
  <c r="AJ15" i="47"/>
  <c r="AJ14" i="47"/>
  <c r="AJ13" i="47"/>
  <c r="AJ12" i="47"/>
  <c r="AJ11" i="47"/>
  <c r="AJ10" i="47"/>
  <c r="AJ9" i="47"/>
  <c r="AJ8" i="47"/>
  <c r="AJ7" i="47"/>
  <c r="AJ6" i="47"/>
  <c r="AJ5" i="47"/>
  <c r="X1306" i="47"/>
  <c r="G34" i="45" l="1"/>
  <c r="C52" i="72" s="1"/>
  <c r="D52" i="72" s="1"/>
  <c r="AO6" i="47"/>
  <c r="G33" i="45"/>
  <c r="G32" i="45"/>
  <c r="G31" i="45"/>
  <c r="G30" i="45"/>
  <c r="AT5" i="47"/>
  <c r="AO5" i="47"/>
  <c r="AO17" i="47"/>
  <c r="AQ17" i="47"/>
  <c r="AT17" i="47"/>
  <c r="AN17" i="47"/>
  <c r="AR17" i="47"/>
  <c r="AS17" i="47"/>
  <c r="AP17" i="47"/>
  <c r="AO25" i="47"/>
  <c r="AQ25" i="47"/>
  <c r="AT25" i="47"/>
  <c r="AN25" i="47"/>
  <c r="AR25" i="47"/>
  <c r="AS25" i="47"/>
  <c r="AP25" i="47"/>
  <c r="AO37" i="47"/>
  <c r="AQ37" i="47"/>
  <c r="AT37" i="47"/>
  <c r="AN37" i="47"/>
  <c r="AS37" i="47"/>
  <c r="AR37" i="47"/>
  <c r="AP37" i="47"/>
  <c r="AO49" i="47"/>
  <c r="AQ49" i="47"/>
  <c r="AT49" i="47"/>
  <c r="AN49" i="47"/>
  <c r="AS49" i="47"/>
  <c r="AR49" i="47"/>
  <c r="AP49" i="47"/>
  <c r="AO65" i="47"/>
  <c r="AQ65" i="47"/>
  <c r="AT65" i="47"/>
  <c r="AN65" i="47"/>
  <c r="AS65" i="47"/>
  <c r="AR65" i="47"/>
  <c r="AP65" i="47"/>
  <c r="AO77" i="47"/>
  <c r="AQ77" i="47"/>
  <c r="AT77" i="47"/>
  <c r="AN77" i="47"/>
  <c r="AS77" i="47"/>
  <c r="AR77" i="47"/>
  <c r="AP77" i="47"/>
  <c r="AO89" i="47"/>
  <c r="AQ89" i="47"/>
  <c r="AT89" i="47"/>
  <c r="AN89" i="47"/>
  <c r="AS89" i="47"/>
  <c r="AR89" i="47"/>
  <c r="AP89" i="47"/>
  <c r="AO101" i="47"/>
  <c r="AQ101" i="47"/>
  <c r="AT101" i="47"/>
  <c r="AN101" i="47"/>
  <c r="AS101" i="47"/>
  <c r="AR101" i="47"/>
  <c r="AP101" i="47"/>
  <c r="AO109" i="47"/>
  <c r="AQ109" i="47"/>
  <c r="AT109" i="47"/>
  <c r="AN109" i="47"/>
  <c r="AS109" i="47"/>
  <c r="AR109" i="47"/>
  <c r="AP109" i="47"/>
  <c r="AO121" i="47"/>
  <c r="AQ121" i="47"/>
  <c r="AT121" i="47"/>
  <c r="AN121" i="47"/>
  <c r="AS121" i="47"/>
  <c r="AR121" i="47"/>
  <c r="AP121" i="47"/>
  <c r="AO133" i="47"/>
  <c r="AQ133" i="47"/>
  <c r="AT133" i="47"/>
  <c r="AN133" i="47"/>
  <c r="AS133" i="47"/>
  <c r="AR133" i="47"/>
  <c r="AP133" i="47"/>
  <c r="AO145" i="47"/>
  <c r="AQ145" i="47"/>
  <c r="AT145" i="47"/>
  <c r="AN145" i="47"/>
  <c r="AS145" i="47"/>
  <c r="AR145" i="47"/>
  <c r="AP145" i="47"/>
  <c r="AO153" i="47"/>
  <c r="AQ153" i="47"/>
  <c r="AT153" i="47"/>
  <c r="AN153" i="47"/>
  <c r="AS153" i="47"/>
  <c r="AR153" i="47"/>
  <c r="AP153" i="47"/>
  <c r="AO165" i="47"/>
  <c r="AQ165" i="47"/>
  <c r="AT165" i="47"/>
  <c r="AN165" i="47"/>
  <c r="AS165" i="47"/>
  <c r="AR165" i="47"/>
  <c r="AP165" i="47"/>
  <c r="AO177" i="47"/>
  <c r="AQ177" i="47"/>
  <c r="AT177" i="47"/>
  <c r="AN177" i="47"/>
  <c r="AS177" i="47"/>
  <c r="AR177" i="47"/>
  <c r="AP177" i="47"/>
  <c r="AO185" i="47"/>
  <c r="AQ185" i="47"/>
  <c r="AT185" i="47"/>
  <c r="AN185" i="47"/>
  <c r="AS185" i="47"/>
  <c r="AR185" i="47"/>
  <c r="AP185" i="47"/>
  <c r="AO197" i="47"/>
  <c r="AQ197" i="47"/>
  <c r="AT197" i="47"/>
  <c r="AN197" i="47"/>
  <c r="AS197" i="47"/>
  <c r="AR197" i="47"/>
  <c r="AP197" i="47"/>
  <c r="AO209" i="47"/>
  <c r="AQ209" i="47"/>
  <c r="AT209" i="47"/>
  <c r="AN209" i="47"/>
  <c r="AS209" i="47"/>
  <c r="AR209" i="47"/>
  <c r="AP209" i="47"/>
  <c r="AO217" i="47"/>
  <c r="AQ217" i="47"/>
  <c r="AT217" i="47"/>
  <c r="AN217" i="47"/>
  <c r="AS217" i="47"/>
  <c r="AR217" i="47"/>
  <c r="AP217" i="47"/>
  <c r="AO225" i="47"/>
  <c r="AQ225" i="47"/>
  <c r="AT225" i="47"/>
  <c r="AN225" i="47"/>
  <c r="AS225" i="47"/>
  <c r="AR225" i="47"/>
  <c r="AP225" i="47"/>
  <c r="AO237" i="47"/>
  <c r="AQ237" i="47"/>
  <c r="AT237" i="47"/>
  <c r="AN237" i="47"/>
  <c r="AS237" i="47"/>
  <c r="AR237" i="47"/>
  <c r="AP237" i="47"/>
  <c r="AO249" i="47"/>
  <c r="AQ249" i="47"/>
  <c r="AT249" i="47"/>
  <c r="AN249" i="47"/>
  <c r="AS249" i="47"/>
  <c r="AR249" i="47"/>
  <c r="AP249" i="47"/>
  <c r="AO261" i="47"/>
  <c r="AQ261" i="47"/>
  <c r="AT261" i="47"/>
  <c r="AN261" i="47"/>
  <c r="AS261" i="47"/>
  <c r="AR261" i="47"/>
  <c r="AP261" i="47"/>
  <c r="AO277" i="47"/>
  <c r="AQ277" i="47"/>
  <c r="AT277" i="47"/>
  <c r="AN277" i="47"/>
  <c r="AS277" i="47"/>
  <c r="AR277" i="47"/>
  <c r="AP277" i="47"/>
  <c r="AO289" i="47"/>
  <c r="AQ289" i="47"/>
  <c r="AT289" i="47"/>
  <c r="AN289" i="47"/>
  <c r="AS289" i="47"/>
  <c r="AR289" i="47"/>
  <c r="AP289" i="47"/>
  <c r="AO297" i="47"/>
  <c r="AQ297" i="47"/>
  <c r="AT297" i="47"/>
  <c r="AN297" i="47"/>
  <c r="AS297" i="47"/>
  <c r="AR297" i="47"/>
  <c r="AP297" i="47"/>
  <c r="AO309" i="47"/>
  <c r="AQ309" i="47"/>
  <c r="AT309" i="47"/>
  <c r="AN309" i="47"/>
  <c r="AS309" i="47"/>
  <c r="AR309" i="47"/>
  <c r="AP309" i="47"/>
  <c r="AO321" i="47"/>
  <c r="AQ321" i="47"/>
  <c r="AT321" i="47"/>
  <c r="AN321" i="47"/>
  <c r="AS321" i="47"/>
  <c r="AR321" i="47"/>
  <c r="AP321" i="47"/>
  <c r="AO333" i="47"/>
  <c r="AQ333" i="47"/>
  <c r="AT333" i="47"/>
  <c r="AN333" i="47"/>
  <c r="AS333" i="47"/>
  <c r="AR333" i="47"/>
  <c r="AP333" i="47"/>
  <c r="AO341" i="47"/>
  <c r="AQ341" i="47"/>
  <c r="AT341" i="47"/>
  <c r="AN341" i="47"/>
  <c r="AS341" i="47"/>
  <c r="AR341" i="47"/>
  <c r="AP341" i="47"/>
  <c r="AO353" i="47"/>
  <c r="AQ353" i="47"/>
  <c r="AT353" i="47"/>
  <c r="AN353" i="47"/>
  <c r="AS353" i="47"/>
  <c r="AR353" i="47"/>
  <c r="AP353" i="47"/>
  <c r="AO365" i="47"/>
  <c r="AQ365" i="47"/>
  <c r="AT365" i="47"/>
  <c r="AN365" i="47"/>
  <c r="AS365" i="47"/>
  <c r="AR365" i="47"/>
  <c r="AP365" i="47"/>
  <c r="AO377" i="47"/>
  <c r="AQ377" i="47"/>
  <c r="AT377" i="47"/>
  <c r="AN377" i="47"/>
  <c r="AS377" i="47"/>
  <c r="AR377" i="47"/>
  <c r="AP377" i="47"/>
  <c r="AO385" i="47"/>
  <c r="AQ385" i="47"/>
  <c r="AT385" i="47"/>
  <c r="AN385" i="47"/>
  <c r="AS385" i="47"/>
  <c r="AR385" i="47"/>
  <c r="AP385" i="47"/>
  <c r="AO397" i="47"/>
  <c r="AQ397" i="47"/>
  <c r="AT397" i="47"/>
  <c r="AN397" i="47"/>
  <c r="AS397" i="47"/>
  <c r="AR397" i="47"/>
  <c r="AP397" i="47"/>
  <c r="AO409" i="47"/>
  <c r="AQ409" i="47"/>
  <c r="AT409" i="47"/>
  <c r="AN409" i="47"/>
  <c r="AS409" i="47"/>
  <c r="AR409" i="47"/>
  <c r="AP409" i="47"/>
  <c r="AO421" i="47"/>
  <c r="AQ421" i="47"/>
  <c r="AT421" i="47"/>
  <c r="AN421" i="47"/>
  <c r="AS421" i="47"/>
  <c r="AR421" i="47"/>
  <c r="AP421" i="47"/>
  <c r="AO433" i="47"/>
  <c r="AQ433" i="47"/>
  <c r="AT433" i="47"/>
  <c r="AN433" i="47"/>
  <c r="AS433" i="47"/>
  <c r="AR433" i="47"/>
  <c r="AP433" i="47"/>
  <c r="AO441" i="47"/>
  <c r="AQ441" i="47"/>
  <c r="AT441" i="47"/>
  <c r="AN441" i="47"/>
  <c r="AS441" i="47"/>
  <c r="AR441" i="47"/>
  <c r="AP441" i="47"/>
  <c r="AO453" i="47"/>
  <c r="AQ453" i="47"/>
  <c r="AT453" i="47"/>
  <c r="AN453" i="47"/>
  <c r="AS453" i="47"/>
  <c r="AR453" i="47"/>
  <c r="AP453" i="47"/>
  <c r="AO465" i="47"/>
  <c r="AQ465" i="47"/>
  <c r="AT465" i="47"/>
  <c r="AN465" i="47"/>
  <c r="AS465" i="47"/>
  <c r="AR465" i="47"/>
  <c r="AP465" i="47"/>
  <c r="AO473" i="47"/>
  <c r="AQ473" i="47"/>
  <c r="AT473" i="47"/>
  <c r="AN473" i="47"/>
  <c r="AS473" i="47"/>
  <c r="AR473" i="47"/>
  <c r="AP473" i="47"/>
  <c r="AO485" i="47"/>
  <c r="AQ485" i="47"/>
  <c r="AT485" i="47"/>
  <c r="AN485" i="47"/>
  <c r="AS485" i="47"/>
  <c r="AR485" i="47"/>
  <c r="AP485" i="47"/>
  <c r="AO497" i="47"/>
  <c r="AQ497" i="47"/>
  <c r="AT497" i="47"/>
  <c r="AN497" i="47"/>
  <c r="AS497" i="47"/>
  <c r="AR497" i="47"/>
  <c r="AP497" i="47"/>
  <c r="AO509" i="47"/>
  <c r="AT509" i="47"/>
  <c r="AN509" i="47"/>
  <c r="AR509" i="47"/>
  <c r="AQ509" i="47"/>
  <c r="AS509" i="47"/>
  <c r="AP509" i="47"/>
  <c r="AO517" i="47"/>
  <c r="AT517" i="47"/>
  <c r="AN517" i="47"/>
  <c r="AR517" i="47"/>
  <c r="AQ517" i="47"/>
  <c r="AS517" i="47"/>
  <c r="AP517" i="47"/>
  <c r="AO529" i="47"/>
  <c r="AT529" i="47"/>
  <c r="AN529" i="47"/>
  <c r="AR529" i="47"/>
  <c r="AQ529" i="47"/>
  <c r="AS529" i="47"/>
  <c r="AP529" i="47"/>
  <c r="AO541" i="47"/>
  <c r="AT541" i="47"/>
  <c r="AN541" i="47"/>
  <c r="AR541" i="47"/>
  <c r="AQ541" i="47"/>
  <c r="AS541" i="47"/>
  <c r="AP541" i="47"/>
  <c r="AO553" i="47"/>
  <c r="AT553" i="47"/>
  <c r="AN553" i="47"/>
  <c r="AR553" i="47"/>
  <c r="AQ553" i="47"/>
  <c r="AS553" i="47"/>
  <c r="AP553" i="47"/>
  <c r="AO561" i="47"/>
  <c r="AT561" i="47"/>
  <c r="AN561" i="47"/>
  <c r="AR561" i="47"/>
  <c r="AQ561" i="47"/>
  <c r="AS561" i="47"/>
  <c r="AP561" i="47"/>
  <c r="AO573" i="47"/>
  <c r="AT573" i="47"/>
  <c r="AN573" i="47"/>
  <c r="AR573" i="47"/>
  <c r="AQ573" i="47"/>
  <c r="AS573" i="47"/>
  <c r="AP573" i="47"/>
  <c r="AO581" i="47"/>
  <c r="AT581" i="47"/>
  <c r="AN581" i="47"/>
  <c r="AR581" i="47"/>
  <c r="AQ581" i="47"/>
  <c r="AS581" i="47"/>
  <c r="AP581" i="47"/>
  <c r="AO597" i="47"/>
  <c r="AT597" i="47"/>
  <c r="AN597" i="47"/>
  <c r="AR597" i="47"/>
  <c r="AQ597" i="47"/>
  <c r="AS597" i="47"/>
  <c r="AP597" i="47"/>
  <c r="AO609" i="47"/>
  <c r="AT609" i="47"/>
  <c r="AN609" i="47"/>
  <c r="AR609" i="47"/>
  <c r="AQ609" i="47"/>
  <c r="AS609" i="47"/>
  <c r="AP609" i="47"/>
  <c r="AO621" i="47"/>
  <c r="AT621" i="47"/>
  <c r="AN621" i="47"/>
  <c r="AR621" i="47"/>
  <c r="AQ621" i="47"/>
  <c r="AS621" i="47"/>
  <c r="AP621" i="47"/>
  <c r="AO633" i="47"/>
  <c r="AT633" i="47"/>
  <c r="AN633" i="47"/>
  <c r="AR633" i="47"/>
  <c r="AQ633" i="47"/>
  <c r="AS633" i="47"/>
  <c r="AP633" i="47"/>
  <c r="AO645" i="47"/>
  <c r="AT645" i="47"/>
  <c r="AN645" i="47"/>
  <c r="AR645" i="47"/>
  <c r="AQ645" i="47"/>
  <c r="AS645" i="47"/>
  <c r="AP645" i="47"/>
  <c r="AO657" i="47"/>
  <c r="AT657" i="47"/>
  <c r="AN657" i="47"/>
  <c r="AR657" i="47"/>
  <c r="AQ657" i="47"/>
  <c r="AS657" i="47"/>
  <c r="AP657" i="47"/>
  <c r="AO665" i="47"/>
  <c r="AT665" i="47"/>
  <c r="AN665" i="47"/>
  <c r="AR665" i="47"/>
  <c r="AQ665" i="47"/>
  <c r="AS665" i="47"/>
  <c r="AP665" i="47"/>
  <c r="AO677" i="47"/>
  <c r="AT677" i="47"/>
  <c r="AN677" i="47"/>
  <c r="AR677" i="47"/>
  <c r="AQ677" i="47"/>
  <c r="AS677" i="47"/>
  <c r="AP677" i="47"/>
  <c r="AO689" i="47"/>
  <c r="AT689" i="47"/>
  <c r="AN689" i="47"/>
  <c r="AR689" i="47"/>
  <c r="AQ689" i="47"/>
  <c r="AS689" i="47"/>
  <c r="AP689" i="47"/>
  <c r="AO701" i="47"/>
  <c r="AT701" i="47"/>
  <c r="AN701" i="47"/>
  <c r="AR701" i="47"/>
  <c r="AQ701" i="47"/>
  <c r="AS701" i="47"/>
  <c r="AP701" i="47"/>
  <c r="AO709" i="47"/>
  <c r="AT709" i="47"/>
  <c r="AN709" i="47"/>
  <c r="AR709" i="47"/>
  <c r="AQ709" i="47"/>
  <c r="AS709" i="47"/>
  <c r="AP709" i="47"/>
  <c r="AO721" i="47"/>
  <c r="AT721" i="47"/>
  <c r="AN721" i="47"/>
  <c r="AR721" i="47"/>
  <c r="AQ721" i="47"/>
  <c r="AS721" i="47"/>
  <c r="AP721" i="47"/>
  <c r="AO733" i="47"/>
  <c r="AT733" i="47"/>
  <c r="AN733" i="47"/>
  <c r="AR733" i="47"/>
  <c r="AQ733" i="47"/>
  <c r="AS733" i="47"/>
  <c r="AP733" i="47"/>
  <c r="AO745" i="47"/>
  <c r="AR745" i="47"/>
  <c r="AQ745" i="47"/>
  <c r="AN745" i="47"/>
  <c r="AT745" i="47"/>
  <c r="AS745" i="47"/>
  <c r="AP745" i="47"/>
  <c r="AO757" i="47"/>
  <c r="AR757" i="47"/>
  <c r="AQ757" i="47"/>
  <c r="AT757" i="47"/>
  <c r="AN757" i="47"/>
  <c r="AS757" i="47"/>
  <c r="AP757" i="47"/>
  <c r="AO769" i="47"/>
  <c r="AR769" i="47"/>
  <c r="AQ769" i="47"/>
  <c r="AT769" i="47"/>
  <c r="AN769" i="47"/>
  <c r="AS769" i="47"/>
  <c r="AP769" i="47"/>
  <c r="AO777" i="47"/>
  <c r="AR777" i="47"/>
  <c r="AQ777" i="47"/>
  <c r="AT777" i="47"/>
  <c r="AN777" i="47"/>
  <c r="AS777" i="47"/>
  <c r="AP777" i="47"/>
  <c r="AO793" i="47"/>
  <c r="AR793" i="47"/>
  <c r="AQ793" i="47"/>
  <c r="AT793" i="47"/>
  <c r="AN793" i="47"/>
  <c r="AS793" i="47"/>
  <c r="AP793" i="47"/>
  <c r="AO805" i="47"/>
  <c r="AR805" i="47"/>
  <c r="AQ805" i="47"/>
  <c r="AT805" i="47"/>
  <c r="AN805" i="47"/>
  <c r="AS805" i="47"/>
  <c r="AP805" i="47"/>
  <c r="AO817" i="47"/>
  <c r="AR817" i="47"/>
  <c r="AQ817" i="47"/>
  <c r="AS817" i="47"/>
  <c r="AN817" i="47"/>
  <c r="AT817" i="47"/>
  <c r="AP817" i="47"/>
  <c r="AO821" i="47"/>
  <c r="AR821" i="47"/>
  <c r="AQ821" i="47"/>
  <c r="AS821" i="47"/>
  <c r="AT821" i="47"/>
  <c r="AN821" i="47"/>
  <c r="AP821" i="47"/>
  <c r="AO833" i="47"/>
  <c r="AR833" i="47"/>
  <c r="AQ833" i="47"/>
  <c r="AS833" i="47"/>
  <c r="AN833" i="47"/>
  <c r="AT833" i="47"/>
  <c r="AP833" i="47"/>
  <c r="AO845" i="47"/>
  <c r="AR845" i="47"/>
  <c r="AQ845" i="47"/>
  <c r="AS845" i="47"/>
  <c r="AT845" i="47"/>
  <c r="AN845" i="47"/>
  <c r="AP845" i="47"/>
  <c r="AO861" i="47"/>
  <c r="AR861" i="47"/>
  <c r="AQ861" i="47"/>
  <c r="AS861" i="47"/>
  <c r="AT861" i="47"/>
  <c r="AN861" i="47"/>
  <c r="AP861" i="47"/>
  <c r="AO873" i="47"/>
  <c r="AR873" i="47"/>
  <c r="AQ873" i="47"/>
  <c r="AS873" i="47"/>
  <c r="AT873" i="47"/>
  <c r="AN873" i="47"/>
  <c r="AP873" i="47"/>
  <c r="AO885" i="47"/>
  <c r="AR885" i="47"/>
  <c r="AQ885" i="47"/>
  <c r="AS885" i="47"/>
  <c r="AT885" i="47"/>
  <c r="AN885" i="47"/>
  <c r="AP885" i="47"/>
  <c r="AO897" i="47"/>
  <c r="AR897" i="47"/>
  <c r="AQ897" i="47"/>
  <c r="AS897" i="47"/>
  <c r="AN897" i="47"/>
  <c r="AT897" i="47"/>
  <c r="AP897" i="47"/>
  <c r="AO909" i="47"/>
  <c r="AR909" i="47"/>
  <c r="AQ909" i="47"/>
  <c r="AS909" i="47"/>
  <c r="AT909" i="47"/>
  <c r="AN909" i="47"/>
  <c r="AP909" i="47"/>
  <c r="AO921" i="47"/>
  <c r="AR921" i="47"/>
  <c r="AQ921" i="47"/>
  <c r="AS921" i="47"/>
  <c r="AT921" i="47"/>
  <c r="AN921" i="47"/>
  <c r="AP921" i="47"/>
  <c r="AO933" i="47"/>
  <c r="AR933" i="47"/>
  <c r="AQ933" i="47"/>
  <c r="AS933" i="47"/>
  <c r="AT933" i="47"/>
  <c r="AN933" i="47"/>
  <c r="AP933" i="47"/>
  <c r="AO945" i="47"/>
  <c r="AR945" i="47"/>
  <c r="AQ945" i="47"/>
  <c r="AS945" i="47"/>
  <c r="AN945" i="47"/>
  <c r="AT945" i="47"/>
  <c r="AP945" i="47"/>
  <c r="AO953" i="47"/>
  <c r="AR953" i="47"/>
  <c r="AQ953" i="47"/>
  <c r="AS953" i="47"/>
  <c r="AT953" i="47"/>
  <c r="AN953" i="47"/>
  <c r="AP953" i="47"/>
  <c r="AO965" i="47"/>
  <c r="AR965" i="47"/>
  <c r="AQ965" i="47"/>
  <c r="AS965" i="47"/>
  <c r="AT965" i="47"/>
  <c r="AN965" i="47"/>
  <c r="AP965" i="47"/>
  <c r="AO977" i="47"/>
  <c r="AR977" i="47"/>
  <c r="AQ977" i="47"/>
  <c r="AS977" i="47"/>
  <c r="AN977" i="47"/>
  <c r="AT977" i="47"/>
  <c r="AP977" i="47"/>
  <c r="AO989" i="47"/>
  <c r="AR989" i="47"/>
  <c r="AQ989" i="47"/>
  <c r="AS989" i="47"/>
  <c r="AT989" i="47"/>
  <c r="AN989" i="47"/>
  <c r="AP989" i="47"/>
  <c r="AO1001" i="47"/>
  <c r="AR1001" i="47"/>
  <c r="AQ1001" i="47"/>
  <c r="AS1001" i="47"/>
  <c r="AT1001" i="47"/>
  <c r="AN1001" i="47"/>
  <c r="AP1001" i="47"/>
  <c r="AO1013" i="47"/>
  <c r="AR1013" i="47"/>
  <c r="AQ1013" i="47"/>
  <c r="AS1013" i="47"/>
  <c r="AT1013" i="47"/>
  <c r="AN1013" i="47"/>
  <c r="AP1013" i="47"/>
  <c r="AO1025" i="47"/>
  <c r="AR1025" i="47"/>
  <c r="AQ1025" i="47"/>
  <c r="AS1025" i="47"/>
  <c r="AN1025" i="47"/>
  <c r="AT1025" i="47"/>
  <c r="AP1025" i="47"/>
  <c r="AO1033" i="47"/>
  <c r="AR1033" i="47"/>
  <c r="AQ1033" i="47"/>
  <c r="AS1033" i="47"/>
  <c r="AT1033" i="47"/>
  <c r="AN1033" i="47"/>
  <c r="AP1033" i="47"/>
  <c r="AO1045" i="47"/>
  <c r="AR1045" i="47"/>
  <c r="AQ1045" i="47"/>
  <c r="AS1045" i="47"/>
  <c r="AT1045" i="47"/>
  <c r="AN1045" i="47"/>
  <c r="AP1045" i="47"/>
  <c r="AO1057" i="47"/>
  <c r="AQ1057" i="47"/>
  <c r="AS1057" i="47"/>
  <c r="AR1057" i="47"/>
  <c r="AN1057" i="47"/>
  <c r="AT1057" i="47"/>
  <c r="AP1057" i="47"/>
  <c r="AO1069" i="47"/>
  <c r="AQ1069" i="47"/>
  <c r="AS1069" i="47"/>
  <c r="AR1069" i="47"/>
  <c r="AT1069" i="47"/>
  <c r="AN1069" i="47"/>
  <c r="AP1069" i="47"/>
  <c r="AO1077" i="47"/>
  <c r="AQ1077" i="47"/>
  <c r="AS1077" i="47"/>
  <c r="AR1077" i="47"/>
  <c r="AN1077" i="47"/>
  <c r="AT1077" i="47"/>
  <c r="AP1077" i="47"/>
  <c r="AO1089" i="47"/>
  <c r="AQ1089" i="47"/>
  <c r="AS1089" i="47"/>
  <c r="AR1089" i="47"/>
  <c r="AN1089" i="47"/>
  <c r="AT1089" i="47"/>
  <c r="AP1089" i="47"/>
  <c r="AO1097" i="47"/>
  <c r="AQ1097" i="47"/>
  <c r="AS1097" i="47"/>
  <c r="AR1097" i="47"/>
  <c r="AT1097" i="47"/>
  <c r="AN1097" i="47"/>
  <c r="AP1097" i="47"/>
  <c r="AO1105" i="47"/>
  <c r="AQ1105" i="47"/>
  <c r="AS1105" i="47"/>
  <c r="AR1105" i="47"/>
  <c r="AN1105" i="47"/>
  <c r="AT1105" i="47"/>
  <c r="AP1105" i="47"/>
  <c r="AO1113" i="47"/>
  <c r="AQ1113" i="47"/>
  <c r="AS1113" i="47"/>
  <c r="AR1113" i="47"/>
  <c r="AT1113" i="47"/>
  <c r="AN1113" i="47"/>
  <c r="AP1113" i="47"/>
  <c r="AO1125" i="47"/>
  <c r="AQ1125" i="47"/>
  <c r="AS1125" i="47"/>
  <c r="AR1125" i="47"/>
  <c r="AN1125" i="47"/>
  <c r="AT1125" i="47"/>
  <c r="AP1125" i="47"/>
  <c r="AO1133" i="47"/>
  <c r="AQ1133" i="47"/>
  <c r="AS1133" i="47"/>
  <c r="AR1133" i="47"/>
  <c r="AT1133" i="47"/>
  <c r="AN1133" i="47"/>
  <c r="AP1133" i="47"/>
  <c r="AO1137" i="47"/>
  <c r="AQ1137" i="47"/>
  <c r="AS1137" i="47"/>
  <c r="AR1137" i="47"/>
  <c r="AN1137" i="47"/>
  <c r="AT1137" i="47"/>
  <c r="AP1137" i="47"/>
  <c r="AO1145" i="47"/>
  <c r="AR1145" i="47"/>
  <c r="AQ1145" i="47"/>
  <c r="AT1145" i="47"/>
  <c r="AN1145" i="47"/>
  <c r="AS1145" i="47"/>
  <c r="AP1145" i="47"/>
  <c r="AO1153" i="47"/>
  <c r="AR1153" i="47"/>
  <c r="AQ1153" i="47"/>
  <c r="AT1153" i="47"/>
  <c r="AN1153" i="47"/>
  <c r="AS1153" i="47"/>
  <c r="AP1153" i="47"/>
  <c r="AO1161" i="47"/>
  <c r="AR1161" i="47"/>
  <c r="AQ1161" i="47"/>
  <c r="AT1161" i="47"/>
  <c r="AN1161" i="47"/>
  <c r="AS1161" i="47"/>
  <c r="AP1161" i="47"/>
  <c r="AO1169" i="47"/>
  <c r="AR1169" i="47"/>
  <c r="AQ1169" i="47"/>
  <c r="AT1169" i="47"/>
  <c r="AN1169" i="47"/>
  <c r="AS1169" i="47"/>
  <c r="AP1169" i="47"/>
  <c r="AO1177" i="47"/>
  <c r="AR1177" i="47"/>
  <c r="AQ1177" i="47"/>
  <c r="AT1177" i="47"/>
  <c r="AN1177" i="47"/>
  <c r="AS1177" i="47"/>
  <c r="AP1177" i="47"/>
  <c r="AO1185" i="47"/>
  <c r="AR1185" i="47"/>
  <c r="AQ1185" i="47"/>
  <c r="AT1185" i="47"/>
  <c r="AN1185" i="47"/>
  <c r="AS1185" i="47"/>
  <c r="AP1185" i="47"/>
  <c r="AO1197" i="47"/>
  <c r="AR1197" i="47"/>
  <c r="AQ1197" i="47"/>
  <c r="AN1197" i="47"/>
  <c r="AT1197" i="47"/>
  <c r="AS1197" i="47"/>
  <c r="AP1197" i="47"/>
  <c r="AO1205" i="47"/>
  <c r="AS1205" i="47"/>
  <c r="AR1205" i="47"/>
  <c r="AQ1205" i="47"/>
  <c r="AN1205" i="47"/>
  <c r="AT1205" i="47"/>
  <c r="AP1205" i="47"/>
  <c r="AO1209" i="47"/>
  <c r="AS1209" i="47"/>
  <c r="AR1209" i="47"/>
  <c r="AQ1209" i="47"/>
  <c r="AT1209" i="47"/>
  <c r="AN1209" i="47"/>
  <c r="AP1209" i="47"/>
  <c r="AO1217" i="47"/>
  <c r="AS1217" i="47"/>
  <c r="AR1217" i="47"/>
  <c r="AQ1217" i="47"/>
  <c r="AT1217" i="47"/>
  <c r="AN1217" i="47"/>
  <c r="AP1217" i="47"/>
  <c r="AO1225" i="47"/>
  <c r="AS1225" i="47"/>
  <c r="AR1225" i="47"/>
  <c r="AQ1225" i="47"/>
  <c r="AT1225" i="47"/>
  <c r="AN1225" i="47"/>
  <c r="AP1225" i="47"/>
  <c r="AO1233" i="47"/>
  <c r="AS1233" i="47"/>
  <c r="AR1233" i="47"/>
  <c r="AQ1233" i="47"/>
  <c r="AT1233" i="47"/>
  <c r="AN1233" i="47"/>
  <c r="AP1233" i="47"/>
  <c r="AO1241" i="47"/>
  <c r="AT1241" i="47"/>
  <c r="AN1241" i="47"/>
  <c r="AS1241" i="47"/>
  <c r="AR1241" i="47"/>
  <c r="AQ1241" i="47"/>
  <c r="AP1241" i="47"/>
  <c r="AO1249" i="47"/>
  <c r="AT1249" i="47"/>
  <c r="AN1249" i="47"/>
  <c r="AS1249" i="47"/>
  <c r="AR1249" i="47"/>
  <c r="AQ1249" i="47"/>
  <c r="AP1249" i="47"/>
  <c r="AO1257" i="47"/>
  <c r="AT1257" i="47"/>
  <c r="AN1257" i="47"/>
  <c r="AS1257" i="47"/>
  <c r="AR1257" i="47"/>
  <c r="AQ1257" i="47"/>
  <c r="AP1257" i="47"/>
  <c r="AO1265" i="47"/>
  <c r="AT1265" i="47"/>
  <c r="AN1265" i="47"/>
  <c r="AS1265" i="47"/>
  <c r="AR1265" i="47"/>
  <c r="AQ1265" i="47"/>
  <c r="AP1265" i="47"/>
  <c r="AO1273" i="47"/>
  <c r="AT1273" i="47"/>
  <c r="AN1273" i="47"/>
  <c r="AS1273" i="47"/>
  <c r="AR1273" i="47"/>
  <c r="AQ1273" i="47"/>
  <c r="AP1273" i="47"/>
  <c r="AO1293" i="47"/>
  <c r="AT1293" i="47"/>
  <c r="AN1293" i="47"/>
  <c r="AS1293" i="47"/>
  <c r="AQ1293" i="47"/>
  <c r="AR1293" i="47"/>
  <c r="AP1293" i="47"/>
  <c r="AO8" i="47"/>
  <c r="AR8" i="47"/>
  <c r="AQ8" i="47"/>
  <c r="AT8" i="47"/>
  <c r="AN8" i="47"/>
  <c r="AS8" i="47"/>
  <c r="AP8" i="47"/>
  <c r="AO12" i="47"/>
  <c r="AR12" i="47"/>
  <c r="AQ12" i="47"/>
  <c r="AS12" i="47"/>
  <c r="AT12" i="47"/>
  <c r="AN12" i="47"/>
  <c r="AP12" i="47"/>
  <c r="AO16" i="47"/>
  <c r="AR16" i="47"/>
  <c r="AQ16" i="47"/>
  <c r="AT16" i="47"/>
  <c r="AN16" i="47"/>
  <c r="AS16" i="47"/>
  <c r="AP16" i="47"/>
  <c r="AO20" i="47"/>
  <c r="AR20" i="47"/>
  <c r="AS20" i="47"/>
  <c r="AQ20" i="47"/>
  <c r="AT20" i="47"/>
  <c r="AN20" i="47"/>
  <c r="AP20" i="47"/>
  <c r="AO24" i="47"/>
  <c r="AR24" i="47"/>
  <c r="AQ24" i="47"/>
  <c r="AT24" i="47"/>
  <c r="AN24" i="47"/>
  <c r="AS24" i="47"/>
  <c r="AP24" i="47"/>
  <c r="AO28" i="47"/>
  <c r="AR28" i="47"/>
  <c r="AS28" i="47"/>
  <c r="AQ28" i="47"/>
  <c r="AT28" i="47"/>
  <c r="AN28" i="47"/>
  <c r="AP28" i="47"/>
  <c r="AO32" i="47"/>
  <c r="AR32" i="47"/>
  <c r="AQ32" i="47"/>
  <c r="AT32" i="47"/>
  <c r="AN32" i="47"/>
  <c r="AS32" i="47"/>
  <c r="AP32" i="47"/>
  <c r="AO36" i="47"/>
  <c r="AR36" i="47"/>
  <c r="AQ36" i="47"/>
  <c r="AT36" i="47"/>
  <c r="AN36" i="47"/>
  <c r="AS36" i="47"/>
  <c r="AP36" i="47"/>
  <c r="AO40" i="47"/>
  <c r="AR40" i="47"/>
  <c r="AQ40" i="47"/>
  <c r="AT40" i="47"/>
  <c r="AN40" i="47"/>
  <c r="AS40" i="47"/>
  <c r="AP40" i="47"/>
  <c r="AO44" i="47"/>
  <c r="AR44" i="47"/>
  <c r="AQ44" i="47"/>
  <c r="AT44" i="47"/>
  <c r="AN44" i="47"/>
  <c r="AS44" i="47"/>
  <c r="AP44" i="47"/>
  <c r="AO48" i="47"/>
  <c r="AR48" i="47"/>
  <c r="AQ48" i="47"/>
  <c r="AT48" i="47"/>
  <c r="AN48" i="47"/>
  <c r="AS48" i="47"/>
  <c r="AP48" i="47"/>
  <c r="AO52" i="47"/>
  <c r="AR52" i="47"/>
  <c r="AQ52" i="47"/>
  <c r="AT52" i="47"/>
  <c r="AN52" i="47"/>
  <c r="AS52" i="47"/>
  <c r="AP52" i="47"/>
  <c r="AO56" i="47"/>
  <c r="AR56" i="47"/>
  <c r="AQ56" i="47"/>
  <c r="AT56" i="47"/>
  <c r="AN56" i="47"/>
  <c r="AS56" i="47"/>
  <c r="AP56" i="47"/>
  <c r="AO60" i="47"/>
  <c r="AR60" i="47"/>
  <c r="AQ60" i="47"/>
  <c r="AT60" i="47"/>
  <c r="AN60" i="47"/>
  <c r="AS60" i="47"/>
  <c r="AP60" i="47"/>
  <c r="AO64" i="47"/>
  <c r="AR64" i="47"/>
  <c r="AQ64" i="47"/>
  <c r="AT64" i="47"/>
  <c r="AN64" i="47"/>
  <c r="AS64" i="47"/>
  <c r="AP64" i="47"/>
  <c r="AO68" i="47"/>
  <c r="AR68" i="47"/>
  <c r="AQ68" i="47"/>
  <c r="AT68" i="47"/>
  <c r="AN68" i="47"/>
  <c r="AS68" i="47"/>
  <c r="AP68" i="47"/>
  <c r="AO72" i="47"/>
  <c r="AR72" i="47"/>
  <c r="AQ72" i="47"/>
  <c r="AT72" i="47"/>
  <c r="AN72" i="47"/>
  <c r="AS72" i="47"/>
  <c r="AP72" i="47"/>
  <c r="AO76" i="47"/>
  <c r="AR76" i="47"/>
  <c r="AQ76" i="47"/>
  <c r="AT76" i="47"/>
  <c r="AN76" i="47"/>
  <c r="AS76" i="47"/>
  <c r="AP76" i="47"/>
  <c r="AO80" i="47"/>
  <c r="AR80" i="47"/>
  <c r="AQ80" i="47"/>
  <c r="AT80" i="47"/>
  <c r="AN80" i="47"/>
  <c r="AS80" i="47"/>
  <c r="AP80" i="47"/>
  <c r="AO84" i="47"/>
  <c r="AR84" i="47"/>
  <c r="AQ84" i="47"/>
  <c r="AT84" i="47"/>
  <c r="AN84" i="47"/>
  <c r="AS84" i="47"/>
  <c r="AP84" i="47"/>
  <c r="AO88" i="47"/>
  <c r="AR88" i="47"/>
  <c r="AQ88" i="47"/>
  <c r="AT88" i="47"/>
  <c r="AN88" i="47"/>
  <c r="AS88" i="47"/>
  <c r="AP88" i="47"/>
  <c r="AO92" i="47"/>
  <c r="AR92" i="47"/>
  <c r="AQ92" i="47"/>
  <c r="AT92" i="47"/>
  <c r="AN92" i="47"/>
  <c r="AS92" i="47"/>
  <c r="AP92" i="47"/>
  <c r="AO96" i="47"/>
  <c r="AR96" i="47"/>
  <c r="AQ96" i="47"/>
  <c r="AT96" i="47"/>
  <c r="AN96" i="47"/>
  <c r="AS96" i="47"/>
  <c r="AP96" i="47"/>
  <c r="AO100" i="47"/>
  <c r="AR100" i="47"/>
  <c r="AQ100" i="47"/>
  <c r="AT100" i="47"/>
  <c r="AN100" i="47"/>
  <c r="AS100" i="47"/>
  <c r="AP100" i="47"/>
  <c r="AO104" i="47"/>
  <c r="AR104" i="47"/>
  <c r="AQ104" i="47"/>
  <c r="AT104" i="47"/>
  <c r="AN104" i="47"/>
  <c r="AS104" i="47"/>
  <c r="AP104" i="47"/>
  <c r="AO108" i="47"/>
  <c r="AR108" i="47"/>
  <c r="AQ108" i="47"/>
  <c r="AT108" i="47"/>
  <c r="AN108" i="47"/>
  <c r="AS108" i="47"/>
  <c r="AP108" i="47"/>
  <c r="AO112" i="47"/>
  <c r="AR112" i="47"/>
  <c r="AQ112" i="47"/>
  <c r="AT112" i="47"/>
  <c r="AN112" i="47"/>
  <c r="AS112" i="47"/>
  <c r="AP112" i="47"/>
  <c r="AO116" i="47"/>
  <c r="AR116" i="47"/>
  <c r="AQ116" i="47"/>
  <c r="AT116" i="47"/>
  <c r="AN116" i="47"/>
  <c r="AS116" i="47"/>
  <c r="AP116" i="47"/>
  <c r="AO120" i="47"/>
  <c r="AR120" i="47"/>
  <c r="AQ120" i="47"/>
  <c r="AT120" i="47"/>
  <c r="AN120" i="47"/>
  <c r="AS120" i="47"/>
  <c r="AP120" i="47"/>
  <c r="AO124" i="47"/>
  <c r="AR124" i="47"/>
  <c r="AQ124" i="47"/>
  <c r="AT124" i="47"/>
  <c r="AN124" i="47"/>
  <c r="AS124" i="47"/>
  <c r="AP124" i="47"/>
  <c r="AO128" i="47"/>
  <c r="AR128" i="47"/>
  <c r="AQ128" i="47"/>
  <c r="AT128" i="47"/>
  <c r="AN128" i="47"/>
  <c r="AS128" i="47"/>
  <c r="AP128" i="47"/>
  <c r="AO132" i="47"/>
  <c r="AR132" i="47"/>
  <c r="AQ132" i="47"/>
  <c r="AT132" i="47"/>
  <c r="AN132" i="47"/>
  <c r="AS132" i="47"/>
  <c r="AP132" i="47"/>
  <c r="AO136" i="47"/>
  <c r="AR136" i="47"/>
  <c r="AQ136" i="47"/>
  <c r="AT136" i="47"/>
  <c r="AN136" i="47"/>
  <c r="AS136" i="47"/>
  <c r="AP136" i="47"/>
  <c r="AO140" i="47"/>
  <c r="AR140" i="47"/>
  <c r="AQ140" i="47"/>
  <c r="AT140" i="47"/>
  <c r="AN140" i="47"/>
  <c r="AS140" i="47"/>
  <c r="AP140" i="47"/>
  <c r="AO144" i="47"/>
  <c r="AR144" i="47"/>
  <c r="AQ144" i="47"/>
  <c r="AT144" i="47"/>
  <c r="AN144" i="47"/>
  <c r="AS144" i="47"/>
  <c r="AP144" i="47"/>
  <c r="AO148" i="47"/>
  <c r="AR148" i="47"/>
  <c r="AQ148" i="47"/>
  <c r="AT148" i="47"/>
  <c r="AN148" i="47"/>
  <c r="AS148" i="47"/>
  <c r="AP148" i="47"/>
  <c r="AO152" i="47"/>
  <c r="AR152" i="47"/>
  <c r="AQ152" i="47"/>
  <c r="AT152" i="47"/>
  <c r="AN152" i="47"/>
  <c r="AS152" i="47"/>
  <c r="AP152" i="47"/>
  <c r="AO156" i="47"/>
  <c r="AR156" i="47"/>
  <c r="AQ156" i="47"/>
  <c r="AT156" i="47"/>
  <c r="AN156" i="47"/>
  <c r="AS156" i="47"/>
  <c r="AP156" i="47"/>
  <c r="AO160" i="47"/>
  <c r="AR160" i="47"/>
  <c r="AQ160" i="47"/>
  <c r="AT160" i="47"/>
  <c r="AN160" i="47"/>
  <c r="AS160" i="47"/>
  <c r="AP160" i="47"/>
  <c r="AO164" i="47"/>
  <c r="AR164" i="47"/>
  <c r="AQ164" i="47"/>
  <c r="AT164" i="47"/>
  <c r="AN164" i="47"/>
  <c r="AS164" i="47"/>
  <c r="AP164" i="47"/>
  <c r="AO168" i="47"/>
  <c r="AR168" i="47"/>
  <c r="AQ168" i="47"/>
  <c r="AT168" i="47"/>
  <c r="AN168" i="47"/>
  <c r="AS168" i="47"/>
  <c r="AP168" i="47"/>
  <c r="AO172" i="47"/>
  <c r="AR172" i="47"/>
  <c r="AQ172" i="47"/>
  <c r="AT172" i="47"/>
  <c r="AN172" i="47"/>
  <c r="AS172" i="47"/>
  <c r="AP172" i="47"/>
  <c r="AO176" i="47"/>
  <c r="AR176" i="47"/>
  <c r="AQ176" i="47"/>
  <c r="AT176" i="47"/>
  <c r="AN176" i="47"/>
  <c r="AS176" i="47"/>
  <c r="AP176" i="47"/>
  <c r="AO180" i="47"/>
  <c r="AR180" i="47"/>
  <c r="AQ180" i="47"/>
  <c r="AT180" i="47"/>
  <c r="AN180" i="47"/>
  <c r="AS180" i="47"/>
  <c r="AP180" i="47"/>
  <c r="AO184" i="47"/>
  <c r="AR184" i="47"/>
  <c r="AQ184" i="47"/>
  <c r="AT184" i="47"/>
  <c r="AN184" i="47"/>
  <c r="AS184" i="47"/>
  <c r="AP184" i="47"/>
  <c r="AO188" i="47"/>
  <c r="AR188" i="47"/>
  <c r="AQ188" i="47"/>
  <c r="AT188" i="47"/>
  <c r="AN188" i="47"/>
  <c r="AS188" i="47"/>
  <c r="AP188" i="47"/>
  <c r="AO192" i="47"/>
  <c r="AR192" i="47"/>
  <c r="AQ192" i="47"/>
  <c r="AT192" i="47"/>
  <c r="AN192" i="47"/>
  <c r="AS192" i="47"/>
  <c r="AP192" i="47"/>
  <c r="AO196" i="47"/>
  <c r="AR196" i="47"/>
  <c r="AQ196" i="47"/>
  <c r="AT196" i="47"/>
  <c r="AN196" i="47"/>
  <c r="AS196" i="47"/>
  <c r="AP196" i="47"/>
  <c r="AO200" i="47"/>
  <c r="AR200" i="47"/>
  <c r="AQ200" i="47"/>
  <c r="AT200" i="47"/>
  <c r="AN200" i="47"/>
  <c r="AS200" i="47"/>
  <c r="AP200" i="47"/>
  <c r="AO204" i="47"/>
  <c r="AR204" i="47"/>
  <c r="AQ204" i="47"/>
  <c r="AT204" i="47"/>
  <c r="AN204" i="47"/>
  <c r="AS204" i="47"/>
  <c r="AP204" i="47"/>
  <c r="AO208" i="47"/>
  <c r="AR208" i="47"/>
  <c r="AQ208" i="47"/>
  <c r="AT208" i="47"/>
  <c r="AN208" i="47"/>
  <c r="AS208" i="47"/>
  <c r="AP208" i="47"/>
  <c r="AO212" i="47"/>
  <c r="AR212" i="47"/>
  <c r="AQ212" i="47"/>
  <c r="AT212" i="47"/>
  <c r="AN212" i="47"/>
  <c r="AS212" i="47"/>
  <c r="AP212" i="47"/>
  <c r="AO216" i="47"/>
  <c r="AR216" i="47"/>
  <c r="AQ216" i="47"/>
  <c r="AT216" i="47"/>
  <c r="AN216" i="47"/>
  <c r="AS216" i="47"/>
  <c r="AP216" i="47"/>
  <c r="AO220" i="47"/>
  <c r="AR220" i="47"/>
  <c r="AQ220" i="47"/>
  <c r="AT220" i="47"/>
  <c r="AN220" i="47"/>
  <c r="AS220" i="47"/>
  <c r="AP220" i="47"/>
  <c r="AO224" i="47"/>
  <c r="AR224" i="47"/>
  <c r="AQ224" i="47"/>
  <c r="AT224" i="47"/>
  <c r="AN224" i="47"/>
  <c r="AS224" i="47"/>
  <c r="AP224" i="47"/>
  <c r="AO228" i="47"/>
  <c r="AR228" i="47"/>
  <c r="AQ228" i="47"/>
  <c r="AT228" i="47"/>
  <c r="AN228" i="47"/>
  <c r="AS228" i="47"/>
  <c r="AP228" i="47"/>
  <c r="AO232" i="47"/>
  <c r="AR232" i="47"/>
  <c r="AQ232" i="47"/>
  <c r="AT232" i="47"/>
  <c r="AN232" i="47"/>
  <c r="AS232" i="47"/>
  <c r="AP232" i="47"/>
  <c r="AO236" i="47"/>
  <c r="AR236" i="47"/>
  <c r="AQ236" i="47"/>
  <c r="AT236" i="47"/>
  <c r="AN236" i="47"/>
  <c r="AS236" i="47"/>
  <c r="AP236" i="47"/>
  <c r="AO240" i="47"/>
  <c r="AR240" i="47"/>
  <c r="AQ240" i="47"/>
  <c r="AT240" i="47"/>
  <c r="AN240" i="47"/>
  <c r="AS240" i="47"/>
  <c r="AP240" i="47"/>
  <c r="AO244" i="47"/>
  <c r="AR244" i="47"/>
  <c r="AQ244" i="47"/>
  <c r="AT244" i="47"/>
  <c r="AN244" i="47"/>
  <c r="AS244" i="47"/>
  <c r="AP244" i="47"/>
  <c r="AO248" i="47"/>
  <c r="AR248" i="47"/>
  <c r="AQ248" i="47"/>
  <c r="AT248" i="47"/>
  <c r="AN248" i="47"/>
  <c r="AS248" i="47"/>
  <c r="AP248" i="47"/>
  <c r="AO252" i="47"/>
  <c r="AR252" i="47"/>
  <c r="AQ252" i="47"/>
  <c r="AT252" i="47"/>
  <c r="AN252" i="47"/>
  <c r="AS252" i="47"/>
  <c r="AP252" i="47"/>
  <c r="AO256" i="47"/>
  <c r="AR256" i="47"/>
  <c r="AQ256" i="47"/>
  <c r="AT256" i="47"/>
  <c r="AN256" i="47"/>
  <c r="AS256" i="47"/>
  <c r="AP256" i="47"/>
  <c r="AO260" i="47"/>
  <c r="AR260" i="47"/>
  <c r="AQ260" i="47"/>
  <c r="AT260" i="47"/>
  <c r="AN260" i="47"/>
  <c r="AS260" i="47"/>
  <c r="AP260" i="47"/>
  <c r="AO264" i="47"/>
  <c r="AR264" i="47"/>
  <c r="AQ264" i="47"/>
  <c r="AT264" i="47"/>
  <c r="AN264" i="47"/>
  <c r="AS264" i="47"/>
  <c r="AP264" i="47"/>
  <c r="AO268" i="47"/>
  <c r="AR268" i="47"/>
  <c r="AQ268" i="47"/>
  <c r="AT268" i="47"/>
  <c r="AN268" i="47"/>
  <c r="AS268" i="47"/>
  <c r="AP268" i="47"/>
  <c r="AO272" i="47"/>
  <c r="AR272" i="47"/>
  <c r="AQ272" i="47"/>
  <c r="AT272" i="47"/>
  <c r="AN272" i="47"/>
  <c r="AS272" i="47"/>
  <c r="AP272" i="47"/>
  <c r="AO276" i="47"/>
  <c r="AR276" i="47"/>
  <c r="AQ276" i="47"/>
  <c r="AT276" i="47"/>
  <c r="AN276" i="47"/>
  <c r="AS276" i="47"/>
  <c r="AP276" i="47"/>
  <c r="AO280" i="47"/>
  <c r="AR280" i="47"/>
  <c r="AQ280" i="47"/>
  <c r="AT280" i="47"/>
  <c r="AN280" i="47"/>
  <c r="AS280" i="47"/>
  <c r="AP280" i="47"/>
  <c r="AO284" i="47"/>
  <c r="AR284" i="47"/>
  <c r="AQ284" i="47"/>
  <c r="AT284" i="47"/>
  <c r="AN284" i="47"/>
  <c r="AS284" i="47"/>
  <c r="AP284" i="47"/>
  <c r="AO288" i="47"/>
  <c r="AR288" i="47"/>
  <c r="AQ288" i="47"/>
  <c r="AT288" i="47"/>
  <c r="AN288" i="47"/>
  <c r="AS288" i="47"/>
  <c r="AP288" i="47"/>
  <c r="AO292" i="47"/>
  <c r="AR292" i="47"/>
  <c r="AQ292" i="47"/>
  <c r="AT292" i="47"/>
  <c r="AN292" i="47"/>
  <c r="AS292" i="47"/>
  <c r="AP292" i="47"/>
  <c r="AO296" i="47"/>
  <c r="AR296" i="47"/>
  <c r="AQ296" i="47"/>
  <c r="AT296" i="47"/>
  <c r="AN296" i="47"/>
  <c r="AS296" i="47"/>
  <c r="AP296" i="47"/>
  <c r="AO300" i="47"/>
  <c r="AR300" i="47"/>
  <c r="AQ300" i="47"/>
  <c r="AT300" i="47"/>
  <c r="AN300" i="47"/>
  <c r="AS300" i="47"/>
  <c r="AP300" i="47"/>
  <c r="AO304" i="47"/>
  <c r="AR304" i="47"/>
  <c r="AQ304" i="47"/>
  <c r="AT304" i="47"/>
  <c r="AN304" i="47"/>
  <c r="AS304" i="47"/>
  <c r="AP304" i="47"/>
  <c r="AO308" i="47"/>
  <c r="AR308" i="47"/>
  <c r="AQ308" i="47"/>
  <c r="AT308" i="47"/>
  <c r="AN308" i="47"/>
  <c r="AS308" i="47"/>
  <c r="AP308" i="47"/>
  <c r="AO312" i="47"/>
  <c r="AR312" i="47"/>
  <c r="AQ312" i="47"/>
  <c r="AT312" i="47"/>
  <c r="AN312" i="47"/>
  <c r="AS312" i="47"/>
  <c r="AP312" i="47"/>
  <c r="AO316" i="47"/>
  <c r="AR316" i="47"/>
  <c r="AQ316" i="47"/>
  <c r="AT316" i="47"/>
  <c r="AN316" i="47"/>
  <c r="AS316" i="47"/>
  <c r="AP316" i="47"/>
  <c r="AO320" i="47"/>
  <c r="AR320" i="47"/>
  <c r="AQ320" i="47"/>
  <c r="AT320" i="47"/>
  <c r="AN320" i="47"/>
  <c r="AS320" i="47"/>
  <c r="AP320" i="47"/>
  <c r="AO324" i="47"/>
  <c r="AR324" i="47"/>
  <c r="AQ324" i="47"/>
  <c r="AT324" i="47"/>
  <c r="AN324" i="47"/>
  <c r="AS324" i="47"/>
  <c r="AP324" i="47"/>
  <c r="AO328" i="47"/>
  <c r="AR328" i="47"/>
  <c r="AQ328" i="47"/>
  <c r="AT328" i="47"/>
  <c r="AN328" i="47"/>
  <c r="AS328" i="47"/>
  <c r="AP328" i="47"/>
  <c r="AO332" i="47"/>
  <c r="AR332" i="47"/>
  <c r="AQ332" i="47"/>
  <c r="AT332" i="47"/>
  <c r="AN332" i="47"/>
  <c r="AS332" i="47"/>
  <c r="AP332" i="47"/>
  <c r="AO336" i="47"/>
  <c r="AR336" i="47"/>
  <c r="AQ336" i="47"/>
  <c r="AT336" i="47"/>
  <c r="AN336" i="47"/>
  <c r="AS336" i="47"/>
  <c r="AP336" i="47"/>
  <c r="AO340" i="47"/>
  <c r="AR340" i="47"/>
  <c r="AQ340" i="47"/>
  <c r="AT340" i="47"/>
  <c r="AN340" i="47"/>
  <c r="AS340" i="47"/>
  <c r="AP340" i="47"/>
  <c r="AO344" i="47"/>
  <c r="AR344" i="47"/>
  <c r="AQ344" i="47"/>
  <c r="AT344" i="47"/>
  <c r="AN344" i="47"/>
  <c r="AS344" i="47"/>
  <c r="AP344" i="47"/>
  <c r="AO348" i="47"/>
  <c r="AR348" i="47"/>
  <c r="AQ348" i="47"/>
  <c r="AT348" i="47"/>
  <c r="AN348" i="47"/>
  <c r="AS348" i="47"/>
  <c r="AP348" i="47"/>
  <c r="AO352" i="47"/>
  <c r="AR352" i="47"/>
  <c r="AQ352" i="47"/>
  <c r="AT352" i="47"/>
  <c r="AN352" i="47"/>
  <c r="AS352" i="47"/>
  <c r="AP352" i="47"/>
  <c r="AO356" i="47"/>
  <c r="AR356" i="47"/>
  <c r="AQ356" i="47"/>
  <c r="AT356" i="47"/>
  <c r="AN356" i="47"/>
  <c r="AS356" i="47"/>
  <c r="AP356" i="47"/>
  <c r="AO360" i="47"/>
  <c r="AR360" i="47"/>
  <c r="AQ360" i="47"/>
  <c r="AT360" i="47"/>
  <c r="AN360" i="47"/>
  <c r="AS360" i="47"/>
  <c r="AP360" i="47"/>
  <c r="AO364" i="47"/>
  <c r="AR364" i="47"/>
  <c r="AQ364" i="47"/>
  <c r="AT364" i="47"/>
  <c r="AN364" i="47"/>
  <c r="AS364" i="47"/>
  <c r="AP364" i="47"/>
  <c r="AO368" i="47"/>
  <c r="AR368" i="47"/>
  <c r="AQ368" i="47"/>
  <c r="AT368" i="47"/>
  <c r="AN368" i="47"/>
  <c r="AS368" i="47"/>
  <c r="AP368" i="47"/>
  <c r="AO372" i="47"/>
  <c r="AR372" i="47"/>
  <c r="AQ372" i="47"/>
  <c r="AT372" i="47"/>
  <c r="AN372" i="47"/>
  <c r="AS372" i="47"/>
  <c r="AP372" i="47"/>
  <c r="AO376" i="47"/>
  <c r="AR376" i="47"/>
  <c r="AQ376" i="47"/>
  <c r="AT376" i="47"/>
  <c r="AN376" i="47"/>
  <c r="AS376" i="47"/>
  <c r="AP376" i="47"/>
  <c r="AO380" i="47"/>
  <c r="AR380" i="47"/>
  <c r="AQ380" i="47"/>
  <c r="AT380" i="47"/>
  <c r="AN380" i="47"/>
  <c r="AS380" i="47"/>
  <c r="AP380" i="47"/>
  <c r="AO384" i="47"/>
  <c r="AR384" i="47"/>
  <c r="AQ384" i="47"/>
  <c r="AT384" i="47"/>
  <c r="AN384" i="47"/>
  <c r="AS384" i="47"/>
  <c r="AP384" i="47"/>
  <c r="AO388" i="47"/>
  <c r="AR388" i="47"/>
  <c r="AQ388" i="47"/>
  <c r="AT388" i="47"/>
  <c r="AN388" i="47"/>
  <c r="AS388" i="47"/>
  <c r="AP388" i="47"/>
  <c r="AO392" i="47"/>
  <c r="AR392" i="47"/>
  <c r="AQ392" i="47"/>
  <c r="AT392" i="47"/>
  <c r="AN392" i="47"/>
  <c r="AS392" i="47"/>
  <c r="AP392" i="47"/>
  <c r="AO396" i="47"/>
  <c r="AR396" i="47"/>
  <c r="AQ396" i="47"/>
  <c r="AT396" i="47"/>
  <c r="AN396" i="47"/>
  <c r="AS396" i="47"/>
  <c r="AP396" i="47"/>
  <c r="AO400" i="47"/>
  <c r="AR400" i="47"/>
  <c r="AQ400" i="47"/>
  <c r="AT400" i="47"/>
  <c r="AN400" i="47"/>
  <c r="AS400" i="47"/>
  <c r="AP400" i="47"/>
  <c r="AO404" i="47"/>
  <c r="AR404" i="47"/>
  <c r="AQ404" i="47"/>
  <c r="AT404" i="47"/>
  <c r="AN404" i="47"/>
  <c r="AS404" i="47"/>
  <c r="AP404" i="47"/>
  <c r="AO408" i="47"/>
  <c r="AR408" i="47"/>
  <c r="AQ408" i="47"/>
  <c r="AT408" i="47"/>
  <c r="AN408" i="47"/>
  <c r="AS408" i="47"/>
  <c r="AP408" i="47"/>
  <c r="AO412" i="47"/>
  <c r="AR412" i="47"/>
  <c r="AQ412" i="47"/>
  <c r="AT412" i="47"/>
  <c r="AN412" i="47"/>
  <c r="AS412" i="47"/>
  <c r="AP412" i="47"/>
  <c r="AO416" i="47"/>
  <c r="AR416" i="47"/>
  <c r="AQ416" i="47"/>
  <c r="AT416" i="47"/>
  <c r="AN416" i="47"/>
  <c r="AS416" i="47"/>
  <c r="AP416" i="47"/>
  <c r="AO420" i="47"/>
  <c r="AR420" i="47"/>
  <c r="AQ420" i="47"/>
  <c r="AT420" i="47"/>
  <c r="AN420" i="47"/>
  <c r="AS420" i="47"/>
  <c r="AP420" i="47"/>
  <c r="AO424" i="47"/>
  <c r="AR424" i="47"/>
  <c r="AQ424" i="47"/>
  <c r="AT424" i="47"/>
  <c r="AN424" i="47"/>
  <c r="AS424" i="47"/>
  <c r="AP424" i="47"/>
  <c r="AO428" i="47"/>
  <c r="AR428" i="47"/>
  <c r="AQ428" i="47"/>
  <c r="AT428" i="47"/>
  <c r="AN428" i="47"/>
  <c r="AS428" i="47"/>
  <c r="AP428" i="47"/>
  <c r="AO432" i="47"/>
  <c r="AR432" i="47"/>
  <c r="AQ432" i="47"/>
  <c r="AT432" i="47"/>
  <c r="AN432" i="47"/>
  <c r="AS432" i="47"/>
  <c r="AP432" i="47"/>
  <c r="AO436" i="47"/>
  <c r="AR436" i="47"/>
  <c r="AQ436" i="47"/>
  <c r="AT436" i="47"/>
  <c r="AN436" i="47"/>
  <c r="AS436" i="47"/>
  <c r="AP436" i="47"/>
  <c r="AO440" i="47"/>
  <c r="AR440" i="47"/>
  <c r="AQ440" i="47"/>
  <c r="AT440" i="47"/>
  <c r="AN440" i="47"/>
  <c r="AS440" i="47"/>
  <c r="AP440" i="47"/>
  <c r="AO444" i="47"/>
  <c r="AR444" i="47"/>
  <c r="AQ444" i="47"/>
  <c r="AT444" i="47"/>
  <c r="AN444" i="47"/>
  <c r="AS444" i="47"/>
  <c r="AP444" i="47"/>
  <c r="AO448" i="47"/>
  <c r="AR448" i="47"/>
  <c r="AQ448" i="47"/>
  <c r="AT448" i="47"/>
  <c r="AN448" i="47"/>
  <c r="AS448" i="47"/>
  <c r="AP448" i="47"/>
  <c r="AO452" i="47"/>
  <c r="AR452" i="47"/>
  <c r="AQ452" i="47"/>
  <c r="AT452" i="47"/>
  <c r="AN452" i="47"/>
  <c r="AS452" i="47"/>
  <c r="AP452" i="47"/>
  <c r="AO456" i="47"/>
  <c r="AR456" i="47"/>
  <c r="AQ456" i="47"/>
  <c r="AT456" i="47"/>
  <c r="AN456" i="47"/>
  <c r="AS456" i="47"/>
  <c r="AP456" i="47"/>
  <c r="AO460" i="47"/>
  <c r="AR460" i="47"/>
  <c r="AQ460" i="47"/>
  <c r="AT460" i="47"/>
  <c r="AN460" i="47"/>
  <c r="AS460" i="47"/>
  <c r="AP460" i="47"/>
  <c r="AO464" i="47"/>
  <c r="AR464" i="47"/>
  <c r="AQ464" i="47"/>
  <c r="AT464" i="47"/>
  <c r="AN464" i="47"/>
  <c r="AS464" i="47"/>
  <c r="AP464" i="47"/>
  <c r="AO468" i="47"/>
  <c r="AR468" i="47"/>
  <c r="AQ468" i="47"/>
  <c r="AT468" i="47"/>
  <c r="AN468" i="47"/>
  <c r="AS468" i="47"/>
  <c r="AP468" i="47"/>
  <c r="AO472" i="47"/>
  <c r="AR472" i="47"/>
  <c r="AQ472" i="47"/>
  <c r="AT472" i="47"/>
  <c r="AN472" i="47"/>
  <c r="AS472" i="47"/>
  <c r="AP472" i="47"/>
  <c r="AO476" i="47"/>
  <c r="AR476" i="47"/>
  <c r="AQ476" i="47"/>
  <c r="AT476" i="47"/>
  <c r="AN476" i="47"/>
  <c r="AS476" i="47"/>
  <c r="AP476" i="47"/>
  <c r="AO480" i="47"/>
  <c r="AR480" i="47"/>
  <c r="AQ480" i="47"/>
  <c r="AT480" i="47"/>
  <c r="AN480" i="47"/>
  <c r="AS480" i="47"/>
  <c r="AP480" i="47"/>
  <c r="AO484" i="47"/>
  <c r="AR484" i="47"/>
  <c r="AQ484" i="47"/>
  <c r="AT484" i="47"/>
  <c r="AN484" i="47"/>
  <c r="AS484" i="47"/>
  <c r="AP484" i="47"/>
  <c r="AO488" i="47"/>
  <c r="AR488" i="47"/>
  <c r="AQ488" i="47"/>
  <c r="AT488" i="47"/>
  <c r="AN488" i="47"/>
  <c r="AS488" i="47"/>
  <c r="AP488" i="47"/>
  <c r="AO492" i="47"/>
  <c r="AR492" i="47"/>
  <c r="AQ492" i="47"/>
  <c r="AT492" i="47"/>
  <c r="AN492" i="47"/>
  <c r="AS492" i="47"/>
  <c r="AP492" i="47"/>
  <c r="AO496" i="47"/>
  <c r="AR496" i="47"/>
  <c r="AQ496" i="47"/>
  <c r="AT496" i="47"/>
  <c r="AN496" i="47"/>
  <c r="AS496" i="47"/>
  <c r="AP496" i="47"/>
  <c r="AO500" i="47"/>
  <c r="AR500" i="47"/>
  <c r="AQ500" i="47"/>
  <c r="AT500" i="47"/>
  <c r="AN500" i="47"/>
  <c r="AS500" i="47"/>
  <c r="AP500" i="47"/>
  <c r="AO504" i="47"/>
  <c r="AR504" i="47"/>
  <c r="AQ504" i="47"/>
  <c r="AT504" i="47"/>
  <c r="AN504" i="47"/>
  <c r="AS504" i="47"/>
  <c r="AP504" i="47"/>
  <c r="AO508" i="47"/>
  <c r="AQ508" i="47"/>
  <c r="AS508" i="47"/>
  <c r="AR508" i="47"/>
  <c r="AT508" i="47"/>
  <c r="AN508" i="47"/>
  <c r="AP508" i="47"/>
  <c r="AO512" i="47"/>
  <c r="AQ512" i="47"/>
  <c r="AS512" i="47"/>
  <c r="AR512" i="47"/>
  <c r="AT512" i="47"/>
  <c r="AN512" i="47"/>
  <c r="AP512" i="47"/>
  <c r="AO516" i="47"/>
  <c r="AQ516" i="47"/>
  <c r="AS516" i="47"/>
  <c r="AR516" i="47"/>
  <c r="AN516" i="47"/>
  <c r="AT516" i="47"/>
  <c r="AP516" i="47"/>
  <c r="AO520" i="47"/>
  <c r="AQ520" i="47"/>
  <c r="AS520" i="47"/>
  <c r="AR520" i="47"/>
  <c r="AT520" i="47"/>
  <c r="AN520" i="47"/>
  <c r="AP520" i="47"/>
  <c r="AO524" i="47"/>
  <c r="AQ524" i="47"/>
  <c r="AS524" i="47"/>
  <c r="AR524" i="47"/>
  <c r="AT524" i="47"/>
  <c r="AN524" i="47"/>
  <c r="AP524" i="47"/>
  <c r="AO528" i="47"/>
  <c r="AQ528" i="47"/>
  <c r="AS528" i="47"/>
  <c r="AR528" i="47"/>
  <c r="AT528" i="47"/>
  <c r="AN528" i="47"/>
  <c r="AP528" i="47"/>
  <c r="AO532" i="47"/>
  <c r="AQ532" i="47"/>
  <c r="AS532" i="47"/>
  <c r="AR532" i="47"/>
  <c r="AN532" i="47"/>
  <c r="AT532" i="47"/>
  <c r="AP532" i="47"/>
  <c r="AO536" i="47"/>
  <c r="AQ536" i="47"/>
  <c r="AS536" i="47"/>
  <c r="AR536" i="47"/>
  <c r="AT536" i="47"/>
  <c r="AN536" i="47"/>
  <c r="AP536" i="47"/>
  <c r="AO540" i="47"/>
  <c r="AQ540" i="47"/>
  <c r="AS540" i="47"/>
  <c r="AR540" i="47"/>
  <c r="AT540" i="47"/>
  <c r="AN540" i="47"/>
  <c r="AP540" i="47"/>
  <c r="AO544" i="47"/>
  <c r="AQ544" i="47"/>
  <c r="AS544" i="47"/>
  <c r="AR544" i="47"/>
  <c r="AT544" i="47"/>
  <c r="AN544" i="47"/>
  <c r="AP544" i="47"/>
  <c r="AO548" i="47"/>
  <c r="AQ548" i="47"/>
  <c r="AS548" i="47"/>
  <c r="AR548" i="47"/>
  <c r="AN548" i="47"/>
  <c r="AT548" i="47"/>
  <c r="AP548" i="47"/>
  <c r="AO552" i="47"/>
  <c r="AQ552" i="47"/>
  <c r="AS552" i="47"/>
  <c r="AR552" i="47"/>
  <c r="AT552" i="47"/>
  <c r="AN552" i="47"/>
  <c r="AP552" i="47"/>
  <c r="AO556" i="47"/>
  <c r="AQ556" i="47"/>
  <c r="AS556" i="47"/>
  <c r="AR556" i="47"/>
  <c r="AT556" i="47"/>
  <c r="AN556" i="47"/>
  <c r="AP556" i="47"/>
  <c r="AO560" i="47"/>
  <c r="AQ560" i="47"/>
  <c r="AS560" i="47"/>
  <c r="AR560" i="47"/>
  <c r="AT560" i="47"/>
  <c r="AN560" i="47"/>
  <c r="AP560" i="47"/>
  <c r="AO564" i="47"/>
  <c r="AQ564" i="47"/>
  <c r="AS564" i="47"/>
  <c r="AR564" i="47"/>
  <c r="AN564" i="47"/>
  <c r="AT564" i="47"/>
  <c r="AP564" i="47"/>
  <c r="AO568" i="47"/>
  <c r="AQ568" i="47"/>
  <c r="AS568" i="47"/>
  <c r="AR568" i="47"/>
  <c r="AT568" i="47"/>
  <c r="AN568" i="47"/>
  <c r="AP568" i="47"/>
  <c r="AO572" i="47"/>
  <c r="AQ572" i="47"/>
  <c r="AS572" i="47"/>
  <c r="AR572" i="47"/>
  <c r="AT572" i="47"/>
  <c r="AN572" i="47"/>
  <c r="AP572" i="47"/>
  <c r="AO576" i="47"/>
  <c r="AQ576" i="47"/>
  <c r="AS576" i="47"/>
  <c r="AR576" i="47"/>
  <c r="AT576" i="47"/>
  <c r="AN576" i="47"/>
  <c r="AP576" i="47"/>
  <c r="AO580" i="47"/>
  <c r="AQ580" i="47"/>
  <c r="AS580" i="47"/>
  <c r="AR580" i="47"/>
  <c r="AN580" i="47"/>
  <c r="AT580" i="47"/>
  <c r="AP580" i="47"/>
  <c r="AO584" i="47"/>
  <c r="AQ584" i="47"/>
  <c r="AS584" i="47"/>
  <c r="AR584" i="47"/>
  <c r="AT584" i="47"/>
  <c r="AN584" i="47"/>
  <c r="AP584" i="47"/>
  <c r="AO588" i="47"/>
  <c r="AQ588" i="47"/>
  <c r="AS588" i="47"/>
  <c r="AR588" i="47"/>
  <c r="AT588" i="47"/>
  <c r="AN588" i="47"/>
  <c r="AP588" i="47"/>
  <c r="AO592" i="47"/>
  <c r="AQ592" i="47"/>
  <c r="AS592" i="47"/>
  <c r="AR592" i="47"/>
  <c r="AT592" i="47"/>
  <c r="AN592" i="47"/>
  <c r="AP592" i="47"/>
  <c r="AO596" i="47"/>
  <c r="AQ596" i="47"/>
  <c r="AS596" i="47"/>
  <c r="AR596" i="47"/>
  <c r="AN596" i="47"/>
  <c r="AT596" i="47"/>
  <c r="AP596" i="47"/>
  <c r="AO600" i="47"/>
  <c r="AQ600" i="47"/>
  <c r="AS600" i="47"/>
  <c r="AR600" i="47"/>
  <c r="AT600" i="47"/>
  <c r="AN600" i="47"/>
  <c r="AP600" i="47"/>
  <c r="AO604" i="47"/>
  <c r="AQ604" i="47"/>
  <c r="AS604" i="47"/>
  <c r="AR604" i="47"/>
  <c r="AT604" i="47"/>
  <c r="AN604" i="47"/>
  <c r="AP604" i="47"/>
  <c r="AO608" i="47"/>
  <c r="AQ608" i="47"/>
  <c r="AS608" i="47"/>
  <c r="AR608" i="47"/>
  <c r="AT608" i="47"/>
  <c r="AN608" i="47"/>
  <c r="AP608" i="47"/>
  <c r="AO612" i="47"/>
  <c r="AQ612" i="47"/>
  <c r="AS612" i="47"/>
  <c r="AR612" i="47"/>
  <c r="AN612" i="47"/>
  <c r="AT612" i="47"/>
  <c r="AP612" i="47"/>
  <c r="AO616" i="47"/>
  <c r="AQ616" i="47"/>
  <c r="AS616" i="47"/>
  <c r="AR616" i="47"/>
  <c r="AT616" i="47"/>
  <c r="AN616" i="47"/>
  <c r="AP616" i="47"/>
  <c r="AO620" i="47"/>
  <c r="AQ620" i="47"/>
  <c r="AS620" i="47"/>
  <c r="AR620" i="47"/>
  <c r="AT620" i="47"/>
  <c r="AN620" i="47"/>
  <c r="AP620" i="47"/>
  <c r="AO624" i="47"/>
  <c r="AQ624" i="47"/>
  <c r="AS624" i="47"/>
  <c r="AR624" i="47"/>
  <c r="AT624" i="47"/>
  <c r="AN624" i="47"/>
  <c r="AP624" i="47"/>
  <c r="AO628" i="47"/>
  <c r="AQ628" i="47"/>
  <c r="AS628" i="47"/>
  <c r="AR628" i="47"/>
  <c r="AN628" i="47"/>
  <c r="AT628" i="47"/>
  <c r="AP628" i="47"/>
  <c r="AO632" i="47"/>
  <c r="AQ632" i="47"/>
  <c r="AS632" i="47"/>
  <c r="AR632" i="47"/>
  <c r="AT632" i="47"/>
  <c r="AN632" i="47"/>
  <c r="AP632" i="47"/>
  <c r="AO636" i="47"/>
  <c r="AQ636" i="47"/>
  <c r="AS636" i="47"/>
  <c r="AR636" i="47"/>
  <c r="AT636" i="47"/>
  <c r="AN636" i="47"/>
  <c r="AP636" i="47"/>
  <c r="AO640" i="47"/>
  <c r="AQ640" i="47"/>
  <c r="AS640" i="47"/>
  <c r="AR640" i="47"/>
  <c r="AT640" i="47"/>
  <c r="AN640" i="47"/>
  <c r="AP640" i="47"/>
  <c r="AO644" i="47"/>
  <c r="AQ644" i="47"/>
  <c r="AS644" i="47"/>
  <c r="AR644" i="47"/>
  <c r="AN644" i="47"/>
  <c r="AT644" i="47"/>
  <c r="AP644" i="47"/>
  <c r="AO648" i="47"/>
  <c r="AQ648" i="47"/>
  <c r="AS648" i="47"/>
  <c r="AR648" i="47"/>
  <c r="AT648" i="47"/>
  <c r="AN648" i="47"/>
  <c r="AP648" i="47"/>
  <c r="AO652" i="47"/>
  <c r="AQ652" i="47"/>
  <c r="AS652" i="47"/>
  <c r="AR652" i="47"/>
  <c r="AT652" i="47"/>
  <c r="AN652" i="47"/>
  <c r="AP652" i="47"/>
  <c r="AO656" i="47"/>
  <c r="AQ656" i="47"/>
  <c r="AS656" i="47"/>
  <c r="AR656" i="47"/>
  <c r="AT656" i="47"/>
  <c r="AN656" i="47"/>
  <c r="AP656" i="47"/>
  <c r="AO660" i="47"/>
  <c r="AQ660" i="47"/>
  <c r="AS660" i="47"/>
  <c r="AR660" i="47"/>
  <c r="AN660" i="47"/>
  <c r="AT660" i="47"/>
  <c r="AP660" i="47"/>
  <c r="AO664" i="47"/>
  <c r="AQ664" i="47"/>
  <c r="AS664" i="47"/>
  <c r="AR664" i="47"/>
  <c r="AT664" i="47"/>
  <c r="AN664" i="47"/>
  <c r="AP664" i="47"/>
  <c r="AO668" i="47"/>
  <c r="AQ668" i="47"/>
  <c r="AS668" i="47"/>
  <c r="AR668" i="47"/>
  <c r="AT668" i="47"/>
  <c r="AN668" i="47"/>
  <c r="AP668" i="47"/>
  <c r="AO672" i="47"/>
  <c r="AQ672" i="47"/>
  <c r="AS672" i="47"/>
  <c r="AR672" i="47"/>
  <c r="AT672" i="47"/>
  <c r="AN672" i="47"/>
  <c r="AP672" i="47"/>
  <c r="AO676" i="47"/>
  <c r="AQ676" i="47"/>
  <c r="AS676" i="47"/>
  <c r="AR676" i="47"/>
  <c r="AN676" i="47"/>
  <c r="AT676" i="47"/>
  <c r="AP676" i="47"/>
  <c r="AO680" i="47"/>
  <c r="AQ680" i="47"/>
  <c r="AS680" i="47"/>
  <c r="AR680" i="47"/>
  <c r="AT680" i="47"/>
  <c r="AN680" i="47"/>
  <c r="AP680" i="47"/>
  <c r="AO684" i="47"/>
  <c r="AQ684" i="47"/>
  <c r="AS684" i="47"/>
  <c r="AR684" i="47"/>
  <c r="AT684" i="47"/>
  <c r="AN684" i="47"/>
  <c r="AP684" i="47"/>
  <c r="AO688" i="47"/>
  <c r="AQ688" i="47"/>
  <c r="AS688" i="47"/>
  <c r="AR688" i="47"/>
  <c r="AT688" i="47"/>
  <c r="AN688" i="47"/>
  <c r="AP688" i="47"/>
  <c r="AO692" i="47"/>
  <c r="AQ692" i="47"/>
  <c r="AS692" i="47"/>
  <c r="AR692" i="47"/>
  <c r="AN692" i="47"/>
  <c r="AT692" i="47"/>
  <c r="AP692" i="47"/>
  <c r="AO696" i="47"/>
  <c r="AQ696" i="47"/>
  <c r="AS696" i="47"/>
  <c r="AR696" i="47"/>
  <c r="AT696" i="47"/>
  <c r="AN696" i="47"/>
  <c r="AP696" i="47"/>
  <c r="AO700" i="47"/>
  <c r="AQ700" i="47"/>
  <c r="AS700" i="47"/>
  <c r="AR700" i="47"/>
  <c r="AT700" i="47"/>
  <c r="AN700" i="47"/>
  <c r="AP700" i="47"/>
  <c r="AO704" i="47"/>
  <c r="AQ704" i="47"/>
  <c r="AS704" i="47"/>
  <c r="AR704" i="47"/>
  <c r="AT704" i="47"/>
  <c r="AN704" i="47"/>
  <c r="AP704" i="47"/>
  <c r="AO708" i="47"/>
  <c r="AQ708" i="47"/>
  <c r="AS708" i="47"/>
  <c r="AR708" i="47"/>
  <c r="AN708" i="47"/>
  <c r="AT708" i="47"/>
  <c r="AP708" i="47"/>
  <c r="AO712" i="47"/>
  <c r="AQ712" i="47"/>
  <c r="AS712" i="47"/>
  <c r="AR712" i="47"/>
  <c r="AT712" i="47"/>
  <c r="AN712" i="47"/>
  <c r="AP712" i="47"/>
  <c r="AO716" i="47"/>
  <c r="AQ716" i="47"/>
  <c r="AS716" i="47"/>
  <c r="AR716" i="47"/>
  <c r="AT716" i="47"/>
  <c r="AN716" i="47"/>
  <c r="AP716" i="47"/>
  <c r="AO720" i="47"/>
  <c r="AQ720" i="47"/>
  <c r="AS720" i="47"/>
  <c r="AR720" i="47"/>
  <c r="AT720" i="47"/>
  <c r="AN720" i="47"/>
  <c r="AP720" i="47"/>
  <c r="AO724" i="47"/>
  <c r="AQ724" i="47"/>
  <c r="AS724" i="47"/>
  <c r="AR724" i="47"/>
  <c r="AN724" i="47"/>
  <c r="AT724" i="47"/>
  <c r="AP724" i="47"/>
  <c r="AO728" i="47"/>
  <c r="AQ728" i="47"/>
  <c r="AS728" i="47"/>
  <c r="AR728" i="47"/>
  <c r="AT728" i="47"/>
  <c r="AN728" i="47"/>
  <c r="AP728" i="47"/>
  <c r="AO732" i="47"/>
  <c r="AQ732" i="47"/>
  <c r="AS732" i="47"/>
  <c r="AR732" i="47"/>
  <c r="AT732" i="47"/>
  <c r="AN732" i="47"/>
  <c r="AP732" i="47"/>
  <c r="AO736" i="47"/>
  <c r="AQ736" i="47"/>
  <c r="AS736" i="47"/>
  <c r="AR736" i="47"/>
  <c r="AT736" i="47"/>
  <c r="AN736" i="47"/>
  <c r="AP736" i="47"/>
  <c r="AO740" i="47"/>
  <c r="AQ740" i="47"/>
  <c r="AS740" i="47"/>
  <c r="AR740" i="47"/>
  <c r="AN740" i="47"/>
  <c r="AT740" i="47"/>
  <c r="AP740" i="47"/>
  <c r="AO744" i="47"/>
  <c r="AQ744" i="47"/>
  <c r="AS744" i="47"/>
  <c r="AR744" i="47"/>
  <c r="AT744" i="47"/>
  <c r="AN744" i="47"/>
  <c r="AP744" i="47"/>
  <c r="AO748" i="47"/>
  <c r="AS748" i="47"/>
  <c r="AR748" i="47"/>
  <c r="AQ748" i="47"/>
  <c r="AT748" i="47"/>
  <c r="AN748" i="47"/>
  <c r="AP748" i="47"/>
  <c r="AO752" i="47"/>
  <c r="AS752" i="47"/>
  <c r="AR752" i="47"/>
  <c r="AQ752" i="47"/>
  <c r="AN752" i="47"/>
  <c r="AT752" i="47"/>
  <c r="AP752" i="47"/>
  <c r="AO756" i="47"/>
  <c r="AS756" i="47"/>
  <c r="AR756" i="47"/>
  <c r="AQ756" i="47"/>
  <c r="AT756" i="47"/>
  <c r="AN756" i="47"/>
  <c r="AP756" i="47"/>
  <c r="AO760" i="47"/>
  <c r="AS760" i="47"/>
  <c r="AR760" i="47"/>
  <c r="AQ760" i="47"/>
  <c r="AN760" i="47"/>
  <c r="AT760" i="47"/>
  <c r="AP760" i="47"/>
  <c r="AO764" i="47"/>
  <c r="AS764" i="47"/>
  <c r="AR764" i="47"/>
  <c r="AQ764" i="47"/>
  <c r="AT764" i="47"/>
  <c r="AN764" i="47"/>
  <c r="AP764" i="47"/>
  <c r="AO768" i="47"/>
  <c r="AS768" i="47"/>
  <c r="AR768" i="47"/>
  <c r="AQ768" i="47"/>
  <c r="AN768" i="47"/>
  <c r="AT768" i="47"/>
  <c r="AP768" i="47"/>
  <c r="AO772" i="47"/>
  <c r="AS772" i="47"/>
  <c r="AR772" i="47"/>
  <c r="AQ772" i="47"/>
  <c r="AT772" i="47"/>
  <c r="AN772" i="47"/>
  <c r="AP772" i="47"/>
  <c r="AO776" i="47"/>
  <c r="AS776" i="47"/>
  <c r="AR776" i="47"/>
  <c r="AQ776" i="47"/>
  <c r="AN776" i="47"/>
  <c r="AT776" i="47"/>
  <c r="AP776" i="47"/>
  <c r="AO780" i="47"/>
  <c r="AS780" i="47"/>
  <c r="AR780" i="47"/>
  <c r="AQ780" i="47"/>
  <c r="AT780" i="47"/>
  <c r="AN780" i="47"/>
  <c r="AP780" i="47"/>
  <c r="AO784" i="47"/>
  <c r="AS784" i="47"/>
  <c r="AR784" i="47"/>
  <c r="AQ784" i="47"/>
  <c r="AN784" i="47"/>
  <c r="AT784" i="47"/>
  <c r="AP784" i="47"/>
  <c r="AO788" i="47"/>
  <c r="AS788" i="47"/>
  <c r="AR788" i="47"/>
  <c r="AQ788" i="47"/>
  <c r="AT788" i="47"/>
  <c r="AN788" i="47"/>
  <c r="AP788" i="47"/>
  <c r="AO792" i="47"/>
  <c r="AS792" i="47"/>
  <c r="AR792" i="47"/>
  <c r="AQ792" i="47"/>
  <c r="AN792" i="47"/>
  <c r="AT792" i="47"/>
  <c r="AP792" i="47"/>
  <c r="AO796" i="47"/>
  <c r="AS796" i="47"/>
  <c r="AR796" i="47"/>
  <c r="AQ796" i="47"/>
  <c r="AT796" i="47"/>
  <c r="AN796" i="47"/>
  <c r="AP796" i="47"/>
  <c r="AO800" i="47"/>
  <c r="AS800" i="47"/>
  <c r="AR800" i="47"/>
  <c r="AQ800" i="47"/>
  <c r="AN800" i="47"/>
  <c r="AT800" i="47"/>
  <c r="AP800" i="47"/>
  <c r="AO804" i="47"/>
  <c r="AS804" i="47"/>
  <c r="AR804" i="47"/>
  <c r="AQ804" i="47"/>
  <c r="AT804" i="47"/>
  <c r="AN804" i="47"/>
  <c r="AP804" i="47"/>
  <c r="AO808" i="47"/>
  <c r="AS808" i="47"/>
  <c r="AR808" i="47"/>
  <c r="AQ808" i="47"/>
  <c r="AN808" i="47"/>
  <c r="AT808" i="47"/>
  <c r="AP808" i="47"/>
  <c r="AO812" i="47"/>
  <c r="AS812" i="47"/>
  <c r="AR812" i="47"/>
  <c r="AQ812" i="47"/>
  <c r="AT812" i="47"/>
  <c r="AN812" i="47"/>
  <c r="AP812" i="47"/>
  <c r="AO816" i="47"/>
  <c r="AS816" i="47"/>
  <c r="AR816" i="47"/>
  <c r="AT816" i="47"/>
  <c r="AN816" i="47"/>
  <c r="AQ816" i="47"/>
  <c r="AP816" i="47"/>
  <c r="AO820" i="47"/>
  <c r="AS820" i="47"/>
  <c r="AR820" i="47"/>
  <c r="AT820" i="47"/>
  <c r="AN820" i="47"/>
  <c r="AQ820" i="47"/>
  <c r="AP820" i="47"/>
  <c r="AO824" i="47"/>
  <c r="AS824" i="47"/>
  <c r="AR824" i="47"/>
  <c r="AT824" i="47"/>
  <c r="AN824" i="47"/>
  <c r="AQ824" i="47"/>
  <c r="AP824" i="47"/>
  <c r="AO828" i="47"/>
  <c r="AS828" i="47"/>
  <c r="AR828" i="47"/>
  <c r="AT828" i="47"/>
  <c r="AN828" i="47"/>
  <c r="AQ828" i="47"/>
  <c r="AP828" i="47"/>
  <c r="AO832" i="47"/>
  <c r="AS832" i="47"/>
  <c r="AR832" i="47"/>
  <c r="AT832" i="47"/>
  <c r="AN832" i="47"/>
  <c r="AQ832" i="47"/>
  <c r="AP832" i="47"/>
  <c r="AO836" i="47"/>
  <c r="AS836" i="47"/>
  <c r="AR836" i="47"/>
  <c r="AT836" i="47"/>
  <c r="AN836" i="47"/>
  <c r="AQ836" i="47"/>
  <c r="AP836" i="47"/>
  <c r="AO840" i="47"/>
  <c r="AS840" i="47"/>
  <c r="AR840" i="47"/>
  <c r="AT840" i="47"/>
  <c r="AN840" i="47"/>
  <c r="AQ840" i="47"/>
  <c r="AP840" i="47"/>
  <c r="AO844" i="47"/>
  <c r="AS844" i="47"/>
  <c r="AR844" i="47"/>
  <c r="AT844" i="47"/>
  <c r="AN844" i="47"/>
  <c r="AQ844" i="47"/>
  <c r="AP844" i="47"/>
  <c r="AO848" i="47"/>
  <c r="AS848" i="47"/>
  <c r="AR848" i="47"/>
  <c r="AT848" i="47"/>
  <c r="AN848" i="47"/>
  <c r="AQ848" i="47"/>
  <c r="AP848" i="47"/>
  <c r="AO852" i="47"/>
  <c r="AS852" i="47"/>
  <c r="AR852" i="47"/>
  <c r="AT852" i="47"/>
  <c r="AN852" i="47"/>
  <c r="AQ852" i="47"/>
  <c r="AP852" i="47"/>
  <c r="AO856" i="47"/>
  <c r="AS856" i="47"/>
  <c r="AR856" i="47"/>
  <c r="AT856" i="47"/>
  <c r="AN856" i="47"/>
  <c r="AQ856" i="47"/>
  <c r="AP856" i="47"/>
  <c r="AO860" i="47"/>
  <c r="AS860" i="47"/>
  <c r="AR860" i="47"/>
  <c r="AT860" i="47"/>
  <c r="AN860" i="47"/>
  <c r="AQ860" i="47"/>
  <c r="AP860" i="47"/>
  <c r="AO864" i="47"/>
  <c r="AS864" i="47"/>
  <c r="AR864" i="47"/>
  <c r="AT864" i="47"/>
  <c r="AN864" i="47"/>
  <c r="AQ864" i="47"/>
  <c r="AP864" i="47"/>
  <c r="AO868" i="47"/>
  <c r="AS868" i="47"/>
  <c r="AR868" i="47"/>
  <c r="AT868" i="47"/>
  <c r="AN868" i="47"/>
  <c r="AQ868" i="47"/>
  <c r="AP868" i="47"/>
  <c r="AO872" i="47"/>
  <c r="AS872" i="47"/>
  <c r="AR872" i="47"/>
  <c r="AT872" i="47"/>
  <c r="AN872" i="47"/>
  <c r="AQ872" i="47"/>
  <c r="AP872" i="47"/>
  <c r="AO876" i="47"/>
  <c r="AS876" i="47"/>
  <c r="AR876" i="47"/>
  <c r="AT876" i="47"/>
  <c r="AN876" i="47"/>
  <c r="AQ876" i="47"/>
  <c r="AP876" i="47"/>
  <c r="AO880" i="47"/>
  <c r="AS880" i="47"/>
  <c r="AR880" i="47"/>
  <c r="AT880" i="47"/>
  <c r="AN880" i="47"/>
  <c r="AQ880" i="47"/>
  <c r="AP880" i="47"/>
  <c r="AO884" i="47"/>
  <c r="AS884" i="47"/>
  <c r="AR884" i="47"/>
  <c r="AT884" i="47"/>
  <c r="AN884" i="47"/>
  <c r="AQ884" i="47"/>
  <c r="AP884" i="47"/>
  <c r="AO888" i="47"/>
  <c r="AS888" i="47"/>
  <c r="AR888" i="47"/>
  <c r="AT888" i="47"/>
  <c r="AN888" i="47"/>
  <c r="AQ888" i="47"/>
  <c r="AP888" i="47"/>
  <c r="AO892" i="47"/>
  <c r="AS892" i="47"/>
  <c r="AR892" i="47"/>
  <c r="AT892" i="47"/>
  <c r="AN892" i="47"/>
  <c r="AQ892" i="47"/>
  <c r="AP892" i="47"/>
  <c r="AO896" i="47"/>
  <c r="AS896" i="47"/>
  <c r="AR896" i="47"/>
  <c r="AT896" i="47"/>
  <c r="AN896" i="47"/>
  <c r="AQ896" i="47"/>
  <c r="AP896" i="47"/>
  <c r="AO900" i="47"/>
  <c r="AS900" i="47"/>
  <c r="AR900" i="47"/>
  <c r="AT900" i="47"/>
  <c r="AN900" i="47"/>
  <c r="AQ900" i="47"/>
  <c r="AP900" i="47"/>
  <c r="AO904" i="47"/>
  <c r="AS904" i="47"/>
  <c r="AR904" i="47"/>
  <c r="AT904" i="47"/>
  <c r="AN904" i="47"/>
  <c r="AQ904" i="47"/>
  <c r="AP904" i="47"/>
  <c r="AO908" i="47"/>
  <c r="AS908" i="47"/>
  <c r="AR908" i="47"/>
  <c r="AT908" i="47"/>
  <c r="AN908" i="47"/>
  <c r="AQ908" i="47"/>
  <c r="AP908" i="47"/>
  <c r="AO912" i="47"/>
  <c r="AS912" i="47"/>
  <c r="AR912" i="47"/>
  <c r="AT912" i="47"/>
  <c r="AN912" i="47"/>
  <c r="AQ912" i="47"/>
  <c r="AP912" i="47"/>
  <c r="AO916" i="47"/>
  <c r="AS916" i="47"/>
  <c r="AR916" i="47"/>
  <c r="AT916" i="47"/>
  <c r="AN916" i="47"/>
  <c r="AQ916" i="47"/>
  <c r="AP916" i="47"/>
  <c r="AO920" i="47"/>
  <c r="AS920" i="47"/>
  <c r="AR920" i="47"/>
  <c r="AT920" i="47"/>
  <c r="AN920" i="47"/>
  <c r="AQ920" i="47"/>
  <c r="AP920" i="47"/>
  <c r="AO924" i="47"/>
  <c r="AS924" i="47"/>
  <c r="AR924" i="47"/>
  <c r="AT924" i="47"/>
  <c r="AN924" i="47"/>
  <c r="AQ924" i="47"/>
  <c r="AP924" i="47"/>
  <c r="AO928" i="47"/>
  <c r="AS928" i="47"/>
  <c r="AR928" i="47"/>
  <c r="AT928" i="47"/>
  <c r="AN928" i="47"/>
  <c r="AQ928" i="47"/>
  <c r="AP928" i="47"/>
  <c r="AO932" i="47"/>
  <c r="AS932" i="47"/>
  <c r="AR932" i="47"/>
  <c r="AT932" i="47"/>
  <c r="AN932" i="47"/>
  <c r="AQ932" i="47"/>
  <c r="AP932" i="47"/>
  <c r="AO936" i="47"/>
  <c r="AS936" i="47"/>
  <c r="AR936" i="47"/>
  <c r="AT936" i="47"/>
  <c r="AN936" i="47"/>
  <c r="AQ936" i="47"/>
  <c r="AP936" i="47"/>
  <c r="AO940" i="47"/>
  <c r="AS940" i="47"/>
  <c r="AR940" i="47"/>
  <c r="AT940" i="47"/>
  <c r="AN940" i="47"/>
  <c r="AQ940" i="47"/>
  <c r="AP940" i="47"/>
  <c r="AO944" i="47"/>
  <c r="AS944" i="47"/>
  <c r="AR944" i="47"/>
  <c r="AT944" i="47"/>
  <c r="AN944" i="47"/>
  <c r="AQ944" i="47"/>
  <c r="AP944" i="47"/>
  <c r="AO948" i="47"/>
  <c r="AS948" i="47"/>
  <c r="AR948" i="47"/>
  <c r="AT948" i="47"/>
  <c r="AN948" i="47"/>
  <c r="AQ948" i="47"/>
  <c r="AP948" i="47"/>
  <c r="AO952" i="47"/>
  <c r="AS952" i="47"/>
  <c r="AR952" i="47"/>
  <c r="AT952" i="47"/>
  <c r="AN952" i="47"/>
  <c r="AQ952" i="47"/>
  <c r="AP952" i="47"/>
  <c r="AO956" i="47"/>
  <c r="AS956" i="47"/>
  <c r="AR956" i="47"/>
  <c r="AT956" i="47"/>
  <c r="AN956" i="47"/>
  <c r="AQ956" i="47"/>
  <c r="AP956" i="47"/>
  <c r="AO960" i="47"/>
  <c r="AS960" i="47"/>
  <c r="AR960" i="47"/>
  <c r="AT960" i="47"/>
  <c r="AN960" i="47"/>
  <c r="AQ960" i="47"/>
  <c r="AP960" i="47"/>
  <c r="AO964" i="47"/>
  <c r="AS964" i="47"/>
  <c r="AR964" i="47"/>
  <c r="AT964" i="47"/>
  <c r="AN964" i="47"/>
  <c r="AQ964" i="47"/>
  <c r="AP964" i="47"/>
  <c r="AO968" i="47"/>
  <c r="AS968" i="47"/>
  <c r="AR968" i="47"/>
  <c r="AT968" i="47"/>
  <c r="AN968" i="47"/>
  <c r="AQ968" i="47"/>
  <c r="AP968" i="47"/>
  <c r="AO972" i="47"/>
  <c r="AS972" i="47"/>
  <c r="AR972" i="47"/>
  <c r="AT972" i="47"/>
  <c r="AN972" i="47"/>
  <c r="AQ972" i="47"/>
  <c r="AP972" i="47"/>
  <c r="AO976" i="47"/>
  <c r="AS976" i="47"/>
  <c r="AR976" i="47"/>
  <c r="AT976" i="47"/>
  <c r="AN976" i="47"/>
  <c r="AQ976" i="47"/>
  <c r="AP976" i="47"/>
  <c r="AO980" i="47"/>
  <c r="AS980" i="47"/>
  <c r="AR980" i="47"/>
  <c r="AT980" i="47"/>
  <c r="AN980" i="47"/>
  <c r="AQ980" i="47"/>
  <c r="AP980" i="47"/>
  <c r="AO984" i="47"/>
  <c r="AS984" i="47"/>
  <c r="AR984" i="47"/>
  <c r="AT984" i="47"/>
  <c r="AN984" i="47"/>
  <c r="AQ984" i="47"/>
  <c r="AP984" i="47"/>
  <c r="AO988" i="47"/>
  <c r="AS988" i="47"/>
  <c r="AR988" i="47"/>
  <c r="AT988" i="47"/>
  <c r="AN988" i="47"/>
  <c r="AQ988" i="47"/>
  <c r="AP988" i="47"/>
  <c r="AO992" i="47"/>
  <c r="AS992" i="47"/>
  <c r="AR992" i="47"/>
  <c r="AT992" i="47"/>
  <c r="AN992" i="47"/>
  <c r="AQ992" i="47"/>
  <c r="AP992" i="47"/>
  <c r="AO996" i="47"/>
  <c r="AS996" i="47"/>
  <c r="AR996" i="47"/>
  <c r="AT996" i="47"/>
  <c r="AN996" i="47"/>
  <c r="AQ996" i="47"/>
  <c r="AP996" i="47"/>
  <c r="AO1000" i="47"/>
  <c r="AS1000" i="47"/>
  <c r="AR1000" i="47"/>
  <c r="AT1000" i="47"/>
  <c r="AN1000" i="47"/>
  <c r="AQ1000" i="47"/>
  <c r="AP1000" i="47"/>
  <c r="AO1004" i="47"/>
  <c r="AS1004" i="47"/>
  <c r="AR1004" i="47"/>
  <c r="AT1004" i="47"/>
  <c r="AN1004" i="47"/>
  <c r="AQ1004" i="47"/>
  <c r="AP1004" i="47"/>
  <c r="AO1008" i="47"/>
  <c r="AS1008" i="47"/>
  <c r="AR1008" i="47"/>
  <c r="AT1008" i="47"/>
  <c r="AN1008" i="47"/>
  <c r="AQ1008" i="47"/>
  <c r="AP1008" i="47"/>
  <c r="AO1012" i="47"/>
  <c r="AS1012" i="47"/>
  <c r="AR1012" i="47"/>
  <c r="AT1012" i="47"/>
  <c r="AN1012" i="47"/>
  <c r="AQ1012" i="47"/>
  <c r="AP1012" i="47"/>
  <c r="AO1016" i="47"/>
  <c r="AS1016" i="47"/>
  <c r="AR1016" i="47"/>
  <c r="AT1016" i="47"/>
  <c r="AN1016" i="47"/>
  <c r="AQ1016" i="47"/>
  <c r="AP1016" i="47"/>
  <c r="AO1020" i="47"/>
  <c r="AS1020" i="47"/>
  <c r="AR1020" i="47"/>
  <c r="AT1020" i="47"/>
  <c r="AN1020" i="47"/>
  <c r="AQ1020" i="47"/>
  <c r="AP1020" i="47"/>
  <c r="AO1024" i="47"/>
  <c r="AS1024" i="47"/>
  <c r="AR1024" i="47"/>
  <c r="AT1024" i="47"/>
  <c r="AN1024" i="47"/>
  <c r="AQ1024" i="47"/>
  <c r="AP1024" i="47"/>
  <c r="AO1028" i="47"/>
  <c r="AS1028" i="47"/>
  <c r="AR1028" i="47"/>
  <c r="AT1028" i="47"/>
  <c r="AN1028" i="47"/>
  <c r="AQ1028" i="47"/>
  <c r="AP1028" i="47"/>
  <c r="AO1032" i="47"/>
  <c r="AS1032" i="47"/>
  <c r="AR1032" i="47"/>
  <c r="AT1032" i="47"/>
  <c r="AN1032" i="47"/>
  <c r="AQ1032" i="47"/>
  <c r="AP1032" i="47"/>
  <c r="AO1036" i="47"/>
  <c r="AS1036" i="47"/>
  <c r="AR1036" i="47"/>
  <c r="AT1036" i="47"/>
  <c r="AN1036" i="47"/>
  <c r="AQ1036" i="47"/>
  <c r="AP1036" i="47"/>
  <c r="AO1040" i="47"/>
  <c r="AS1040" i="47"/>
  <c r="AR1040" i="47"/>
  <c r="AT1040" i="47"/>
  <c r="AN1040" i="47"/>
  <c r="AQ1040" i="47"/>
  <c r="AP1040" i="47"/>
  <c r="AO1044" i="47"/>
  <c r="AS1044" i="47"/>
  <c r="AR1044" i="47"/>
  <c r="AT1044" i="47"/>
  <c r="AN1044" i="47"/>
  <c r="AQ1044" i="47"/>
  <c r="AP1044" i="47"/>
  <c r="AO1048" i="47"/>
  <c r="AS1048" i="47"/>
  <c r="AR1048" i="47"/>
  <c r="AT1048" i="47"/>
  <c r="AN1048" i="47"/>
  <c r="AQ1048" i="47"/>
  <c r="AP1048" i="47"/>
  <c r="AO1052" i="47"/>
  <c r="AS1052" i="47"/>
  <c r="AR1052" i="47"/>
  <c r="AT1052" i="47"/>
  <c r="AN1052" i="47"/>
  <c r="AQ1052" i="47"/>
  <c r="AP1052" i="47"/>
  <c r="AO1056" i="47"/>
  <c r="AR1056" i="47"/>
  <c r="AT1056" i="47"/>
  <c r="AN1056" i="47"/>
  <c r="AS1056" i="47"/>
  <c r="AQ1056" i="47"/>
  <c r="AP1056" i="47"/>
  <c r="AO1060" i="47"/>
  <c r="AR1060" i="47"/>
  <c r="AT1060" i="47"/>
  <c r="AN1060" i="47"/>
  <c r="AS1060" i="47"/>
  <c r="AQ1060" i="47"/>
  <c r="AP1060" i="47"/>
  <c r="AO1064" i="47"/>
  <c r="AR1064" i="47"/>
  <c r="AT1064" i="47"/>
  <c r="AN1064" i="47"/>
  <c r="AS1064" i="47"/>
  <c r="AQ1064" i="47"/>
  <c r="AP1064" i="47"/>
  <c r="AO1068" i="47"/>
  <c r="AR1068" i="47"/>
  <c r="AT1068" i="47"/>
  <c r="AN1068" i="47"/>
  <c r="AS1068" i="47"/>
  <c r="AQ1068" i="47"/>
  <c r="AP1068" i="47"/>
  <c r="AO1072" i="47"/>
  <c r="AR1072" i="47"/>
  <c r="AT1072" i="47"/>
  <c r="AN1072" i="47"/>
  <c r="AS1072" i="47"/>
  <c r="AQ1072" i="47"/>
  <c r="AP1072" i="47"/>
  <c r="AO1076" i="47"/>
  <c r="AR1076" i="47"/>
  <c r="AT1076" i="47"/>
  <c r="AN1076" i="47"/>
  <c r="AS1076" i="47"/>
  <c r="AQ1076" i="47"/>
  <c r="AP1076" i="47"/>
  <c r="AO1080" i="47"/>
  <c r="AR1080" i="47"/>
  <c r="AT1080" i="47"/>
  <c r="AN1080" i="47"/>
  <c r="AS1080" i="47"/>
  <c r="AQ1080" i="47"/>
  <c r="AP1080" i="47"/>
  <c r="AO1084" i="47"/>
  <c r="AR1084" i="47"/>
  <c r="AT1084" i="47"/>
  <c r="AN1084" i="47"/>
  <c r="AS1084" i="47"/>
  <c r="AQ1084" i="47"/>
  <c r="AP1084" i="47"/>
  <c r="AO1088" i="47"/>
  <c r="AR1088" i="47"/>
  <c r="AT1088" i="47"/>
  <c r="AN1088" i="47"/>
  <c r="AS1088" i="47"/>
  <c r="AQ1088" i="47"/>
  <c r="AP1088" i="47"/>
  <c r="AO1092" i="47"/>
  <c r="AR1092" i="47"/>
  <c r="AT1092" i="47"/>
  <c r="AN1092" i="47"/>
  <c r="AS1092" i="47"/>
  <c r="AQ1092" i="47"/>
  <c r="AP1092" i="47"/>
  <c r="AO1096" i="47"/>
  <c r="AR1096" i="47"/>
  <c r="AT1096" i="47"/>
  <c r="AN1096" i="47"/>
  <c r="AS1096" i="47"/>
  <c r="AQ1096" i="47"/>
  <c r="AP1096" i="47"/>
  <c r="AO1100" i="47"/>
  <c r="AR1100" i="47"/>
  <c r="AT1100" i="47"/>
  <c r="AN1100" i="47"/>
  <c r="AS1100" i="47"/>
  <c r="AQ1100" i="47"/>
  <c r="AP1100" i="47"/>
  <c r="AO1104" i="47"/>
  <c r="AR1104" i="47"/>
  <c r="AT1104" i="47"/>
  <c r="AN1104" i="47"/>
  <c r="AS1104" i="47"/>
  <c r="AQ1104" i="47"/>
  <c r="AP1104" i="47"/>
  <c r="AO1108" i="47"/>
  <c r="AR1108" i="47"/>
  <c r="AT1108" i="47"/>
  <c r="AN1108" i="47"/>
  <c r="AS1108" i="47"/>
  <c r="AQ1108" i="47"/>
  <c r="AP1108" i="47"/>
  <c r="AO1112" i="47"/>
  <c r="AR1112" i="47"/>
  <c r="AT1112" i="47"/>
  <c r="AN1112" i="47"/>
  <c r="AS1112" i="47"/>
  <c r="AQ1112" i="47"/>
  <c r="AP1112" i="47"/>
  <c r="AO1116" i="47"/>
  <c r="AR1116" i="47"/>
  <c r="AT1116" i="47"/>
  <c r="AN1116" i="47"/>
  <c r="AS1116" i="47"/>
  <c r="AQ1116" i="47"/>
  <c r="AP1116" i="47"/>
  <c r="AO1120" i="47"/>
  <c r="AR1120" i="47"/>
  <c r="AT1120" i="47"/>
  <c r="AN1120" i="47"/>
  <c r="AS1120" i="47"/>
  <c r="AQ1120" i="47"/>
  <c r="AP1120" i="47"/>
  <c r="AO1124" i="47"/>
  <c r="AR1124" i="47"/>
  <c r="AT1124" i="47"/>
  <c r="AN1124" i="47"/>
  <c r="AS1124" i="47"/>
  <c r="AQ1124" i="47"/>
  <c r="AP1124" i="47"/>
  <c r="AO1128" i="47"/>
  <c r="AR1128" i="47"/>
  <c r="AT1128" i="47"/>
  <c r="AN1128" i="47"/>
  <c r="AS1128" i="47"/>
  <c r="AQ1128" i="47"/>
  <c r="AP1128" i="47"/>
  <c r="AO1132" i="47"/>
  <c r="AR1132" i="47"/>
  <c r="AT1132" i="47"/>
  <c r="AN1132" i="47"/>
  <c r="AS1132" i="47"/>
  <c r="AQ1132" i="47"/>
  <c r="AP1132" i="47"/>
  <c r="AO1136" i="47"/>
  <c r="AR1136" i="47"/>
  <c r="AT1136" i="47"/>
  <c r="AN1136" i="47"/>
  <c r="AS1136" i="47"/>
  <c r="AQ1136" i="47"/>
  <c r="AP1136" i="47"/>
  <c r="AO1140" i="47"/>
  <c r="AS1140" i="47"/>
  <c r="AR1140" i="47"/>
  <c r="AN1140" i="47"/>
  <c r="AT1140" i="47"/>
  <c r="AQ1140" i="47"/>
  <c r="AP1140" i="47"/>
  <c r="AO1144" i="47"/>
  <c r="AS1144" i="47"/>
  <c r="AR1144" i="47"/>
  <c r="AQ1144" i="47"/>
  <c r="AT1144" i="47"/>
  <c r="AN1144" i="47"/>
  <c r="AP1144" i="47"/>
  <c r="AO1148" i="47"/>
  <c r="AS1148" i="47"/>
  <c r="AR1148" i="47"/>
  <c r="AQ1148" i="47"/>
  <c r="AN1148" i="47"/>
  <c r="AT1148" i="47"/>
  <c r="AP1148" i="47"/>
  <c r="AO1152" i="47"/>
  <c r="AS1152" i="47"/>
  <c r="AR1152" i="47"/>
  <c r="AQ1152" i="47"/>
  <c r="AT1152" i="47"/>
  <c r="AN1152" i="47"/>
  <c r="AP1152" i="47"/>
  <c r="AO1156" i="47"/>
  <c r="AS1156" i="47"/>
  <c r="AR1156" i="47"/>
  <c r="AQ1156" i="47"/>
  <c r="AN1156" i="47"/>
  <c r="AT1156" i="47"/>
  <c r="AP1156" i="47"/>
  <c r="AO1160" i="47"/>
  <c r="AS1160" i="47"/>
  <c r="AR1160" i="47"/>
  <c r="AQ1160" i="47"/>
  <c r="AT1160" i="47"/>
  <c r="AN1160" i="47"/>
  <c r="AP1160" i="47"/>
  <c r="AO1164" i="47"/>
  <c r="AS1164" i="47"/>
  <c r="AR1164" i="47"/>
  <c r="AQ1164" i="47"/>
  <c r="AN1164" i="47"/>
  <c r="AT1164" i="47"/>
  <c r="AP1164" i="47"/>
  <c r="AO1168" i="47"/>
  <c r="AS1168" i="47"/>
  <c r="AR1168" i="47"/>
  <c r="AQ1168" i="47"/>
  <c r="AT1168" i="47"/>
  <c r="AN1168" i="47"/>
  <c r="AP1168" i="47"/>
  <c r="AO1172" i="47"/>
  <c r="AS1172" i="47"/>
  <c r="AR1172" i="47"/>
  <c r="AQ1172" i="47"/>
  <c r="AN1172" i="47"/>
  <c r="AT1172" i="47"/>
  <c r="AP1172" i="47"/>
  <c r="AO1176" i="47"/>
  <c r="AS1176" i="47"/>
  <c r="AR1176" i="47"/>
  <c r="AQ1176" i="47"/>
  <c r="AT1176" i="47"/>
  <c r="AN1176" i="47"/>
  <c r="AP1176" i="47"/>
  <c r="AO1180" i="47"/>
  <c r="AS1180" i="47"/>
  <c r="AR1180" i="47"/>
  <c r="AQ1180" i="47"/>
  <c r="AN1180" i="47"/>
  <c r="AT1180" i="47"/>
  <c r="AP1180" i="47"/>
  <c r="AO1184" i="47"/>
  <c r="AS1184" i="47"/>
  <c r="AR1184" i="47"/>
  <c r="AQ1184" i="47"/>
  <c r="AT1184" i="47"/>
  <c r="AN1184" i="47"/>
  <c r="AP1184" i="47"/>
  <c r="AO1188" i="47"/>
  <c r="AS1188" i="47"/>
  <c r="AR1188" i="47"/>
  <c r="AQ1188" i="47"/>
  <c r="AN1188" i="47"/>
  <c r="AT1188" i="47"/>
  <c r="AP1188" i="47"/>
  <c r="AO1192" i="47"/>
  <c r="AS1192" i="47"/>
  <c r="AR1192" i="47"/>
  <c r="AQ1192" i="47"/>
  <c r="AT1192" i="47"/>
  <c r="AN1192" i="47"/>
  <c r="AP1192" i="47"/>
  <c r="AO1196" i="47"/>
  <c r="AS1196" i="47"/>
  <c r="AR1196" i="47"/>
  <c r="AQ1196" i="47"/>
  <c r="AN1196" i="47"/>
  <c r="AT1196" i="47"/>
  <c r="AP1196" i="47"/>
  <c r="AO1200" i="47"/>
  <c r="AS1200" i="47"/>
  <c r="AR1200" i="47"/>
  <c r="AQ1200" i="47"/>
  <c r="AT1200" i="47"/>
  <c r="AN1200" i="47"/>
  <c r="AP1200" i="47"/>
  <c r="AO1204" i="47"/>
  <c r="AT1204" i="47"/>
  <c r="AN1204" i="47"/>
  <c r="AS1204" i="47"/>
  <c r="AR1204" i="47"/>
  <c r="AQ1204" i="47"/>
  <c r="AP1204" i="47"/>
  <c r="AO1208" i="47"/>
  <c r="AT1208" i="47"/>
  <c r="AN1208" i="47"/>
  <c r="AS1208" i="47"/>
  <c r="AR1208" i="47"/>
  <c r="AQ1208" i="47"/>
  <c r="AP1208" i="47"/>
  <c r="AO1212" i="47"/>
  <c r="AT1212" i="47"/>
  <c r="AN1212" i="47"/>
  <c r="AS1212" i="47"/>
  <c r="AR1212" i="47"/>
  <c r="AQ1212" i="47"/>
  <c r="AP1212" i="47"/>
  <c r="AO1216" i="47"/>
  <c r="AT1216" i="47"/>
  <c r="AN1216" i="47"/>
  <c r="AS1216" i="47"/>
  <c r="AR1216" i="47"/>
  <c r="AQ1216" i="47"/>
  <c r="AP1216" i="47"/>
  <c r="AO1220" i="47"/>
  <c r="AT1220" i="47"/>
  <c r="AN1220" i="47"/>
  <c r="AS1220" i="47"/>
  <c r="AR1220" i="47"/>
  <c r="AQ1220" i="47"/>
  <c r="AP1220" i="47"/>
  <c r="AO1224" i="47"/>
  <c r="AT1224" i="47"/>
  <c r="AN1224" i="47"/>
  <c r="AS1224" i="47"/>
  <c r="AR1224" i="47"/>
  <c r="AQ1224" i="47"/>
  <c r="AP1224" i="47"/>
  <c r="AO1228" i="47"/>
  <c r="AT1228" i="47"/>
  <c r="AN1228" i="47"/>
  <c r="AS1228" i="47"/>
  <c r="AR1228" i="47"/>
  <c r="AQ1228" i="47"/>
  <c r="AP1228" i="47"/>
  <c r="AO1232" i="47"/>
  <c r="AT1232" i="47"/>
  <c r="AN1232" i="47"/>
  <c r="AS1232" i="47"/>
  <c r="AR1232" i="47"/>
  <c r="AQ1232" i="47"/>
  <c r="AP1232" i="47"/>
  <c r="AO1236" i="47"/>
  <c r="AQ1236" i="47"/>
  <c r="AR1236" i="47"/>
  <c r="AN1236" i="47"/>
  <c r="AT1236" i="47"/>
  <c r="AS1236" i="47"/>
  <c r="AP1236" i="47"/>
  <c r="AO1240" i="47"/>
  <c r="AQ1240" i="47"/>
  <c r="AT1240" i="47"/>
  <c r="AN1240" i="47"/>
  <c r="AR1240" i="47"/>
  <c r="AS1240" i="47"/>
  <c r="AP1240" i="47"/>
  <c r="AO1244" i="47"/>
  <c r="AQ1244" i="47"/>
  <c r="AT1244" i="47"/>
  <c r="AN1244" i="47"/>
  <c r="AS1244" i="47"/>
  <c r="AR1244" i="47"/>
  <c r="AP1244" i="47"/>
  <c r="AO1248" i="47"/>
  <c r="AQ1248" i="47"/>
  <c r="AT1248" i="47"/>
  <c r="AN1248" i="47"/>
  <c r="AR1248" i="47"/>
  <c r="AS1248" i="47"/>
  <c r="AP1248" i="47"/>
  <c r="AO1252" i="47"/>
  <c r="AQ1252" i="47"/>
  <c r="AT1252" i="47"/>
  <c r="AN1252" i="47"/>
  <c r="AS1252" i="47"/>
  <c r="AR1252" i="47"/>
  <c r="AP1252" i="47"/>
  <c r="AO1256" i="47"/>
  <c r="AQ1256" i="47"/>
  <c r="AT1256" i="47"/>
  <c r="AN1256" i="47"/>
  <c r="AR1256" i="47"/>
  <c r="AS1256" i="47"/>
  <c r="AP1256" i="47"/>
  <c r="AO1260" i="47"/>
  <c r="AQ1260" i="47"/>
  <c r="AT1260" i="47"/>
  <c r="AN1260" i="47"/>
  <c r="AS1260" i="47"/>
  <c r="AR1260" i="47"/>
  <c r="AP1260" i="47"/>
  <c r="AO1264" i="47"/>
  <c r="AQ1264" i="47"/>
  <c r="AT1264" i="47"/>
  <c r="AN1264" i="47"/>
  <c r="AR1264" i="47"/>
  <c r="AS1264" i="47"/>
  <c r="AP1264" i="47"/>
  <c r="AO1268" i="47"/>
  <c r="AQ1268" i="47"/>
  <c r="AT1268" i="47"/>
  <c r="AN1268" i="47"/>
  <c r="AS1268" i="47"/>
  <c r="AR1268" i="47"/>
  <c r="AP1268" i="47"/>
  <c r="AO1272" i="47"/>
  <c r="AQ1272" i="47"/>
  <c r="AT1272" i="47"/>
  <c r="AN1272" i="47"/>
  <c r="AR1272" i="47"/>
  <c r="AS1272" i="47"/>
  <c r="AP1272" i="47"/>
  <c r="AO1276" i="47"/>
  <c r="AQ1276" i="47"/>
  <c r="AT1276" i="47"/>
  <c r="AN1276" i="47"/>
  <c r="AS1276" i="47"/>
  <c r="AR1276" i="47"/>
  <c r="AP1276" i="47"/>
  <c r="AO1280" i="47"/>
  <c r="AQ1280" i="47"/>
  <c r="AT1280" i="47"/>
  <c r="AN1280" i="47"/>
  <c r="AR1280" i="47"/>
  <c r="AS1280" i="47"/>
  <c r="AP1280" i="47"/>
  <c r="AO1284" i="47"/>
  <c r="AQ1284" i="47"/>
  <c r="AT1284" i="47"/>
  <c r="AN1284" i="47"/>
  <c r="AS1284" i="47"/>
  <c r="AR1284" i="47"/>
  <c r="AP1284" i="47"/>
  <c r="AO1288" i="47"/>
  <c r="AQ1288" i="47"/>
  <c r="AT1288" i="47"/>
  <c r="AN1288" i="47"/>
  <c r="AR1288" i="47"/>
  <c r="AS1288" i="47"/>
  <c r="AP1288" i="47"/>
  <c r="AO1292" i="47"/>
  <c r="AQ1292" i="47"/>
  <c r="AT1292" i="47"/>
  <c r="AN1292" i="47"/>
  <c r="AS1292" i="47"/>
  <c r="AR1292" i="47"/>
  <c r="AP1292" i="47"/>
  <c r="AO1296" i="47"/>
  <c r="AQ1296" i="47"/>
  <c r="AT1296" i="47"/>
  <c r="AN1296" i="47"/>
  <c r="AR1296" i="47"/>
  <c r="AS1296" i="47"/>
  <c r="AP1296" i="47"/>
  <c r="AO1300" i="47"/>
  <c r="AQ1300" i="47"/>
  <c r="AT1300" i="47"/>
  <c r="AN1300" i="47"/>
  <c r="AS1300" i="47"/>
  <c r="AR1300" i="47"/>
  <c r="AP1300" i="47"/>
  <c r="AO13" i="47"/>
  <c r="AQ13" i="47"/>
  <c r="AR13" i="47"/>
  <c r="AT13" i="47"/>
  <c r="AN13" i="47"/>
  <c r="AS13" i="47"/>
  <c r="AP13" i="47"/>
  <c r="AO21" i="47"/>
  <c r="AQ21" i="47"/>
  <c r="AT21" i="47"/>
  <c r="AN21" i="47"/>
  <c r="AS21" i="47"/>
  <c r="AR21" i="47"/>
  <c r="AP21" i="47"/>
  <c r="AO33" i="47"/>
  <c r="AQ33" i="47"/>
  <c r="AT33" i="47"/>
  <c r="AN33" i="47"/>
  <c r="AS33" i="47"/>
  <c r="AR33" i="47"/>
  <c r="AP33" i="47"/>
  <c r="AO45" i="47"/>
  <c r="AQ45" i="47"/>
  <c r="AT45" i="47"/>
  <c r="AN45" i="47"/>
  <c r="AS45" i="47"/>
  <c r="AR45" i="47"/>
  <c r="AP45" i="47"/>
  <c r="AO57" i="47"/>
  <c r="AQ57" i="47"/>
  <c r="AT57" i="47"/>
  <c r="AN57" i="47"/>
  <c r="AS57" i="47"/>
  <c r="AR57" i="47"/>
  <c r="AP57" i="47"/>
  <c r="AO61" i="47"/>
  <c r="AQ61" i="47"/>
  <c r="AT61" i="47"/>
  <c r="AN61" i="47"/>
  <c r="AS61" i="47"/>
  <c r="AR61" i="47"/>
  <c r="AP61" i="47"/>
  <c r="AO73" i="47"/>
  <c r="AQ73" i="47"/>
  <c r="AT73" i="47"/>
  <c r="AN73" i="47"/>
  <c r="AS73" i="47"/>
  <c r="AR73" i="47"/>
  <c r="AP73" i="47"/>
  <c r="AO85" i="47"/>
  <c r="AQ85" i="47"/>
  <c r="AT85" i="47"/>
  <c r="AN85" i="47"/>
  <c r="AS85" i="47"/>
  <c r="AR85" i="47"/>
  <c r="AP85" i="47"/>
  <c r="AO93" i="47"/>
  <c r="AQ93" i="47"/>
  <c r="AT93" i="47"/>
  <c r="AN93" i="47"/>
  <c r="AS93" i="47"/>
  <c r="AR93" i="47"/>
  <c r="AP93" i="47"/>
  <c r="AO105" i="47"/>
  <c r="AQ105" i="47"/>
  <c r="AT105" i="47"/>
  <c r="AN105" i="47"/>
  <c r="AS105" i="47"/>
  <c r="AR105" i="47"/>
  <c r="AP105" i="47"/>
  <c r="AO117" i="47"/>
  <c r="AQ117" i="47"/>
  <c r="AT117" i="47"/>
  <c r="AN117" i="47"/>
  <c r="AS117" i="47"/>
  <c r="AR117" i="47"/>
  <c r="AP117" i="47"/>
  <c r="AO129" i="47"/>
  <c r="AQ129" i="47"/>
  <c r="AT129" i="47"/>
  <c r="AN129" i="47"/>
  <c r="AS129" i="47"/>
  <c r="AR129" i="47"/>
  <c r="AP129" i="47"/>
  <c r="AO137" i="47"/>
  <c r="AQ137" i="47"/>
  <c r="AT137" i="47"/>
  <c r="AN137" i="47"/>
  <c r="AS137" i="47"/>
  <c r="AR137" i="47"/>
  <c r="AP137" i="47"/>
  <c r="AO149" i="47"/>
  <c r="AQ149" i="47"/>
  <c r="AT149" i="47"/>
  <c r="AN149" i="47"/>
  <c r="AS149" i="47"/>
  <c r="AR149" i="47"/>
  <c r="AP149" i="47"/>
  <c r="AO161" i="47"/>
  <c r="AQ161" i="47"/>
  <c r="AT161" i="47"/>
  <c r="AN161" i="47"/>
  <c r="AS161" i="47"/>
  <c r="AR161" i="47"/>
  <c r="AP161" i="47"/>
  <c r="AO173" i="47"/>
  <c r="AQ173" i="47"/>
  <c r="AT173" i="47"/>
  <c r="AN173" i="47"/>
  <c r="AS173" i="47"/>
  <c r="AR173" i="47"/>
  <c r="AP173" i="47"/>
  <c r="AO181" i="47"/>
  <c r="AQ181" i="47"/>
  <c r="AT181" i="47"/>
  <c r="AN181" i="47"/>
  <c r="AS181" i="47"/>
  <c r="AR181" i="47"/>
  <c r="AP181" i="47"/>
  <c r="AO193" i="47"/>
  <c r="AQ193" i="47"/>
  <c r="AT193" i="47"/>
  <c r="AN193" i="47"/>
  <c r="AS193" i="47"/>
  <c r="AR193" i="47"/>
  <c r="AP193" i="47"/>
  <c r="AO205" i="47"/>
  <c r="AQ205" i="47"/>
  <c r="AT205" i="47"/>
  <c r="AN205" i="47"/>
  <c r="AS205" i="47"/>
  <c r="AR205" i="47"/>
  <c r="AP205" i="47"/>
  <c r="AO213" i="47"/>
  <c r="AQ213" i="47"/>
  <c r="AT213" i="47"/>
  <c r="AN213" i="47"/>
  <c r="AS213" i="47"/>
  <c r="AR213" i="47"/>
  <c r="AP213" i="47"/>
  <c r="AO229" i="47"/>
  <c r="AQ229" i="47"/>
  <c r="AT229" i="47"/>
  <c r="AN229" i="47"/>
  <c r="AS229" i="47"/>
  <c r="AR229" i="47"/>
  <c r="AP229" i="47"/>
  <c r="AO241" i="47"/>
  <c r="AQ241" i="47"/>
  <c r="AT241" i="47"/>
  <c r="AN241" i="47"/>
  <c r="AS241" i="47"/>
  <c r="AR241" i="47"/>
  <c r="AP241" i="47"/>
  <c r="AO253" i="47"/>
  <c r="AQ253" i="47"/>
  <c r="AT253" i="47"/>
  <c r="AN253" i="47"/>
  <c r="AS253" i="47"/>
  <c r="AR253" i="47"/>
  <c r="AP253" i="47"/>
  <c r="AO265" i="47"/>
  <c r="AQ265" i="47"/>
  <c r="AT265" i="47"/>
  <c r="AN265" i="47"/>
  <c r="AS265" i="47"/>
  <c r="AR265" i="47"/>
  <c r="AP265" i="47"/>
  <c r="AO273" i="47"/>
  <c r="AQ273" i="47"/>
  <c r="AT273" i="47"/>
  <c r="AN273" i="47"/>
  <c r="AS273" i="47"/>
  <c r="AR273" i="47"/>
  <c r="AP273" i="47"/>
  <c r="AO281" i="47"/>
  <c r="AQ281" i="47"/>
  <c r="AT281" i="47"/>
  <c r="AN281" i="47"/>
  <c r="AS281" i="47"/>
  <c r="AR281" i="47"/>
  <c r="AP281" i="47"/>
  <c r="AO293" i="47"/>
  <c r="AQ293" i="47"/>
  <c r="AT293" i="47"/>
  <c r="AN293" i="47"/>
  <c r="AS293" i="47"/>
  <c r="AR293" i="47"/>
  <c r="AP293" i="47"/>
  <c r="AO305" i="47"/>
  <c r="AQ305" i="47"/>
  <c r="AT305" i="47"/>
  <c r="AN305" i="47"/>
  <c r="AS305" i="47"/>
  <c r="AR305" i="47"/>
  <c r="AP305" i="47"/>
  <c r="AO317" i="47"/>
  <c r="AQ317" i="47"/>
  <c r="AT317" i="47"/>
  <c r="AN317" i="47"/>
  <c r="AS317" i="47"/>
  <c r="AR317" i="47"/>
  <c r="AP317" i="47"/>
  <c r="AO329" i="47"/>
  <c r="AQ329" i="47"/>
  <c r="AT329" i="47"/>
  <c r="AN329" i="47"/>
  <c r="AS329" i="47"/>
  <c r="AR329" i="47"/>
  <c r="AP329" i="47"/>
  <c r="AO337" i="47"/>
  <c r="AQ337" i="47"/>
  <c r="AT337" i="47"/>
  <c r="AN337" i="47"/>
  <c r="AS337" i="47"/>
  <c r="AR337" i="47"/>
  <c r="AP337" i="47"/>
  <c r="AO349" i="47"/>
  <c r="AQ349" i="47"/>
  <c r="AT349" i="47"/>
  <c r="AN349" i="47"/>
  <c r="AS349" i="47"/>
  <c r="AR349" i="47"/>
  <c r="AP349" i="47"/>
  <c r="AO361" i="47"/>
  <c r="AQ361" i="47"/>
  <c r="AT361" i="47"/>
  <c r="AN361" i="47"/>
  <c r="AS361" i="47"/>
  <c r="AR361" i="47"/>
  <c r="AP361" i="47"/>
  <c r="AO369" i="47"/>
  <c r="AQ369" i="47"/>
  <c r="AT369" i="47"/>
  <c r="AN369" i="47"/>
  <c r="AS369" i="47"/>
  <c r="AR369" i="47"/>
  <c r="AP369" i="47"/>
  <c r="AO381" i="47"/>
  <c r="AQ381" i="47"/>
  <c r="AT381" i="47"/>
  <c r="AN381" i="47"/>
  <c r="AS381" i="47"/>
  <c r="AR381" i="47"/>
  <c r="AP381" i="47"/>
  <c r="AO393" i="47"/>
  <c r="AQ393" i="47"/>
  <c r="AT393" i="47"/>
  <c r="AN393" i="47"/>
  <c r="AS393" i="47"/>
  <c r="AR393" i="47"/>
  <c r="AP393" i="47"/>
  <c r="AO401" i="47"/>
  <c r="AQ401" i="47"/>
  <c r="AT401" i="47"/>
  <c r="AN401" i="47"/>
  <c r="AS401" i="47"/>
  <c r="AR401" i="47"/>
  <c r="AP401" i="47"/>
  <c r="AO413" i="47"/>
  <c r="AQ413" i="47"/>
  <c r="AT413" i="47"/>
  <c r="AN413" i="47"/>
  <c r="AS413" i="47"/>
  <c r="AR413" i="47"/>
  <c r="AP413" i="47"/>
  <c r="AO425" i="47"/>
  <c r="AQ425" i="47"/>
  <c r="AT425" i="47"/>
  <c r="AN425" i="47"/>
  <c r="AS425" i="47"/>
  <c r="AR425" i="47"/>
  <c r="AP425" i="47"/>
  <c r="AO437" i="47"/>
  <c r="AQ437" i="47"/>
  <c r="AT437" i="47"/>
  <c r="AN437" i="47"/>
  <c r="AS437" i="47"/>
  <c r="AR437" i="47"/>
  <c r="AP437" i="47"/>
  <c r="AO449" i="47"/>
  <c r="AQ449" i="47"/>
  <c r="AT449" i="47"/>
  <c r="AN449" i="47"/>
  <c r="AS449" i="47"/>
  <c r="AR449" i="47"/>
  <c r="AP449" i="47"/>
  <c r="AO457" i="47"/>
  <c r="AQ457" i="47"/>
  <c r="AT457" i="47"/>
  <c r="AN457" i="47"/>
  <c r="AS457" i="47"/>
  <c r="AR457" i="47"/>
  <c r="AP457" i="47"/>
  <c r="AO469" i="47"/>
  <c r="AQ469" i="47"/>
  <c r="AT469" i="47"/>
  <c r="AN469" i="47"/>
  <c r="AS469" i="47"/>
  <c r="AR469" i="47"/>
  <c r="AP469" i="47"/>
  <c r="AO481" i="47"/>
  <c r="AQ481" i="47"/>
  <c r="AT481" i="47"/>
  <c r="AN481" i="47"/>
  <c r="AS481" i="47"/>
  <c r="AR481" i="47"/>
  <c r="AP481" i="47"/>
  <c r="AO493" i="47"/>
  <c r="AQ493" i="47"/>
  <c r="AT493" i="47"/>
  <c r="AN493" i="47"/>
  <c r="AS493" i="47"/>
  <c r="AR493" i="47"/>
  <c r="AP493" i="47"/>
  <c r="AO501" i="47"/>
  <c r="AQ501" i="47"/>
  <c r="AT501" i="47"/>
  <c r="AN501" i="47"/>
  <c r="AS501" i="47"/>
  <c r="AR501" i="47"/>
  <c r="AP501" i="47"/>
  <c r="AO513" i="47"/>
  <c r="AT513" i="47"/>
  <c r="AN513" i="47"/>
  <c r="AR513" i="47"/>
  <c r="AQ513" i="47"/>
  <c r="AS513" i="47"/>
  <c r="AP513" i="47"/>
  <c r="AO525" i="47"/>
  <c r="AT525" i="47"/>
  <c r="AN525" i="47"/>
  <c r="AR525" i="47"/>
  <c r="AQ525" i="47"/>
  <c r="AS525" i="47"/>
  <c r="AP525" i="47"/>
  <c r="AO537" i="47"/>
  <c r="AT537" i="47"/>
  <c r="AN537" i="47"/>
  <c r="AR537" i="47"/>
  <c r="AQ537" i="47"/>
  <c r="AS537" i="47"/>
  <c r="AP537" i="47"/>
  <c r="AO545" i="47"/>
  <c r="AT545" i="47"/>
  <c r="AN545" i="47"/>
  <c r="AR545" i="47"/>
  <c r="AQ545" i="47"/>
  <c r="AS545" i="47"/>
  <c r="AP545" i="47"/>
  <c r="AO557" i="47"/>
  <c r="AT557" i="47"/>
  <c r="AN557" i="47"/>
  <c r="AR557" i="47"/>
  <c r="AQ557" i="47"/>
  <c r="AS557" i="47"/>
  <c r="AP557" i="47"/>
  <c r="AO569" i="47"/>
  <c r="AT569" i="47"/>
  <c r="AN569" i="47"/>
  <c r="AR569" i="47"/>
  <c r="AQ569" i="47"/>
  <c r="AS569" i="47"/>
  <c r="AP569" i="47"/>
  <c r="AO585" i="47"/>
  <c r="AT585" i="47"/>
  <c r="AN585" i="47"/>
  <c r="AR585" i="47"/>
  <c r="AQ585" i="47"/>
  <c r="AS585" i="47"/>
  <c r="AP585" i="47"/>
  <c r="AO593" i="47"/>
  <c r="AT593" i="47"/>
  <c r="AN593" i="47"/>
  <c r="AR593" i="47"/>
  <c r="AQ593" i="47"/>
  <c r="AS593" i="47"/>
  <c r="AP593" i="47"/>
  <c r="AO605" i="47"/>
  <c r="AT605" i="47"/>
  <c r="AN605" i="47"/>
  <c r="AR605" i="47"/>
  <c r="AQ605" i="47"/>
  <c r="AS605" i="47"/>
  <c r="AP605" i="47"/>
  <c r="AO617" i="47"/>
  <c r="AT617" i="47"/>
  <c r="AN617" i="47"/>
  <c r="AR617" i="47"/>
  <c r="AQ617" i="47"/>
  <c r="AS617" i="47"/>
  <c r="AP617" i="47"/>
  <c r="AO629" i="47"/>
  <c r="AT629" i="47"/>
  <c r="AN629" i="47"/>
  <c r="AR629" i="47"/>
  <c r="AQ629" i="47"/>
  <c r="AS629" i="47"/>
  <c r="AP629" i="47"/>
  <c r="AO637" i="47"/>
  <c r="AT637" i="47"/>
  <c r="AN637" i="47"/>
  <c r="AR637" i="47"/>
  <c r="AQ637" i="47"/>
  <c r="AS637" i="47"/>
  <c r="AP637" i="47"/>
  <c r="AO649" i="47"/>
  <c r="AT649" i="47"/>
  <c r="AN649" i="47"/>
  <c r="AR649" i="47"/>
  <c r="AQ649" i="47"/>
  <c r="AS649" i="47"/>
  <c r="AP649" i="47"/>
  <c r="AO661" i="47"/>
  <c r="AT661" i="47"/>
  <c r="AN661" i="47"/>
  <c r="AR661" i="47"/>
  <c r="AQ661" i="47"/>
  <c r="AS661" i="47"/>
  <c r="AP661" i="47"/>
  <c r="AO673" i="47"/>
  <c r="AT673" i="47"/>
  <c r="AN673" i="47"/>
  <c r="AR673" i="47"/>
  <c r="AQ673" i="47"/>
  <c r="AS673" i="47"/>
  <c r="AP673" i="47"/>
  <c r="AO685" i="47"/>
  <c r="AT685" i="47"/>
  <c r="AN685" i="47"/>
  <c r="AR685" i="47"/>
  <c r="AQ685" i="47"/>
  <c r="AS685" i="47"/>
  <c r="AP685" i="47"/>
  <c r="AO697" i="47"/>
  <c r="AT697" i="47"/>
  <c r="AN697" i="47"/>
  <c r="AR697" i="47"/>
  <c r="AQ697" i="47"/>
  <c r="AS697" i="47"/>
  <c r="AP697" i="47"/>
  <c r="AO713" i="47"/>
  <c r="AT713" i="47"/>
  <c r="AN713" i="47"/>
  <c r="AR713" i="47"/>
  <c r="AQ713" i="47"/>
  <c r="AS713" i="47"/>
  <c r="AP713" i="47"/>
  <c r="AO725" i="47"/>
  <c r="AT725" i="47"/>
  <c r="AN725" i="47"/>
  <c r="AR725" i="47"/>
  <c r="AQ725" i="47"/>
  <c r="AS725" i="47"/>
  <c r="AP725" i="47"/>
  <c r="AO729" i="47"/>
  <c r="AT729" i="47"/>
  <c r="AN729" i="47"/>
  <c r="AR729" i="47"/>
  <c r="AQ729" i="47"/>
  <c r="AS729" i="47"/>
  <c r="AP729" i="47"/>
  <c r="AO741" i="47"/>
  <c r="AT741" i="47"/>
  <c r="AN741" i="47"/>
  <c r="AR741" i="47"/>
  <c r="AQ741" i="47"/>
  <c r="AS741" i="47"/>
  <c r="AP741" i="47"/>
  <c r="AO753" i="47"/>
  <c r="AR753" i="47"/>
  <c r="AQ753" i="47"/>
  <c r="AT753" i="47"/>
  <c r="AN753" i="47"/>
  <c r="AS753" i="47"/>
  <c r="AP753" i="47"/>
  <c r="AO765" i="47"/>
  <c r="AR765" i="47"/>
  <c r="AQ765" i="47"/>
  <c r="AT765" i="47"/>
  <c r="AN765" i="47"/>
  <c r="AS765" i="47"/>
  <c r="AP765" i="47"/>
  <c r="AO781" i="47"/>
  <c r="AR781" i="47"/>
  <c r="AQ781" i="47"/>
  <c r="AT781" i="47"/>
  <c r="AN781" i="47"/>
  <c r="AS781" i="47"/>
  <c r="AP781" i="47"/>
  <c r="AO789" i="47"/>
  <c r="AR789" i="47"/>
  <c r="AQ789" i="47"/>
  <c r="AT789" i="47"/>
  <c r="AN789" i="47"/>
  <c r="AS789" i="47"/>
  <c r="AP789" i="47"/>
  <c r="AO801" i="47"/>
  <c r="AR801" i="47"/>
  <c r="AQ801" i="47"/>
  <c r="AT801" i="47"/>
  <c r="AN801" i="47"/>
  <c r="AS801" i="47"/>
  <c r="AP801" i="47"/>
  <c r="AO813" i="47"/>
  <c r="AR813" i="47"/>
  <c r="AQ813" i="47"/>
  <c r="AT813" i="47"/>
  <c r="AN813" i="47"/>
  <c r="AS813" i="47"/>
  <c r="AP813" i="47"/>
  <c r="AO825" i="47"/>
  <c r="AR825" i="47"/>
  <c r="AQ825" i="47"/>
  <c r="AS825" i="47"/>
  <c r="AT825" i="47"/>
  <c r="AN825" i="47"/>
  <c r="AP825" i="47"/>
  <c r="AO837" i="47"/>
  <c r="AR837" i="47"/>
  <c r="AQ837" i="47"/>
  <c r="AS837" i="47"/>
  <c r="AT837" i="47"/>
  <c r="AN837" i="47"/>
  <c r="AP837" i="47"/>
  <c r="AO849" i="47"/>
  <c r="AR849" i="47"/>
  <c r="AQ849" i="47"/>
  <c r="AS849" i="47"/>
  <c r="AN849" i="47"/>
  <c r="AT849" i="47"/>
  <c r="AP849" i="47"/>
  <c r="AO857" i="47"/>
  <c r="AR857" i="47"/>
  <c r="AQ857" i="47"/>
  <c r="AS857" i="47"/>
  <c r="AT857" i="47"/>
  <c r="AN857" i="47"/>
  <c r="AP857" i="47"/>
  <c r="AO869" i="47"/>
  <c r="AR869" i="47"/>
  <c r="AQ869" i="47"/>
  <c r="AS869" i="47"/>
  <c r="AT869" i="47"/>
  <c r="AN869" i="47"/>
  <c r="AP869" i="47"/>
  <c r="AO881" i="47"/>
  <c r="AR881" i="47"/>
  <c r="AQ881" i="47"/>
  <c r="AS881" i="47"/>
  <c r="AN881" i="47"/>
  <c r="AT881" i="47"/>
  <c r="AP881" i="47"/>
  <c r="AO893" i="47"/>
  <c r="AR893" i="47"/>
  <c r="AQ893" i="47"/>
  <c r="AS893" i="47"/>
  <c r="AT893" i="47"/>
  <c r="AN893" i="47"/>
  <c r="AP893" i="47"/>
  <c r="AO905" i="47"/>
  <c r="AR905" i="47"/>
  <c r="AQ905" i="47"/>
  <c r="AS905" i="47"/>
  <c r="AT905" i="47"/>
  <c r="AN905" i="47"/>
  <c r="AP905" i="47"/>
  <c r="AO917" i="47"/>
  <c r="AR917" i="47"/>
  <c r="AQ917" i="47"/>
  <c r="AS917" i="47"/>
  <c r="AT917" i="47"/>
  <c r="AN917" i="47"/>
  <c r="AP917" i="47"/>
  <c r="AO925" i="47"/>
  <c r="AR925" i="47"/>
  <c r="AQ925" i="47"/>
  <c r="AS925" i="47"/>
  <c r="AT925" i="47"/>
  <c r="AN925" i="47"/>
  <c r="AP925" i="47"/>
  <c r="AO937" i="47"/>
  <c r="AR937" i="47"/>
  <c r="AQ937" i="47"/>
  <c r="AS937" i="47"/>
  <c r="AT937" i="47"/>
  <c r="AN937" i="47"/>
  <c r="AP937" i="47"/>
  <c r="AO949" i="47"/>
  <c r="AR949" i="47"/>
  <c r="AQ949" i="47"/>
  <c r="AS949" i="47"/>
  <c r="AT949" i="47"/>
  <c r="AN949" i="47"/>
  <c r="AP949" i="47"/>
  <c r="AO961" i="47"/>
  <c r="AR961" i="47"/>
  <c r="AQ961" i="47"/>
  <c r="AS961" i="47"/>
  <c r="AN961" i="47"/>
  <c r="AT961" i="47"/>
  <c r="AP961" i="47"/>
  <c r="AO973" i="47"/>
  <c r="AR973" i="47"/>
  <c r="AQ973" i="47"/>
  <c r="AS973" i="47"/>
  <c r="AT973" i="47"/>
  <c r="AN973" i="47"/>
  <c r="AP973" i="47"/>
  <c r="AO981" i="47"/>
  <c r="AR981" i="47"/>
  <c r="AQ981" i="47"/>
  <c r="AS981" i="47"/>
  <c r="AT981" i="47"/>
  <c r="AN981" i="47"/>
  <c r="AP981" i="47"/>
  <c r="AO993" i="47"/>
  <c r="AR993" i="47"/>
  <c r="AQ993" i="47"/>
  <c r="AS993" i="47"/>
  <c r="AN993" i="47"/>
  <c r="AT993" i="47"/>
  <c r="AP993" i="47"/>
  <c r="AO1005" i="47"/>
  <c r="AR1005" i="47"/>
  <c r="AQ1005" i="47"/>
  <c r="AS1005" i="47"/>
  <c r="AT1005" i="47"/>
  <c r="AN1005" i="47"/>
  <c r="AP1005" i="47"/>
  <c r="AO1017" i="47"/>
  <c r="AR1017" i="47"/>
  <c r="AQ1017" i="47"/>
  <c r="AS1017" i="47"/>
  <c r="AT1017" i="47"/>
  <c r="AN1017" i="47"/>
  <c r="AP1017" i="47"/>
  <c r="AO1029" i="47"/>
  <c r="AR1029" i="47"/>
  <c r="AQ1029" i="47"/>
  <c r="AS1029" i="47"/>
  <c r="AT1029" i="47"/>
  <c r="AN1029" i="47"/>
  <c r="AP1029" i="47"/>
  <c r="AO1041" i="47"/>
  <c r="AR1041" i="47"/>
  <c r="AQ1041" i="47"/>
  <c r="AS1041" i="47"/>
  <c r="AN1041" i="47"/>
  <c r="AT1041" i="47"/>
  <c r="AP1041" i="47"/>
  <c r="AO1053" i="47"/>
  <c r="AS1053" i="47"/>
  <c r="AR1053" i="47"/>
  <c r="AT1053" i="47"/>
  <c r="AQ1053" i="47"/>
  <c r="AN1053" i="47"/>
  <c r="AP1053" i="47"/>
  <c r="AO1061" i="47"/>
  <c r="AQ1061" i="47"/>
  <c r="AS1061" i="47"/>
  <c r="AR1061" i="47"/>
  <c r="AN1061" i="47"/>
  <c r="AT1061" i="47"/>
  <c r="AP1061" i="47"/>
  <c r="AO1073" i="47"/>
  <c r="AQ1073" i="47"/>
  <c r="AS1073" i="47"/>
  <c r="AR1073" i="47"/>
  <c r="AN1073" i="47"/>
  <c r="AT1073" i="47"/>
  <c r="AP1073" i="47"/>
  <c r="AO1085" i="47"/>
  <c r="AQ1085" i="47"/>
  <c r="AS1085" i="47"/>
  <c r="AR1085" i="47"/>
  <c r="AT1085" i="47"/>
  <c r="AN1085" i="47"/>
  <c r="AP1085" i="47"/>
  <c r="AO1093" i="47"/>
  <c r="AQ1093" i="47"/>
  <c r="AS1093" i="47"/>
  <c r="AR1093" i="47"/>
  <c r="AN1093" i="47"/>
  <c r="AT1093" i="47"/>
  <c r="AP1093" i="47"/>
  <c r="AO1101" i="47"/>
  <c r="AQ1101" i="47"/>
  <c r="AS1101" i="47"/>
  <c r="AR1101" i="47"/>
  <c r="AT1101" i="47"/>
  <c r="AN1101" i="47"/>
  <c r="AP1101" i="47"/>
  <c r="AO1109" i="47"/>
  <c r="AQ1109" i="47"/>
  <c r="AS1109" i="47"/>
  <c r="AR1109" i="47"/>
  <c r="AN1109" i="47"/>
  <c r="AT1109" i="47"/>
  <c r="AP1109" i="47"/>
  <c r="AO1121" i="47"/>
  <c r="AQ1121" i="47"/>
  <c r="AS1121" i="47"/>
  <c r="AR1121" i="47"/>
  <c r="AN1121" i="47"/>
  <c r="AT1121" i="47"/>
  <c r="AP1121" i="47"/>
  <c r="AO1129" i="47"/>
  <c r="AQ1129" i="47"/>
  <c r="AS1129" i="47"/>
  <c r="AR1129" i="47"/>
  <c r="AT1129" i="47"/>
  <c r="AN1129" i="47"/>
  <c r="AP1129" i="47"/>
  <c r="AO1141" i="47"/>
  <c r="AR1141" i="47"/>
  <c r="AS1141" i="47"/>
  <c r="AN1141" i="47"/>
  <c r="AT1141" i="47"/>
  <c r="AQ1141" i="47"/>
  <c r="AP1141" i="47"/>
  <c r="AO1149" i="47"/>
  <c r="AR1149" i="47"/>
  <c r="AQ1149" i="47"/>
  <c r="AN1149" i="47"/>
  <c r="AT1149" i="47"/>
  <c r="AS1149" i="47"/>
  <c r="AP1149" i="47"/>
  <c r="AO1157" i="47"/>
  <c r="AR1157" i="47"/>
  <c r="AQ1157" i="47"/>
  <c r="AN1157" i="47"/>
  <c r="AT1157" i="47"/>
  <c r="AS1157" i="47"/>
  <c r="AP1157" i="47"/>
  <c r="AO1165" i="47"/>
  <c r="AR1165" i="47"/>
  <c r="AQ1165" i="47"/>
  <c r="AN1165" i="47"/>
  <c r="AT1165" i="47"/>
  <c r="AS1165" i="47"/>
  <c r="AP1165" i="47"/>
  <c r="AO1173" i="47"/>
  <c r="AR1173" i="47"/>
  <c r="AQ1173" i="47"/>
  <c r="AN1173" i="47"/>
  <c r="AT1173" i="47"/>
  <c r="AS1173" i="47"/>
  <c r="AP1173" i="47"/>
  <c r="AO1181" i="47"/>
  <c r="AR1181" i="47"/>
  <c r="AQ1181" i="47"/>
  <c r="AN1181" i="47"/>
  <c r="AT1181" i="47"/>
  <c r="AS1181" i="47"/>
  <c r="AP1181" i="47"/>
  <c r="AO1189" i="47"/>
  <c r="AR1189" i="47"/>
  <c r="AQ1189" i="47"/>
  <c r="AN1189" i="47"/>
  <c r="AT1189" i="47"/>
  <c r="AS1189" i="47"/>
  <c r="AP1189" i="47"/>
  <c r="AO1193" i="47"/>
  <c r="AR1193" i="47"/>
  <c r="AQ1193" i="47"/>
  <c r="AT1193" i="47"/>
  <c r="AN1193" i="47"/>
  <c r="AS1193" i="47"/>
  <c r="AP1193" i="47"/>
  <c r="AO1201" i="47"/>
  <c r="AR1201" i="47"/>
  <c r="AQ1201" i="47"/>
  <c r="AT1201" i="47"/>
  <c r="AN1201" i="47"/>
  <c r="AS1201" i="47"/>
  <c r="AP1201" i="47"/>
  <c r="AO1213" i="47"/>
  <c r="AS1213" i="47"/>
  <c r="AR1213" i="47"/>
  <c r="AQ1213" i="47"/>
  <c r="AN1213" i="47"/>
  <c r="AT1213" i="47"/>
  <c r="AP1213" i="47"/>
  <c r="AO1221" i="47"/>
  <c r="AS1221" i="47"/>
  <c r="AR1221" i="47"/>
  <c r="AQ1221" i="47"/>
  <c r="AN1221" i="47"/>
  <c r="AT1221" i="47"/>
  <c r="AP1221" i="47"/>
  <c r="AO1229" i="47"/>
  <c r="AS1229" i="47"/>
  <c r="AR1229" i="47"/>
  <c r="AQ1229" i="47"/>
  <c r="AN1229" i="47"/>
  <c r="AT1229" i="47"/>
  <c r="AP1229" i="47"/>
  <c r="AO1237" i="47"/>
  <c r="AT1237" i="47"/>
  <c r="AN1237" i="47"/>
  <c r="AR1237" i="47"/>
  <c r="AQ1237" i="47"/>
  <c r="AS1237" i="47"/>
  <c r="AP1237" i="47"/>
  <c r="AO1245" i="47"/>
  <c r="AT1245" i="47"/>
  <c r="AN1245" i="47"/>
  <c r="AS1245" i="47"/>
  <c r="AQ1245" i="47"/>
  <c r="AR1245" i="47"/>
  <c r="AP1245" i="47"/>
  <c r="AO1253" i="47"/>
  <c r="AT1253" i="47"/>
  <c r="AN1253" i="47"/>
  <c r="AS1253" i="47"/>
  <c r="AQ1253" i="47"/>
  <c r="AR1253" i="47"/>
  <c r="AP1253" i="47"/>
  <c r="AO1261" i="47"/>
  <c r="AT1261" i="47"/>
  <c r="AN1261" i="47"/>
  <c r="AS1261" i="47"/>
  <c r="AQ1261" i="47"/>
  <c r="AR1261" i="47"/>
  <c r="AP1261" i="47"/>
  <c r="AO1269" i="47"/>
  <c r="AT1269" i="47"/>
  <c r="AN1269" i="47"/>
  <c r="AS1269" i="47"/>
  <c r="AQ1269" i="47"/>
  <c r="AR1269" i="47"/>
  <c r="AP1269" i="47"/>
  <c r="AO1277" i="47"/>
  <c r="AT1277" i="47"/>
  <c r="AN1277" i="47"/>
  <c r="AS1277" i="47"/>
  <c r="AQ1277" i="47"/>
  <c r="AR1277" i="47"/>
  <c r="AP1277" i="47"/>
  <c r="AO1281" i="47"/>
  <c r="AT1281" i="47"/>
  <c r="AN1281" i="47"/>
  <c r="AS1281" i="47"/>
  <c r="AR1281" i="47"/>
  <c r="AQ1281" i="47"/>
  <c r="AP1281" i="47"/>
  <c r="AO1285" i="47"/>
  <c r="AT1285" i="47"/>
  <c r="AN1285" i="47"/>
  <c r="AS1285" i="47"/>
  <c r="AQ1285" i="47"/>
  <c r="AR1285" i="47"/>
  <c r="AP1285" i="47"/>
  <c r="AO1289" i="47"/>
  <c r="AT1289" i="47"/>
  <c r="AN1289" i="47"/>
  <c r="AS1289" i="47"/>
  <c r="AR1289" i="47"/>
  <c r="AQ1289" i="47"/>
  <c r="AP1289" i="47"/>
  <c r="AO1301" i="47"/>
  <c r="AT1301" i="47"/>
  <c r="AN1301" i="47"/>
  <c r="AS1301" i="47"/>
  <c r="AQ1301" i="47"/>
  <c r="AR1301" i="47"/>
  <c r="AP1301" i="47"/>
  <c r="AO10" i="47"/>
  <c r="AT10" i="47"/>
  <c r="AN10" i="47"/>
  <c r="AS10" i="47"/>
  <c r="AQ10" i="47"/>
  <c r="AR10" i="47"/>
  <c r="AP10" i="47"/>
  <c r="AO14" i="47"/>
  <c r="AT14" i="47"/>
  <c r="AN14" i="47"/>
  <c r="AS14" i="47"/>
  <c r="AR14" i="47"/>
  <c r="AQ14" i="47"/>
  <c r="AP14" i="47"/>
  <c r="AO18" i="47"/>
  <c r="AT18" i="47"/>
  <c r="AN18" i="47"/>
  <c r="AQ18" i="47"/>
  <c r="AS18" i="47"/>
  <c r="AR18" i="47"/>
  <c r="AP18" i="47"/>
  <c r="AO22" i="47"/>
  <c r="AT22" i="47"/>
  <c r="AN22" i="47"/>
  <c r="AQ22" i="47"/>
  <c r="AS22" i="47"/>
  <c r="AR22" i="47"/>
  <c r="AP22" i="47"/>
  <c r="AO26" i="47"/>
  <c r="AT26" i="47"/>
  <c r="AN26" i="47"/>
  <c r="AQ26" i="47"/>
  <c r="AS26" i="47"/>
  <c r="AR26" i="47"/>
  <c r="AP26" i="47"/>
  <c r="AO30" i="47"/>
  <c r="AT30" i="47"/>
  <c r="AN30" i="47"/>
  <c r="AS30" i="47"/>
  <c r="AR30" i="47"/>
  <c r="AQ30" i="47"/>
  <c r="AP30" i="47"/>
  <c r="AO34" i="47"/>
  <c r="AT34" i="47"/>
  <c r="AN34" i="47"/>
  <c r="AS34" i="47"/>
  <c r="AR34" i="47"/>
  <c r="AQ34" i="47"/>
  <c r="AP34" i="47"/>
  <c r="AO38" i="47"/>
  <c r="AT38" i="47"/>
  <c r="AN38" i="47"/>
  <c r="AS38" i="47"/>
  <c r="AR38" i="47"/>
  <c r="AQ38" i="47"/>
  <c r="AP38" i="47"/>
  <c r="AO42" i="47"/>
  <c r="AT42" i="47"/>
  <c r="AN42" i="47"/>
  <c r="AS42" i="47"/>
  <c r="AR42" i="47"/>
  <c r="AQ42" i="47"/>
  <c r="AP42" i="47"/>
  <c r="AO46" i="47"/>
  <c r="AT46" i="47"/>
  <c r="AN46" i="47"/>
  <c r="AS46" i="47"/>
  <c r="AR46" i="47"/>
  <c r="AQ46" i="47"/>
  <c r="AP46" i="47"/>
  <c r="AO50" i="47"/>
  <c r="AT50" i="47"/>
  <c r="AN50" i="47"/>
  <c r="AS50" i="47"/>
  <c r="AR50" i="47"/>
  <c r="AQ50" i="47"/>
  <c r="AP50" i="47"/>
  <c r="AO54" i="47"/>
  <c r="AT54" i="47"/>
  <c r="AN54" i="47"/>
  <c r="AS54" i="47"/>
  <c r="AR54" i="47"/>
  <c r="AQ54" i="47"/>
  <c r="AP54" i="47"/>
  <c r="AO58" i="47"/>
  <c r="AT58" i="47"/>
  <c r="AN58" i="47"/>
  <c r="AS58" i="47"/>
  <c r="AR58" i="47"/>
  <c r="AQ58" i="47"/>
  <c r="AP58" i="47"/>
  <c r="AO62" i="47"/>
  <c r="AT62" i="47"/>
  <c r="AN62" i="47"/>
  <c r="AS62" i="47"/>
  <c r="AR62" i="47"/>
  <c r="AQ62" i="47"/>
  <c r="AP62" i="47"/>
  <c r="AO66" i="47"/>
  <c r="AT66" i="47"/>
  <c r="AN66" i="47"/>
  <c r="AS66" i="47"/>
  <c r="AR66" i="47"/>
  <c r="AQ66" i="47"/>
  <c r="AP66" i="47"/>
  <c r="AO70" i="47"/>
  <c r="AT70" i="47"/>
  <c r="AN70" i="47"/>
  <c r="AS70" i="47"/>
  <c r="AR70" i="47"/>
  <c r="AQ70" i="47"/>
  <c r="AP70" i="47"/>
  <c r="AO74" i="47"/>
  <c r="AT74" i="47"/>
  <c r="AN74" i="47"/>
  <c r="AS74" i="47"/>
  <c r="AR74" i="47"/>
  <c r="AQ74" i="47"/>
  <c r="AP74" i="47"/>
  <c r="AO78" i="47"/>
  <c r="AT78" i="47"/>
  <c r="AN78" i="47"/>
  <c r="AS78" i="47"/>
  <c r="AR78" i="47"/>
  <c r="AQ78" i="47"/>
  <c r="AP78" i="47"/>
  <c r="AO82" i="47"/>
  <c r="AT82" i="47"/>
  <c r="AN82" i="47"/>
  <c r="AS82" i="47"/>
  <c r="AR82" i="47"/>
  <c r="AQ82" i="47"/>
  <c r="AP82" i="47"/>
  <c r="AO86" i="47"/>
  <c r="AT86" i="47"/>
  <c r="AN86" i="47"/>
  <c r="AS86" i="47"/>
  <c r="AR86" i="47"/>
  <c r="AQ86" i="47"/>
  <c r="AP86" i="47"/>
  <c r="AO90" i="47"/>
  <c r="AT90" i="47"/>
  <c r="AN90" i="47"/>
  <c r="AS90" i="47"/>
  <c r="AR90" i="47"/>
  <c r="AQ90" i="47"/>
  <c r="AP90" i="47"/>
  <c r="AO94" i="47"/>
  <c r="AT94" i="47"/>
  <c r="AN94" i="47"/>
  <c r="AS94" i="47"/>
  <c r="AR94" i="47"/>
  <c r="AQ94" i="47"/>
  <c r="AP94" i="47"/>
  <c r="AO98" i="47"/>
  <c r="AT98" i="47"/>
  <c r="AN98" i="47"/>
  <c r="AS98" i="47"/>
  <c r="AR98" i="47"/>
  <c r="AQ98" i="47"/>
  <c r="AP98" i="47"/>
  <c r="AO102" i="47"/>
  <c r="AT102" i="47"/>
  <c r="AN102" i="47"/>
  <c r="AS102" i="47"/>
  <c r="AR102" i="47"/>
  <c r="AQ102" i="47"/>
  <c r="AP102" i="47"/>
  <c r="AO106" i="47"/>
  <c r="AT106" i="47"/>
  <c r="AN106" i="47"/>
  <c r="AS106" i="47"/>
  <c r="AR106" i="47"/>
  <c r="AQ106" i="47"/>
  <c r="AP106" i="47"/>
  <c r="AO110" i="47"/>
  <c r="AT110" i="47"/>
  <c r="AN110" i="47"/>
  <c r="AS110" i="47"/>
  <c r="AR110" i="47"/>
  <c r="AQ110" i="47"/>
  <c r="AP110" i="47"/>
  <c r="AO114" i="47"/>
  <c r="AT114" i="47"/>
  <c r="AN114" i="47"/>
  <c r="AS114" i="47"/>
  <c r="AR114" i="47"/>
  <c r="AQ114" i="47"/>
  <c r="AP114" i="47"/>
  <c r="AO118" i="47"/>
  <c r="AT118" i="47"/>
  <c r="AN118" i="47"/>
  <c r="AS118" i="47"/>
  <c r="AR118" i="47"/>
  <c r="AQ118" i="47"/>
  <c r="AP118" i="47"/>
  <c r="AO122" i="47"/>
  <c r="AT122" i="47"/>
  <c r="AN122" i="47"/>
  <c r="AS122" i="47"/>
  <c r="AR122" i="47"/>
  <c r="AQ122" i="47"/>
  <c r="AP122" i="47"/>
  <c r="AO126" i="47"/>
  <c r="AT126" i="47"/>
  <c r="AN126" i="47"/>
  <c r="AS126" i="47"/>
  <c r="AR126" i="47"/>
  <c r="AQ126" i="47"/>
  <c r="AP126" i="47"/>
  <c r="AO130" i="47"/>
  <c r="AT130" i="47"/>
  <c r="AN130" i="47"/>
  <c r="AS130" i="47"/>
  <c r="AR130" i="47"/>
  <c r="AQ130" i="47"/>
  <c r="AP130" i="47"/>
  <c r="AO134" i="47"/>
  <c r="AT134" i="47"/>
  <c r="AN134" i="47"/>
  <c r="AS134" i="47"/>
  <c r="AR134" i="47"/>
  <c r="AQ134" i="47"/>
  <c r="AP134" i="47"/>
  <c r="AO138" i="47"/>
  <c r="AT138" i="47"/>
  <c r="AN138" i="47"/>
  <c r="AS138" i="47"/>
  <c r="AR138" i="47"/>
  <c r="AQ138" i="47"/>
  <c r="AP138" i="47"/>
  <c r="AO142" i="47"/>
  <c r="AT142" i="47"/>
  <c r="AN142" i="47"/>
  <c r="AS142" i="47"/>
  <c r="AR142" i="47"/>
  <c r="AQ142" i="47"/>
  <c r="AP142" i="47"/>
  <c r="AO146" i="47"/>
  <c r="AT146" i="47"/>
  <c r="AN146" i="47"/>
  <c r="AS146" i="47"/>
  <c r="AR146" i="47"/>
  <c r="AQ146" i="47"/>
  <c r="AP146" i="47"/>
  <c r="AO150" i="47"/>
  <c r="AT150" i="47"/>
  <c r="AN150" i="47"/>
  <c r="AS150" i="47"/>
  <c r="AR150" i="47"/>
  <c r="AQ150" i="47"/>
  <c r="AP150" i="47"/>
  <c r="AO154" i="47"/>
  <c r="AT154" i="47"/>
  <c r="AN154" i="47"/>
  <c r="AS154" i="47"/>
  <c r="AR154" i="47"/>
  <c r="AQ154" i="47"/>
  <c r="AP154" i="47"/>
  <c r="AO158" i="47"/>
  <c r="AT158" i="47"/>
  <c r="AN158" i="47"/>
  <c r="AS158" i="47"/>
  <c r="AR158" i="47"/>
  <c r="AQ158" i="47"/>
  <c r="AP158" i="47"/>
  <c r="AO162" i="47"/>
  <c r="AT162" i="47"/>
  <c r="AN162" i="47"/>
  <c r="AS162" i="47"/>
  <c r="AR162" i="47"/>
  <c r="AQ162" i="47"/>
  <c r="AP162" i="47"/>
  <c r="AO166" i="47"/>
  <c r="AT166" i="47"/>
  <c r="AN166" i="47"/>
  <c r="AS166" i="47"/>
  <c r="AR166" i="47"/>
  <c r="AQ166" i="47"/>
  <c r="AP166" i="47"/>
  <c r="AO170" i="47"/>
  <c r="AT170" i="47"/>
  <c r="AN170" i="47"/>
  <c r="AS170" i="47"/>
  <c r="AR170" i="47"/>
  <c r="AQ170" i="47"/>
  <c r="AP170" i="47"/>
  <c r="AO174" i="47"/>
  <c r="AT174" i="47"/>
  <c r="AN174" i="47"/>
  <c r="AS174" i="47"/>
  <c r="AR174" i="47"/>
  <c r="AQ174" i="47"/>
  <c r="AP174" i="47"/>
  <c r="AO178" i="47"/>
  <c r="AT178" i="47"/>
  <c r="AN178" i="47"/>
  <c r="AS178" i="47"/>
  <c r="AR178" i="47"/>
  <c r="AQ178" i="47"/>
  <c r="AP178" i="47"/>
  <c r="AO182" i="47"/>
  <c r="AT182" i="47"/>
  <c r="AN182" i="47"/>
  <c r="AS182" i="47"/>
  <c r="AR182" i="47"/>
  <c r="AQ182" i="47"/>
  <c r="AP182" i="47"/>
  <c r="AO186" i="47"/>
  <c r="AT186" i="47"/>
  <c r="AN186" i="47"/>
  <c r="AS186" i="47"/>
  <c r="AR186" i="47"/>
  <c r="AQ186" i="47"/>
  <c r="AP186" i="47"/>
  <c r="AO190" i="47"/>
  <c r="AT190" i="47"/>
  <c r="AN190" i="47"/>
  <c r="AS190" i="47"/>
  <c r="AR190" i="47"/>
  <c r="AQ190" i="47"/>
  <c r="AP190" i="47"/>
  <c r="AO194" i="47"/>
  <c r="AT194" i="47"/>
  <c r="AN194" i="47"/>
  <c r="AS194" i="47"/>
  <c r="AR194" i="47"/>
  <c r="AQ194" i="47"/>
  <c r="AP194" i="47"/>
  <c r="AO198" i="47"/>
  <c r="AT198" i="47"/>
  <c r="AN198" i="47"/>
  <c r="AS198" i="47"/>
  <c r="AR198" i="47"/>
  <c r="AQ198" i="47"/>
  <c r="AP198" i="47"/>
  <c r="AO202" i="47"/>
  <c r="AT202" i="47"/>
  <c r="AN202" i="47"/>
  <c r="AS202" i="47"/>
  <c r="AR202" i="47"/>
  <c r="AQ202" i="47"/>
  <c r="AP202" i="47"/>
  <c r="AO206" i="47"/>
  <c r="AT206" i="47"/>
  <c r="AN206" i="47"/>
  <c r="AS206" i="47"/>
  <c r="AR206" i="47"/>
  <c r="AQ206" i="47"/>
  <c r="AP206" i="47"/>
  <c r="AO210" i="47"/>
  <c r="AT210" i="47"/>
  <c r="AN210" i="47"/>
  <c r="AS210" i="47"/>
  <c r="AR210" i="47"/>
  <c r="AQ210" i="47"/>
  <c r="AP210" i="47"/>
  <c r="AO214" i="47"/>
  <c r="AT214" i="47"/>
  <c r="AN214" i="47"/>
  <c r="AS214" i="47"/>
  <c r="AR214" i="47"/>
  <c r="AQ214" i="47"/>
  <c r="AP214" i="47"/>
  <c r="AO218" i="47"/>
  <c r="AT218" i="47"/>
  <c r="AN218" i="47"/>
  <c r="AS218" i="47"/>
  <c r="AR218" i="47"/>
  <c r="AQ218" i="47"/>
  <c r="AP218" i="47"/>
  <c r="AO222" i="47"/>
  <c r="AT222" i="47"/>
  <c r="AN222" i="47"/>
  <c r="AS222" i="47"/>
  <c r="AR222" i="47"/>
  <c r="AQ222" i="47"/>
  <c r="AP222" i="47"/>
  <c r="AO226" i="47"/>
  <c r="AT226" i="47"/>
  <c r="AN226" i="47"/>
  <c r="AS226" i="47"/>
  <c r="AR226" i="47"/>
  <c r="AQ226" i="47"/>
  <c r="AP226" i="47"/>
  <c r="AO230" i="47"/>
  <c r="AT230" i="47"/>
  <c r="AN230" i="47"/>
  <c r="AS230" i="47"/>
  <c r="AR230" i="47"/>
  <c r="AQ230" i="47"/>
  <c r="AP230" i="47"/>
  <c r="AO234" i="47"/>
  <c r="AT234" i="47"/>
  <c r="AN234" i="47"/>
  <c r="AS234" i="47"/>
  <c r="AR234" i="47"/>
  <c r="AQ234" i="47"/>
  <c r="AP234" i="47"/>
  <c r="AO238" i="47"/>
  <c r="AT238" i="47"/>
  <c r="AN238" i="47"/>
  <c r="AS238" i="47"/>
  <c r="AR238" i="47"/>
  <c r="AQ238" i="47"/>
  <c r="AP238" i="47"/>
  <c r="AO242" i="47"/>
  <c r="AT242" i="47"/>
  <c r="AN242" i="47"/>
  <c r="AS242" i="47"/>
  <c r="AR242" i="47"/>
  <c r="AQ242" i="47"/>
  <c r="AP242" i="47"/>
  <c r="AO246" i="47"/>
  <c r="AT246" i="47"/>
  <c r="AN246" i="47"/>
  <c r="AS246" i="47"/>
  <c r="AR246" i="47"/>
  <c r="AQ246" i="47"/>
  <c r="AP246" i="47"/>
  <c r="AO250" i="47"/>
  <c r="AT250" i="47"/>
  <c r="AN250" i="47"/>
  <c r="AS250" i="47"/>
  <c r="AR250" i="47"/>
  <c r="AQ250" i="47"/>
  <c r="AP250" i="47"/>
  <c r="AO254" i="47"/>
  <c r="AT254" i="47"/>
  <c r="AN254" i="47"/>
  <c r="AS254" i="47"/>
  <c r="AR254" i="47"/>
  <c r="AQ254" i="47"/>
  <c r="AP254" i="47"/>
  <c r="AO258" i="47"/>
  <c r="AT258" i="47"/>
  <c r="AN258" i="47"/>
  <c r="AS258" i="47"/>
  <c r="AR258" i="47"/>
  <c r="AQ258" i="47"/>
  <c r="AP258" i="47"/>
  <c r="AO262" i="47"/>
  <c r="AT262" i="47"/>
  <c r="AN262" i="47"/>
  <c r="AS262" i="47"/>
  <c r="AR262" i="47"/>
  <c r="AQ262" i="47"/>
  <c r="AP262" i="47"/>
  <c r="AO266" i="47"/>
  <c r="AT266" i="47"/>
  <c r="AN266" i="47"/>
  <c r="AS266" i="47"/>
  <c r="AR266" i="47"/>
  <c r="AQ266" i="47"/>
  <c r="AP266" i="47"/>
  <c r="AO270" i="47"/>
  <c r="AT270" i="47"/>
  <c r="AN270" i="47"/>
  <c r="AS270" i="47"/>
  <c r="AR270" i="47"/>
  <c r="AQ270" i="47"/>
  <c r="AP270" i="47"/>
  <c r="AO274" i="47"/>
  <c r="AT274" i="47"/>
  <c r="AN274" i="47"/>
  <c r="AS274" i="47"/>
  <c r="AR274" i="47"/>
  <c r="AQ274" i="47"/>
  <c r="AP274" i="47"/>
  <c r="AO278" i="47"/>
  <c r="AT278" i="47"/>
  <c r="AN278" i="47"/>
  <c r="AS278" i="47"/>
  <c r="AR278" i="47"/>
  <c r="AQ278" i="47"/>
  <c r="AP278" i="47"/>
  <c r="AO282" i="47"/>
  <c r="AT282" i="47"/>
  <c r="AN282" i="47"/>
  <c r="AS282" i="47"/>
  <c r="AR282" i="47"/>
  <c r="AQ282" i="47"/>
  <c r="AP282" i="47"/>
  <c r="AO286" i="47"/>
  <c r="AT286" i="47"/>
  <c r="AN286" i="47"/>
  <c r="AS286" i="47"/>
  <c r="AR286" i="47"/>
  <c r="AQ286" i="47"/>
  <c r="AP286" i="47"/>
  <c r="AO290" i="47"/>
  <c r="AT290" i="47"/>
  <c r="AN290" i="47"/>
  <c r="AS290" i="47"/>
  <c r="AR290" i="47"/>
  <c r="AQ290" i="47"/>
  <c r="AP290" i="47"/>
  <c r="AO294" i="47"/>
  <c r="AT294" i="47"/>
  <c r="AN294" i="47"/>
  <c r="AS294" i="47"/>
  <c r="AR294" i="47"/>
  <c r="AQ294" i="47"/>
  <c r="AP294" i="47"/>
  <c r="AO298" i="47"/>
  <c r="AT298" i="47"/>
  <c r="AN298" i="47"/>
  <c r="AS298" i="47"/>
  <c r="AR298" i="47"/>
  <c r="AQ298" i="47"/>
  <c r="AP298" i="47"/>
  <c r="AO302" i="47"/>
  <c r="AT302" i="47"/>
  <c r="AN302" i="47"/>
  <c r="AS302" i="47"/>
  <c r="AR302" i="47"/>
  <c r="AQ302" i="47"/>
  <c r="AP302" i="47"/>
  <c r="AO306" i="47"/>
  <c r="AT306" i="47"/>
  <c r="AN306" i="47"/>
  <c r="AS306" i="47"/>
  <c r="AR306" i="47"/>
  <c r="AQ306" i="47"/>
  <c r="AP306" i="47"/>
  <c r="AO310" i="47"/>
  <c r="AT310" i="47"/>
  <c r="AN310" i="47"/>
  <c r="AS310" i="47"/>
  <c r="AR310" i="47"/>
  <c r="AQ310" i="47"/>
  <c r="AP310" i="47"/>
  <c r="AO314" i="47"/>
  <c r="AT314" i="47"/>
  <c r="AN314" i="47"/>
  <c r="AS314" i="47"/>
  <c r="AR314" i="47"/>
  <c r="AQ314" i="47"/>
  <c r="AP314" i="47"/>
  <c r="AO318" i="47"/>
  <c r="AT318" i="47"/>
  <c r="AN318" i="47"/>
  <c r="AS318" i="47"/>
  <c r="AR318" i="47"/>
  <c r="AQ318" i="47"/>
  <c r="AP318" i="47"/>
  <c r="AO322" i="47"/>
  <c r="AT322" i="47"/>
  <c r="AN322" i="47"/>
  <c r="AS322" i="47"/>
  <c r="AR322" i="47"/>
  <c r="AQ322" i="47"/>
  <c r="AP322" i="47"/>
  <c r="AO326" i="47"/>
  <c r="AT326" i="47"/>
  <c r="AN326" i="47"/>
  <c r="AS326" i="47"/>
  <c r="AR326" i="47"/>
  <c r="AQ326" i="47"/>
  <c r="AP326" i="47"/>
  <c r="AO330" i="47"/>
  <c r="AT330" i="47"/>
  <c r="AN330" i="47"/>
  <c r="AS330" i="47"/>
  <c r="AR330" i="47"/>
  <c r="AQ330" i="47"/>
  <c r="AP330" i="47"/>
  <c r="AO334" i="47"/>
  <c r="AT334" i="47"/>
  <c r="AN334" i="47"/>
  <c r="AS334" i="47"/>
  <c r="AR334" i="47"/>
  <c r="AQ334" i="47"/>
  <c r="AP334" i="47"/>
  <c r="AO338" i="47"/>
  <c r="AT338" i="47"/>
  <c r="AN338" i="47"/>
  <c r="AS338" i="47"/>
  <c r="AR338" i="47"/>
  <c r="AQ338" i="47"/>
  <c r="AP338" i="47"/>
  <c r="AO342" i="47"/>
  <c r="AT342" i="47"/>
  <c r="AN342" i="47"/>
  <c r="AS342" i="47"/>
  <c r="AR342" i="47"/>
  <c r="AQ342" i="47"/>
  <c r="AP342" i="47"/>
  <c r="AO346" i="47"/>
  <c r="AT346" i="47"/>
  <c r="AN346" i="47"/>
  <c r="AS346" i="47"/>
  <c r="AR346" i="47"/>
  <c r="AQ346" i="47"/>
  <c r="AP346" i="47"/>
  <c r="AO350" i="47"/>
  <c r="AT350" i="47"/>
  <c r="AN350" i="47"/>
  <c r="AS350" i="47"/>
  <c r="AR350" i="47"/>
  <c r="AQ350" i="47"/>
  <c r="AP350" i="47"/>
  <c r="AO354" i="47"/>
  <c r="AT354" i="47"/>
  <c r="AN354" i="47"/>
  <c r="AS354" i="47"/>
  <c r="AR354" i="47"/>
  <c r="AQ354" i="47"/>
  <c r="AP354" i="47"/>
  <c r="AO358" i="47"/>
  <c r="AT358" i="47"/>
  <c r="AN358" i="47"/>
  <c r="AS358" i="47"/>
  <c r="AR358" i="47"/>
  <c r="AQ358" i="47"/>
  <c r="AP358" i="47"/>
  <c r="AO362" i="47"/>
  <c r="AT362" i="47"/>
  <c r="AN362" i="47"/>
  <c r="AS362" i="47"/>
  <c r="AR362" i="47"/>
  <c r="AQ362" i="47"/>
  <c r="AP362" i="47"/>
  <c r="AO366" i="47"/>
  <c r="AT366" i="47"/>
  <c r="AN366" i="47"/>
  <c r="AS366" i="47"/>
  <c r="AR366" i="47"/>
  <c r="AQ366" i="47"/>
  <c r="AP366" i="47"/>
  <c r="AO370" i="47"/>
  <c r="AT370" i="47"/>
  <c r="AN370" i="47"/>
  <c r="AS370" i="47"/>
  <c r="AR370" i="47"/>
  <c r="AQ370" i="47"/>
  <c r="AP370" i="47"/>
  <c r="AO374" i="47"/>
  <c r="AT374" i="47"/>
  <c r="AN374" i="47"/>
  <c r="AS374" i="47"/>
  <c r="AR374" i="47"/>
  <c r="AQ374" i="47"/>
  <c r="AP374" i="47"/>
  <c r="AO378" i="47"/>
  <c r="AT378" i="47"/>
  <c r="AN378" i="47"/>
  <c r="AS378" i="47"/>
  <c r="AR378" i="47"/>
  <c r="AQ378" i="47"/>
  <c r="AP378" i="47"/>
  <c r="AO382" i="47"/>
  <c r="AT382" i="47"/>
  <c r="AN382" i="47"/>
  <c r="AS382" i="47"/>
  <c r="AR382" i="47"/>
  <c r="AQ382" i="47"/>
  <c r="AP382" i="47"/>
  <c r="AO386" i="47"/>
  <c r="AT386" i="47"/>
  <c r="AN386" i="47"/>
  <c r="AS386" i="47"/>
  <c r="AR386" i="47"/>
  <c r="AQ386" i="47"/>
  <c r="AP386" i="47"/>
  <c r="AO390" i="47"/>
  <c r="AT390" i="47"/>
  <c r="AN390" i="47"/>
  <c r="AS390" i="47"/>
  <c r="AR390" i="47"/>
  <c r="AQ390" i="47"/>
  <c r="AP390" i="47"/>
  <c r="AO394" i="47"/>
  <c r="AT394" i="47"/>
  <c r="AN394" i="47"/>
  <c r="AS394" i="47"/>
  <c r="AR394" i="47"/>
  <c r="AQ394" i="47"/>
  <c r="AP394" i="47"/>
  <c r="AO398" i="47"/>
  <c r="AT398" i="47"/>
  <c r="AN398" i="47"/>
  <c r="AS398" i="47"/>
  <c r="AR398" i="47"/>
  <c r="AQ398" i="47"/>
  <c r="AP398" i="47"/>
  <c r="AO402" i="47"/>
  <c r="AT402" i="47"/>
  <c r="AN402" i="47"/>
  <c r="AS402" i="47"/>
  <c r="AR402" i="47"/>
  <c r="AQ402" i="47"/>
  <c r="AP402" i="47"/>
  <c r="AO406" i="47"/>
  <c r="AT406" i="47"/>
  <c r="AN406" i="47"/>
  <c r="AS406" i="47"/>
  <c r="AR406" i="47"/>
  <c r="AQ406" i="47"/>
  <c r="AP406" i="47"/>
  <c r="AO410" i="47"/>
  <c r="AT410" i="47"/>
  <c r="AN410" i="47"/>
  <c r="AS410" i="47"/>
  <c r="AR410" i="47"/>
  <c r="AQ410" i="47"/>
  <c r="AP410" i="47"/>
  <c r="AO414" i="47"/>
  <c r="AT414" i="47"/>
  <c r="AN414" i="47"/>
  <c r="AS414" i="47"/>
  <c r="AR414" i="47"/>
  <c r="AQ414" i="47"/>
  <c r="AP414" i="47"/>
  <c r="AO418" i="47"/>
  <c r="AT418" i="47"/>
  <c r="AN418" i="47"/>
  <c r="AS418" i="47"/>
  <c r="AR418" i="47"/>
  <c r="AQ418" i="47"/>
  <c r="AP418" i="47"/>
  <c r="AO422" i="47"/>
  <c r="AT422" i="47"/>
  <c r="AN422" i="47"/>
  <c r="AS422" i="47"/>
  <c r="AR422" i="47"/>
  <c r="AQ422" i="47"/>
  <c r="AP422" i="47"/>
  <c r="AO426" i="47"/>
  <c r="AT426" i="47"/>
  <c r="AN426" i="47"/>
  <c r="AS426" i="47"/>
  <c r="AR426" i="47"/>
  <c r="AQ426" i="47"/>
  <c r="AP426" i="47"/>
  <c r="AO430" i="47"/>
  <c r="AT430" i="47"/>
  <c r="AN430" i="47"/>
  <c r="AS430" i="47"/>
  <c r="AR430" i="47"/>
  <c r="AQ430" i="47"/>
  <c r="AP430" i="47"/>
  <c r="AO434" i="47"/>
  <c r="AT434" i="47"/>
  <c r="AN434" i="47"/>
  <c r="AS434" i="47"/>
  <c r="AR434" i="47"/>
  <c r="AQ434" i="47"/>
  <c r="AP434" i="47"/>
  <c r="AO438" i="47"/>
  <c r="AT438" i="47"/>
  <c r="AN438" i="47"/>
  <c r="AS438" i="47"/>
  <c r="AR438" i="47"/>
  <c r="AQ438" i="47"/>
  <c r="AP438" i="47"/>
  <c r="AO442" i="47"/>
  <c r="AT442" i="47"/>
  <c r="AN442" i="47"/>
  <c r="AS442" i="47"/>
  <c r="AR442" i="47"/>
  <c r="AQ442" i="47"/>
  <c r="AP442" i="47"/>
  <c r="AO446" i="47"/>
  <c r="AT446" i="47"/>
  <c r="AN446" i="47"/>
  <c r="AS446" i="47"/>
  <c r="AR446" i="47"/>
  <c r="AQ446" i="47"/>
  <c r="AP446" i="47"/>
  <c r="AO450" i="47"/>
  <c r="AT450" i="47"/>
  <c r="AN450" i="47"/>
  <c r="AS450" i="47"/>
  <c r="AR450" i="47"/>
  <c r="AQ450" i="47"/>
  <c r="AP450" i="47"/>
  <c r="AO454" i="47"/>
  <c r="AT454" i="47"/>
  <c r="AN454" i="47"/>
  <c r="AS454" i="47"/>
  <c r="AR454" i="47"/>
  <c r="AQ454" i="47"/>
  <c r="AP454" i="47"/>
  <c r="AO458" i="47"/>
  <c r="AT458" i="47"/>
  <c r="AN458" i="47"/>
  <c r="AS458" i="47"/>
  <c r="AR458" i="47"/>
  <c r="AQ458" i="47"/>
  <c r="AP458" i="47"/>
  <c r="AO462" i="47"/>
  <c r="AT462" i="47"/>
  <c r="AN462" i="47"/>
  <c r="AS462" i="47"/>
  <c r="AR462" i="47"/>
  <c r="AQ462" i="47"/>
  <c r="AP462" i="47"/>
  <c r="AO466" i="47"/>
  <c r="AT466" i="47"/>
  <c r="AN466" i="47"/>
  <c r="AS466" i="47"/>
  <c r="AR466" i="47"/>
  <c r="AQ466" i="47"/>
  <c r="AP466" i="47"/>
  <c r="AO470" i="47"/>
  <c r="AT470" i="47"/>
  <c r="AN470" i="47"/>
  <c r="AS470" i="47"/>
  <c r="AR470" i="47"/>
  <c r="AQ470" i="47"/>
  <c r="AP470" i="47"/>
  <c r="AO474" i="47"/>
  <c r="AT474" i="47"/>
  <c r="AN474" i="47"/>
  <c r="AS474" i="47"/>
  <c r="AR474" i="47"/>
  <c r="AQ474" i="47"/>
  <c r="AP474" i="47"/>
  <c r="AO478" i="47"/>
  <c r="AT478" i="47"/>
  <c r="AN478" i="47"/>
  <c r="AS478" i="47"/>
  <c r="AR478" i="47"/>
  <c r="AQ478" i="47"/>
  <c r="AP478" i="47"/>
  <c r="AO482" i="47"/>
  <c r="AT482" i="47"/>
  <c r="AN482" i="47"/>
  <c r="AS482" i="47"/>
  <c r="AR482" i="47"/>
  <c r="AQ482" i="47"/>
  <c r="AP482" i="47"/>
  <c r="AO486" i="47"/>
  <c r="AT486" i="47"/>
  <c r="AN486" i="47"/>
  <c r="AS486" i="47"/>
  <c r="AR486" i="47"/>
  <c r="AQ486" i="47"/>
  <c r="AP486" i="47"/>
  <c r="AO490" i="47"/>
  <c r="AT490" i="47"/>
  <c r="AN490" i="47"/>
  <c r="AS490" i="47"/>
  <c r="AR490" i="47"/>
  <c r="AQ490" i="47"/>
  <c r="AP490" i="47"/>
  <c r="AO494" i="47"/>
  <c r="AT494" i="47"/>
  <c r="AN494" i="47"/>
  <c r="AS494" i="47"/>
  <c r="AR494" i="47"/>
  <c r="AQ494" i="47"/>
  <c r="AP494" i="47"/>
  <c r="AO498" i="47"/>
  <c r="AT498" i="47"/>
  <c r="AN498" i="47"/>
  <c r="AS498" i="47"/>
  <c r="AR498" i="47"/>
  <c r="AQ498" i="47"/>
  <c r="AP498" i="47"/>
  <c r="AO502" i="47"/>
  <c r="AT502" i="47"/>
  <c r="AN502" i="47"/>
  <c r="AS502" i="47"/>
  <c r="AR502" i="47"/>
  <c r="AQ502" i="47"/>
  <c r="AP502" i="47"/>
  <c r="AO506" i="47"/>
  <c r="AS506" i="47"/>
  <c r="AT506" i="47"/>
  <c r="AN506" i="47"/>
  <c r="AR506" i="47"/>
  <c r="AQ506" i="47"/>
  <c r="AP506" i="47"/>
  <c r="AO510" i="47"/>
  <c r="AS510" i="47"/>
  <c r="AQ510" i="47"/>
  <c r="AT510" i="47"/>
  <c r="AN510" i="47"/>
  <c r="AR510" i="47"/>
  <c r="AP510" i="47"/>
  <c r="AO514" i="47"/>
  <c r="AS514" i="47"/>
  <c r="AQ514" i="47"/>
  <c r="AT514" i="47"/>
  <c r="AN514" i="47"/>
  <c r="AR514" i="47"/>
  <c r="AP514" i="47"/>
  <c r="AO518" i="47"/>
  <c r="AS518" i="47"/>
  <c r="AQ518" i="47"/>
  <c r="AT518" i="47"/>
  <c r="AN518" i="47"/>
  <c r="AR518" i="47"/>
  <c r="AP518" i="47"/>
  <c r="AO522" i="47"/>
  <c r="AS522" i="47"/>
  <c r="AQ522" i="47"/>
  <c r="AT522" i="47"/>
  <c r="AN522" i="47"/>
  <c r="AR522" i="47"/>
  <c r="AP522" i="47"/>
  <c r="AO526" i="47"/>
  <c r="AS526" i="47"/>
  <c r="AQ526" i="47"/>
  <c r="AT526" i="47"/>
  <c r="AN526" i="47"/>
  <c r="AR526" i="47"/>
  <c r="AP526" i="47"/>
  <c r="AO530" i="47"/>
  <c r="AS530" i="47"/>
  <c r="AQ530" i="47"/>
  <c r="AT530" i="47"/>
  <c r="AN530" i="47"/>
  <c r="AR530" i="47"/>
  <c r="AP530" i="47"/>
  <c r="AO534" i="47"/>
  <c r="AS534" i="47"/>
  <c r="AQ534" i="47"/>
  <c r="AT534" i="47"/>
  <c r="AN534" i="47"/>
  <c r="AR534" i="47"/>
  <c r="AP534" i="47"/>
  <c r="AO538" i="47"/>
  <c r="AS538" i="47"/>
  <c r="AQ538" i="47"/>
  <c r="AT538" i="47"/>
  <c r="AN538" i="47"/>
  <c r="AR538" i="47"/>
  <c r="AP538" i="47"/>
  <c r="AO542" i="47"/>
  <c r="AS542" i="47"/>
  <c r="AQ542" i="47"/>
  <c r="AT542" i="47"/>
  <c r="AN542" i="47"/>
  <c r="AR542" i="47"/>
  <c r="AP542" i="47"/>
  <c r="AO546" i="47"/>
  <c r="AS546" i="47"/>
  <c r="AQ546" i="47"/>
  <c r="AT546" i="47"/>
  <c r="AN546" i="47"/>
  <c r="AR546" i="47"/>
  <c r="AP546" i="47"/>
  <c r="AO550" i="47"/>
  <c r="AS550" i="47"/>
  <c r="AQ550" i="47"/>
  <c r="AT550" i="47"/>
  <c r="AN550" i="47"/>
  <c r="AR550" i="47"/>
  <c r="AP550" i="47"/>
  <c r="AO554" i="47"/>
  <c r="AS554" i="47"/>
  <c r="AQ554" i="47"/>
  <c r="AT554" i="47"/>
  <c r="AN554" i="47"/>
  <c r="AR554" i="47"/>
  <c r="AP554" i="47"/>
  <c r="AO558" i="47"/>
  <c r="AS558" i="47"/>
  <c r="AQ558" i="47"/>
  <c r="AT558" i="47"/>
  <c r="AN558" i="47"/>
  <c r="AR558" i="47"/>
  <c r="AP558" i="47"/>
  <c r="AO562" i="47"/>
  <c r="AS562" i="47"/>
  <c r="AQ562" i="47"/>
  <c r="AT562" i="47"/>
  <c r="AN562" i="47"/>
  <c r="AR562" i="47"/>
  <c r="AP562" i="47"/>
  <c r="AO566" i="47"/>
  <c r="AS566" i="47"/>
  <c r="AQ566" i="47"/>
  <c r="AT566" i="47"/>
  <c r="AN566" i="47"/>
  <c r="AR566" i="47"/>
  <c r="AP566" i="47"/>
  <c r="AO570" i="47"/>
  <c r="AS570" i="47"/>
  <c r="AQ570" i="47"/>
  <c r="AT570" i="47"/>
  <c r="AN570" i="47"/>
  <c r="AR570" i="47"/>
  <c r="AP570" i="47"/>
  <c r="AO574" i="47"/>
  <c r="AS574" i="47"/>
  <c r="AQ574" i="47"/>
  <c r="AT574" i="47"/>
  <c r="AN574" i="47"/>
  <c r="AR574" i="47"/>
  <c r="AP574" i="47"/>
  <c r="AO578" i="47"/>
  <c r="AS578" i="47"/>
  <c r="AQ578" i="47"/>
  <c r="AT578" i="47"/>
  <c r="AN578" i="47"/>
  <c r="AR578" i="47"/>
  <c r="AP578" i="47"/>
  <c r="AO582" i="47"/>
  <c r="AS582" i="47"/>
  <c r="AQ582" i="47"/>
  <c r="AT582" i="47"/>
  <c r="AN582" i="47"/>
  <c r="AR582" i="47"/>
  <c r="AP582" i="47"/>
  <c r="AO586" i="47"/>
  <c r="AS586" i="47"/>
  <c r="AQ586" i="47"/>
  <c r="AT586" i="47"/>
  <c r="AN586" i="47"/>
  <c r="AR586" i="47"/>
  <c r="AP586" i="47"/>
  <c r="AO590" i="47"/>
  <c r="AS590" i="47"/>
  <c r="AQ590" i="47"/>
  <c r="AT590" i="47"/>
  <c r="AN590" i="47"/>
  <c r="AR590" i="47"/>
  <c r="AP590" i="47"/>
  <c r="AO594" i="47"/>
  <c r="AS594" i="47"/>
  <c r="AQ594" i="47"/>
  <c r="AT594" i="47"/>
  <c r="AN594" i="47"/>
  <c r="AR594" i="47"/>
  <c r="AP594" i="47"/>
  <c r="AO598" i="47"/>
  <c r="AS598" i="47"/>
  <c r="AQ598" i="47"/>
  <c r="AT598" i="47"/>
  <c r="AN598" i="47"/>
  <c r="AR598" i="47"/>
  <c r="AP598" i="47"/>
  <c r="AO602" i="47"/>
  <c r="AS602" i="47"/>
  <c r="AQ602" i="47"/>
  <c r="AT602" i="47"/>
  <c r="AN602" i="47"/>
  <c r="AR602" i="47"/>
  <c r="AP602" i="47"/>
  <c r="AO606" i="47"/>
  <c r="AS606" i="47"/>
  <c r="AQ606" i="47"/>
  <c r="AT606" i="47"/>
  <c r="AN606" i="47"/>
  <c r="AR606" i="47"/>
  <c r="AP606" i="47"/>
  <c r="AO610" i="47"/>
  <c r="AS610" i="47"/>
  <c r="AQ610" i="47"/>
  <c r="AT610" i="47"/>
  <c r="AN610" i="47"/>
  <c r="AR610" i="47"/>
  <c r="AP610" i="47"/>
  <c r="AO614" i="47"/>
  <c r="AS614" i="47"/>
  <c r="AQ614" i="47"/>
  <c r="AT614" i="47"/>
  <c r="AN614" i="47"/>
  <c r="AR614" i="47"/>
  <c r="AP614" i="47"/>
  <c r="AO618" i="47"/>
  <c r="AS618" i="47"/>
  <c r="AQ618" i="47"/>
  <c r="AT618" i="47"/>
  <c r="AN618" i="47"/>
  <c r="AR618" i="47"/>
  <c r="AP618" i="47"/>
  <c r="AO622" i="47"/>
  <c r="AS622" i="47"/>
  <c r="AQ622" i="47"/>
  <c r="AT622" i="47"/>
  <c r="AN622" i="47"/>
  <c r="AR622" i="47"/>
  <c r="AP622" i="47"/>
  <c r="AO626" i="47"/>
  <c r="AS626" i="47"/>
  <c r="AQ626" i="47"/>
  <c r="AT626" i="47"/>
  <c r="AN626" i="47"/>
  <c r="AR626" i="47"/>
  <c r="AP626" i="47"/>
  <c r="AO630" i="47"/>
  <c r="AS630" i="47"/>
  <c r="AQ630" i="47"/>
  <c r="AT630" i="47"/>
  <c r="AN630" i="47"/>
  <c r="AR630" i="47"/>
  <c r="AP630" i="47"/>
  <c r="AO634" i="47"/>
  <c r="AS634" i="47"/>
  <c r="AQ634" i="47"/>
  <c r="AT634" i="47"/>
  <c r="AN634" i="47"/>
  <c r="AR634" i="47"/>
  <c r="AP634" i="47"/>
  <c r="AO638" i="47"/>
  <c r="AS638" i="47"/>
  <c r="AQ638" i="47"/>
  <c r="AT638" i="47"/>
  <c r="AN638" i="47"/>
  <c r="AR638" i="47"/>
  <c r="AP638" i="47"/>
  <c r="AO642" i="47"/>
  <c r="AS642" i="47"/>
  <c r="AQ642" i="47"/>
  <c r="AT642" i="47"/>
  <c r="AN642" i="47"/>
  <c r="AR642" i="47"/>
  <c r="AP642" i="47"/>
  <c r="AO646" i="47"/>
  <c r="AS646" i="47"/>
  <c r="AQ646" i="47"/>
  <c r="AT646" i="47"/>
  <c r="AN646" i="47"/>
  <c r="AR646" i="47"/>
  <c r="AP646" i="47"/>
  <c r="AO650" i="47"/>
  <c r="AS650" i="47"/>
  <c r="AQ650" i="47"/>
  <c r="AT650" i="47"/>
  <c r="AN650" i="47"/>
  <c r="AR650" i="47"/>
  <c r="AP650" i="47"/>
  <c r="AO654" i="47"/>
  <c r="AS654" i="47"/>
  <c r="AQ654" i="47"/>
  <c r="AT654" i="47"/>
  <c r="AN654" i="47"/>
  <c r="AR654" i="47"/>
  <c r="AP654" i="47"/>
  <c r="AO658" i="47"/>
  <c r="AS658" i="47"/>
  <c r="AQ658" i="47"/>
  <c r="AT658" i="47"/>
  <c r="AN658" i="47"/>
  <c r="AR658" i="47"/>
  <c r="AP658" i="47"/>
  <c r="AO662" i="47"/>
  <c r="AS662" i="47"/>
  <c r="AQ662" i="47"/>
  <c r="AT662" i="47"/>
  <c r="AN662" i="47"/>
  <c r="AR662" i="47"/>
  <c r="AP662" i="47"/>
  <c r="AO666" i="47"/>
  <c r="AS666" i="47"/>
  <c r="AQ666" i="47"/>
  <c r="AT666" i="47"/>
  <c r="AN666" i="47"/>
  <c r="AR666" i="47"/>
  <c r="AP666" i="47"/>
  <c r="AO670" i="47"/>
  <c r="AS670" i="47"/>
  <c r="AQ670" i="47"/>
  <c r="AT670" i="47"/>
  <c r="AN670" i="47"/>
  <c r="AR670" i="47"/>
  <c r="AP670" i="47"/>
  <c r="AO674" i="47"/>
  <c r="AS674" i="47"/>
  <c r="AQ674" i="47"/>
  <c r="AT674" i="47"/>
  <c r="AN674" i="47"/>
  <c r="AR674" i="47"/>
  <c r="AP674" i="47"/>
  <c r="AO678" i="47"/>
  <c r="AS678" i="47"/>
  <c r="AQ678" i="47"/>
  <c r="AT678" i="47"/>
  <c r="AN678" i="47"/>
  <c r="AR678" i="47"/>
  <c r="AP678" i="47"/>
  <c r="AO682" i="47"/>
  <c r="AS682" i="47"/>
  <c r="AQ682" i="47"/>
  <c r="AT682" i="47"/>
  <c r="AN682" i="47"/>
  <c r="AR682" i="47"/>
  <c r="AP682" i="47"/>
  <c r="AO686" i="47"/>
  <c r="AS686" i="47"/>
  <c r="AQ686" i="47"/>
  <c r="AT686" i="47"/>
  <c r="AN686" i="47"/>
  <c r="AR686" i="47"/>
  <c r="AP686" i="47"/>
  <c r="AO690" i="47"/>
  <c r="AS690" i="47"/>
  <c r="AQ690" i="47"/>
  <c r="AT690" i="47"/>
  <c r="AN690" i="47"/>
  <c r="AR690" i="47"/>
  <c r="AP690" i="47"/>
  <c r="AO694" i="47"/>
  <c r="AS694" i="47"/>
  <c r="AQ694" i="47"/>
  <c r="AT694" i="47"/>
  <c r="AN694" i="47"/>
  <c r="AR694" i="47"/>
  <c r="AP694" i="47"/>
  <c r="AO698" i="47"/>
  <c r="AS698" i="47"/>
  <c r="AQ698" i="47"/>
  <c r="AT698" i="47"/>
  <c r="AN698" i="47"/>
  <c r="AR698" i="47"/>
  <c r="AP698" i="47"/>
  <c r="AO702" i="47"/>
  <c r="AS702" i="47"/>
  <c r="AQ702" i="47"/>
  <c r="AT702" i="47"/>
  <c r="AN702" i="47"/>
  <c r="AR702" i="47"/>
  <c r="AP702" i="47"/>
  <c r="AO706" i="47"/>
  <c r="AS706" i="47"/>
  <c r="AQ706" i="47"/>
  <c r="AT706" i="47"/>
  <c r="AN706" i="47"/>
  <c r="AR706" i="47"/>
  <c r="AP706" i="47"/>
  <c r="AO710" i="47"/>
  <c r="AS710" i="47"/>
  <c r="AQ710" i="47"/>
  <c r="AT710" i="47"/>
  <c r="AN710" i="47"/>
  <c r="AR710" i="47"/>
  <c r="AP710" i="47"/>
  <c r="AO714" i="47"/>
  <c r="AS714" i="47"/>
  <c r="AQ714" i="47"/>
  <c r="AT714" i="47"/>
  <c r="AN714" i="47"/>
  <c r="AR714" i="47"/>
  <c r="AP714" i="47"/>
  <c r="AO718" i="47"/>
  <c r="AS718" i="47"/>
  <c r="AQ718" i="47"/>
  <c r="AT718" i="47"/>
  <c r="AN718" i="47"/>
  <c r="AR718" i="47"/>
  <c r="AP718" i="47"/>
  <c r="AO722" i="47"/>
  <c r="AS722" i="47"/>
  <c r="AQ722" i="47"/>
  <c r="AT722" i="47"/>
  <c r="AN722" i="47"/>
  <c r="AR722" i="47"/>
  <c r="AP722" i="47"/>
  <c r="AO726" i="47"/>
  <c r="AS726" i="47"/>
  <c r="AQ726" i="47"/>
  <c r="AT726" i="47"/>
  <c r="AN726" i="47"/>
  <c r="AR726" i="47"/>
  <c r="AP726" i="47"/>
  <c r="AO730" i="47"/>
  <c r="AS730" i="47"/>
  <c r="AQ730" i="47"/>
  <c r="AT730" i="47"/>
  <c r="AN730" i="47"/>
  <c r="AR730" i="47"/>
  <c r="AP730" i="47"/>
  <c r="AO734" i="47"/>
  <c r="AS734" i="47"/>
  <c r="AQ734" i="47"/>
  <c r="AT734" i="47"/>
  <c r="AN734" i="47"/>
  <c r="AR734" i="47"/>
  <c r="AP734" i="47"/>
  <c r="AO738" i="47"/>
  <c r="AS738" i="47"/>
  <c r="AQ738" i="47"/>
  <c r="AT738" i="47"/>
  <c r="AN738" i="47"/>
  <c r="AR738" i="47"/>
  <c r="AP738" i="47"/>
  <c r="AO742" i="47"/>
  <c r="AS742" i="47"/>
  <c r="AQ742" i="47"/>
  <c r="AT742" i="47"/>
  <c r="AN742" i="47"/>
  <c r="AR742" i="47"/>
  <c r="AP742" i="47"/>
  <c r="AO746" i="47"/>
  <c r="AQ746" i="47"/>
  <c r="AT746" i="47"/>
  <c r="AN746" i="47"/>
  <c r="AS746" i="47"/>
  <c r="AR746" i="47"/>
  <c r="AP746" i="47"/>
  <c r="AO750" i="47"/>
  <c r="AQ750" i="47"/>
  <c r="AT750" i="47"/>
  <c r="AN750" i="47"/>
  <c r="AS750" i="47"/>
  <c r="AR750" i="47"/>
  <c r="AP750" i="47"/>
  <c r="AO754" i="47"/>
  <c r="AQ754" i="47"/>
  <c r="AT754" i="47"/>
  <c r="AN754" i="47"/>
  <c r="AS754" i="47"/>
  <c r="AR754" i="47"/>
  <c r="AP754" i="47"/>
  <c r="AO758" i="47"/>
  <c r="AQ758" i="47"/>
  <c r="AT758" i="47"/>
  <c r="AN758" i="47"/>
  <c r="AS758" i="47"/>
  <c r="AR758" i="47"/>
  <c r="AP758" i="47"/>
  <c r="AO762" i="47"/>
  <c r="AQ762" i="47"/>
  <c r="AT762" i="47"/>
  <c r="AN762" i="47"/>
  <c r="AS762" i="47"/>
  <c r="AR762" i="47"/>
  <c r="AP762" i="47"/>
  <c r="AO766" i="47"/>
  <c r="AQ766" i="47"/>
  <c r="AT766" i="47"/>
  <c r="AN766" i="47"/>
  <c r="AS766" i="47"/>
  <c r="AR766" i="47"/>
  <c r="AP766" i="47"/>
  <c r="AO770" i="47"/>
  <c r="AQ770" i="47"/>
  <c r="AT770" i="47"/>
  <c r="AN770" i="47"/>
  <c r="AS770" i="47"/>
  <c r="AR770" i="47"/>
  <c r="AP770" i="47"/>
  <c r="AO774" i="47"/>
  <c r="AQ774" i="47"/>
  <c r="AT774" i="47"/>
  <c r="AN774" i="47"/>
  <c r="AS774" i="47"/>
  <c r="AR774" i="47"/>
  <c r="AP774" i="47"/>
  <c r="AO778" i="47"/>
  <c r="AQ778" i="47"/>
  <c r="AT778" i="47"/>
  <c r="AN778" i="47"/>
  <c r="AS778" i="47"/>
  <c r="AR778" i="47"/>
  <c r="AP778" i="47"/>
  <c r="AO782" i="47"/>
  <c r="AQ782" i="47"/>
  <c r="AT782" i="47"/>
  <c r="AN782" i="47"/>
  <c r="AS782" i="47"/>
  <c r="AR782" i="47"/>
  <c r="AP782" i="47"/>
  <c r="AO786" i="47"/>
  <c r="AQ786" i="47"/>
  <c r="AT786" i="47"/>
  <c r="AN786" i="47"/>
  <c r="AS786" i="47"/>
  <c r="AR786" i="47"/>
  <c r="AP786" i="47"/>
  <c r="AO790" i="47"/>
  <c r="AQ790" i="47"/>
  <c r="AT790" i="47"/>
  <c r="AN790" i="47"/>
  <c r="AS790" i="47"/>
  <c r="AR790" i="47"/>
  <c r="AP790" i="47"/>
  <c r="AO794" i="47"/>
  <c r="AQ794" i="47"/>
  <c r="AT794" i="47"/>
  <c r="AN794" i="47"/>
  <c r="AS794" i="47"/>
  <c r="AR794" i="47"/>
  <c r="AP794" i="47"/>
  <c r="AO798" i="47"/>
  <c r="AQ798" i="47"/>
  <c r="AT798" i="47"/>
  <c r="AN798" i="47"/>
  <c r="AS798" i="47"/>
  <c r="AR798" i="47"/>
  <c r="AP798" i="47"/>
  <c r="AO802" i="47"/>
  <c r="AQ802" i="47"/>
  <c r="AT802" i="47"/>
  <c r="AN802" i="47"/>
  <c r="AS802" i="47"/>
  <c r="AR802" i="47"/>
  <c r="AP802" i="47"/>
  <c r="AO806" i="47"/>
  <c r="AQ806" i="47"/>
  <c r="AT806" i="47"/>
  <c r="AN806" i="47"/>
  <c r="AS806" i="47"/>
  <c r="AR806" i="47"/>
  <c r="AP806" i="47"/>
  <c r="AO810" i="47"/>
  <c r="AQ810" i="47"/>
  <c r="AT810" i="47"/>
  <c r="AN810" i="47"/>
  <c r="AS810" i="47"/>
  <c r="AR810" i="47"/>
  <c r="AP810" i="47"/>
  <c r="AO814" i="47"/>
  <c r="AT814" i="47"/>
  <c r="AR814" i="47"/>
  <c r="AQ814" i="47"/>
  <c r="AN814" i="47"/>
  <c r="AS814" i="47"/>
  <c r="AP814" i="47"/>
  <c r="AO818" i="47"/>
  <c r="AQ818" i="47"/>
  <c r="AT818" i="47"/>
  <c r="AN818" i="47"/>
  <c r="AR818" i="47"/>
  <c r="AS818" i="47"/>
  <c r="AP818" i="47"/>
  <c r="AO822" i="47"/>
  <c r="AQ822" i="47"/>
  <c r="AT822" i="47"/>
  <c r="AN822" i="47"/>
  <c r="AR822" i="47"/>
  <c r="AS822" i="47"/>
  <c r="AP822" i="47"/>
  <c r="AO826" i="47"/>
  <c r="AQ826" i="47"/>
  <c r="AT826" i="47"/>
  <c r="AN826" i="47"/>
  <c r="AR826" i="47"/>
  <c r="AS826" i="47"/>
  <c r="AP826" i="47"/>
  <c r="AO830" i="47"/>
  <c r="AQ830" i="47"/>
  <c r="AT830" i="47"/>
  <c r="AN830" i="47"/>
  <c r="AR830" i="47"/>
  <c r="AS830" i="47"/>
  <c r="AP830" i="47"/>
  <c r="AO834" i="47"/>
  <c r="AQ834" i="47"/>
  <c r="AT834" i="47"/>
  <c r="AN834" i="47"/>
  <c r="AR834" i="47"/>
  <c r="AS834" i="47"/>
  <c r="AP834" i="47"/>
  <c r="AO838" i="47"/>
  <c r="AQ838" i="47"/>
  <c r="AT838" i="47"/>
  <c r="AN838" i="47"/>
  <c r="AR838" i="47"/>
  <c r="AS838" i="47"/>
  <c r="AP838" i="47"/>
  <c r="AO842" i="47"/>
  <c r="AQ842" i="47"/>
  <c r="AT842" i="47"/>
  <c r="AN842" i="47"/>
  <c r="AR842" i="47"/>
  <c r="AS842" i="47"/>
  <c r="AP842" i="47"/>
  <c r="AO846" i="47"/>
  <c r="AQ846" i="47"/>
  <c r="AT846" i="47"/>
  <c r="AN846" i="47"/>
  <c r="AR846" i="47"/>
  <c r="AS846" i="47"/>
  <c r="AP846" i="47"/>
  <c r="AO850" i="47"/>
  <c r="AQ850" i="47"/>
  <c r="AT850" i="47"/>
  <c r="AN850" i="47"/>
  <c r="AR850" i="47"/>
  <c r="AS850" i="47"/>
  <c r="AP850" i="47"/>
  <c r="AO854" i="47"/>
  <c r="AQ854" i="47"/>
  <c r="AT854" i="47"/>
  <c r="AN854" i="47"/>
  <c r="AR854" i="47"/>
  <c r="AS854" i="47"/>
  <c r="AP854" i="47"/>
  <c r="AO858" i="47"/>
  <c r="AQ858" i="47"/>
  <c r="AT858" i="47"/>
  <c r="AN858" i="47"/>
  <c r="AR858" i="47"/>
  <c r="AS858" i="47"/>
  <c r="AP858" i="47"/>
  <c r="AO862" i="47"/>
  <c r="AQ862" i="47"/>
  <c r="AT862" i="47"/>
  <c r="AN862" i="47"/>
  <c r="AR862" i="47"/>
  <c r="AS862" i="47"/>
  <c r="AP862" i="47"/>
  <c r="AO866" i="47"/>
  <c r="AQ866" i="47"/>
  <c r="AT866" i="47"/>
  <c r="AN866" i="47"/>
  <c r="AR866" i="47"/>
  <c r="AS866" i="47"/>
  <c r="AP866" i="47"/>
  <c r="AO870" i="47"/>
  <c r="AQ870" i="47"/>
  <c r="AT870" i="47"/>
  <c r="AN870" i="47"/>
  <c r="AR870" i="47"/>
  <c r="AS870" i="47"/>
  <c r="AP870" i="47"/>
  <c r="AO874" i="47"/>
  <c r="AQ874" i="47"/>
  <c r="AT874" i="47"/>
  <c r="AN874" i="47"/>
  <c r="AR874" i="47"/>
  <c r="AS874" i="47"/>
  <c r="AP874" i="47"/>
  <c r="AO878" i="47"/>
  <c r="AQ878" i="47"/>
  <c r="AT878" i="47"/>
  <c r="AN878" i="47"/>
  <c r="AR878" i="47"/>
  <c r="AS878" i="47"/>
  <c r="AP878" i="47"/>
  <c r="AO882" i="47"/>
  <c r="AQ882" i="47"/>
  <c r="AT882" i="47"/>
  <c r="AN882" i="47"/>
  <c r="AR882" i="47"/>
  <c r="AS882" i="47"/>
  <c r="AP882" i="47"/>
  <c r="AO886" i="47"/>
  <c r="AQ886" i="47"/>
  <c r="AT886" i="47"/>
  <c r="AN886" i="47"/>
  <c r="AR886" i="47"/>
  <c r="AS886" i="47"/>
  <c r="AP886" i="47"/>
  <c r="AO890" i="47"/>
  <c r="AQ890" i="47"/>
  <c r="AT890" i="47"/>
  <c r="AN890" i="47"/>
  <c r="AR890" i="47"/>
  <c r="AS890" i="47"/>
  <c r="AP890" i="47"/>
  <c r="AO894" i="47"/>
  <c r="AQ894" i="47"/>
  <c r="AT894" i="47"/>
  <c r="AN894" i="47"/>
  <c r="AR894" i="47"/>
  <c r="AS894" i="47"/>
  <c r="AP894" i="47"/>
  <c r="AO898" i="47"/>
  <c r="AQ898" i="47"/>
  <c r="AT898" i="47"/>
  <c r="AN898" i="47"/>
  <c r="AR898" i="47"/>
  <c r="AS898" i="47"/>
  <c r="AP898" i="47"/>
  <c r="AO902" i="47"/>
  <c r="AQ902" i="47"/>
  <c r="AT902" i="47"/>
  <c r="AN902" i="47"/>
  <c r="AR902" i="47"/>
  <c r="AS902" i="47"/>
  <c r="AP902" i="47"/>
  <c r="AO906" i="47"/>
  <c r="AQ906" i="47"/>
  <c r="AT906" i="47"/>
  <c r="AN906" i="47"/>
  <c r="AR906" i="47"/>
  <c r="AS906" i="47"/>
  <c r="AP906" i="47"/>
  <c r="AO910" i="47"/>
  <c r="AQ910" i="47"/>
  <c r="AT910" i="47"/>
  <c r="AN910" i="47"/>
  <c r="AR910" i="47"/>
  <c r="AS910" i="47"/>
  <c r="AP910" i="47"/>
  <c r="AO914" i="47"/>
  <c r="AQ914" i="47"/>
  <c r="AT914" i="47"/>
  <c r="AN914" i="47"/>
  <c r="AR914" i="47"/>
  <c r="AS914" i="47"/>
  <c r="AP914" i="47"/>
  <c r="AO918" i="47"/>
  <c r="AQ918" i="47"/>
  <c r="AT918" i="47"/>
  <c r="AN918" i="47"/>
  <c r="AR918" i="47"/>
  <c r="AS918" i="47"/>
  <c r="AP918" i="47"/>
  <c r="AO922" i="47"/>
  <c r="AQ922" i="47"/>
  <c r="AT922" i="47"/>
  <c r="AN922" i="47"/>
  <c r="AR922" i="47"/>
  <c r="AS922" i="47"/>
  <c r="AP922" i="47"/>
  <c r="AO926" i="47"/>
  <c r="AQ926" i="47"/>
  <c r="AT926" i="47"/>
  <c r="AN926" i="47"/>
  <c r="AR926" i="47"/>
  <c r="AS926" i="47"/>
  <c r="AP926" i="47"/>
  <c r="AO930" i="47"/>
  <c r="AQ930" i="47"/>
  <c r="AT930" i="47"/>
  <c r="AN930" i="47"/>
  <c r="AR930" i="47"/>
  <c r="AS930" i="47"/>
  <c r="AP930" i="47"/>
  <c r="AO934" i="47"/>
  <c r="AQ934" i="47"/>
  <c r="AT934" i="47"/>
  <c r="AN934" i="47"/>
  <c r="AR934" i="47"/>
  <c r="AS934" i="47"/>
  <c r="AP934" i="47"/>
  <c r="AO938" i="47"/>
  <c r="AQ938" i="47"/>
  <c r="AT938" i="47"/>
  <c r="AN938" i="47"/>
  <c r="AR938" i="47"/>
  <c r="AS938" i="47"/>
  <c r="AP938" i="47"/>
  <c r="AO942" i="47"/>
  <c r="AQ942" i="47"/>
  <c r="AT942" i="47"/>
  <c r="AN942" i="47"/>
  <c r="AR942" i="47"/>
  <c r="AS942" i="47"/>
  <c r="AP942" i="47"/>
  <c r="AO946" i="47"/>
  <c r="AQ946" i="47"/>
  <c r="AT946" i="47"/>
  <c r="AN946" i="47"/>
  <c r="AR946" i="47"/>
  <c r="AS946" i="47"/>
  <c r="AP946" i="47"/>
  <c r="AO950" i="47"/>
  <c r="AQ950" i="47"/>
  <c r="AT950" i="47"/>
  <c r="AN950" i="47"/>
  <c r="AR950" i="47"/>
  <c r="AS950" i="47"/>
  <c r="AP950" i="47"/>
  <c r="AO954" i="47"/>
  <c r="AQ954" i="47"/>
  <c r="AT954" i="47"/>
  <c r="AN954" i="47"/>
  <c r="AR954" i="47"/>
  <c r="AS954" i="47"/>
  <c r="AP954" i="47"/>
  <c r="AO958" i="47"/>
  <c r="AQ958" i="47"/>
  <c r="AT958" i="47"/>
  <c r="AN958" i="47"/>
  <c r="AR958" i="47"/>
  <c r="AS958" i="47"/>
  <c r="AP958" i="47"/>
  <c r="AO962" i="47"/>
  <c r="AQ962" i="47"/>
  <c r="AT962" i="47"/>
  <c r="AN962" i="47"/>
  <c r="AR962" i="47"/>
  <c r="AS962" i="47"/>
  <c r="AP962" i="47"/>
  <c r="AO966" i="47"/>
  <c r="AQ966" i="47"/>
  <c r="AT966" i="47"/>
  <c r="AN966" i="47"/>
  <c r="AR966" i="47"/>
  <c r="AS966" i="47"/>
  <c r="AP966" i="47"/>
  <c r="AO970" i="47"/>
  <c r="AQ970" i="47"/>
  <c r="AT970" i="47"/>
  <c r="AN970" i="47"/>
  <c r="AR970" i="47"/>
  <c r="AS970" i="47"/>
  <c r="AP970" i="47"/>
  <c r="AO974" i="47"/>
  <c r="AQ974" i="47"/>
  <c r="AT974" i="47"/>
  <c r="AN974" i="47"/>
  <c r="AR974" i="47"/>
  <c r="AS974" i="47"/>
  <c r="AP974" i="47"/>
  <c r="AO978" i="47"/>
  <c r="AQ978" i="47"/>
  <c r="AT978" i="47"/>
  <c r="AN978" i="47"/>
  <c r="AR978" i="47"/>
  <c r="AS978" i="47"/>
  <c r="AP978" i="47"/>
  <c r="AO982" i="47"/>
  <c r="AQ982" i="47"/>
  <c r="AT982" i="47"/>
  <c r="AN982" i="47"/>
  <c r="AR982" i="47"/>
  <c r="AS982" i="47"/>
  <c r="AP982" i="47"/>
  <c r="AO986" i="47"/>
  <c r="AQ986" i="47"/>
  <c r="AT986" i="47"/>
  <c r="AN986" i="47"/>
  <c r="AR986" i="47"/>
  <c r="AS986" i="47"/>
  <c r="AP986" i="47"/>
  <c r="AO990" i="47"/>
  <c r="AQ990" i="47"/>
  <c r="AT990" i="47"/>
  <c r="AN990" i="47"/>
  <c r="AR990" i="47"/>
  <c r="AS990" i="47"/>
  <c r="AP990" i="47"/>
  <c r="AO994" i="47"/>
  <c r="AQ994" i="47"/>
  <c r="AT994" i="47"/>
  <c r="AN994" i="47"/>
  <c r="AR994" i="47"/>
  <c r="AS994" i="47"/>
  <c r="AP994" i="47"/>
  <c r="AO998" i="47"/>
  <c r="AQ998" i="47"/>
  <c r="AT998" i="47"/>
  <c r="AN998" i="47"/>
  <c r="AR998" i="47"/>
  <c r="AS998" i="47"/>
  <c r="AP998" i="47"/>
  <c r="AO1002" i="47"/>
  <c r="AQ1002" i="47"/>
  <c r="AT1002" i="47"/>
  <c r="AN1002" i="47"/>
  <c r="AR1002" i="47"/>
  <c r="AS1002" i="47"/>
  <c r="AP1002" i="47"/>
  <c r="AO1006" i="47"/>
  <c r="AQ1006" i="47"/>
  <c r="AT1006" i="47"/>
  <c r="AN1006" i="47"/>
  <c r="AR1006" i="47"/>
  <c r="AS1006" i="47"/>
  <c r="AP1006" i="47"/>
  <c r="AO1010" i="47"/>
  <c r="AQ1010" i="47"/>
  <c r="AT1010" i="47"/>
  <c r="AN1010" i="47"/>
  <c r="AR1010" i="47"/>
  <c r="AS1010" i="47"/>
  <c r="AP1010" i="47"/>
  <c r="AO1014" i="47"/>
  <c r="AQ1014" i="47"/>
  <c r="AT1014" i="47"/>
  <c r="AN1014" i="47"/>
  <c r="AR1014" i="47"/>
  <c r="AS1014" i="47"/>
  <c r="AP1014" i="47"/>
  <c r="AO1018" i="47"/>
  <c r="AQ1018" i="47"/>
  <c r="AT1018" i="47"/>
  <c r="AN1018" i="47"/>
  <c r="AR1018" i="47"/>
  <c r="AS1018" i="47"/>
  <c r="AP1018" i="47"/>
  <c r="AO1022" i="47"/>
  <c r="AQ1022" i="47"/>
  <c r="AT1022" i="47"/>
  <c r="AN1022" i="47"/>
  <c r="AR1022" i="47"/>
  <c r="AS1022" i="47"/>
  <c r="AP1022" i="47"/>
  <c r="AO1026" i="47"/>
  <c r="AQ1026" i="47"/>
  <c r="AT1026" i="47"/>
  <c r="AN1026" i="47"/>
  <c r="AR1026" i="47"/>
  <c r="AS1026" i="47"/>
  <c r="AP1026" i="47"/>
  <c r="AO1030" i="47"/>
  <c r="AQ1030" i="47"/>
  <c r="AT1030" i="47"/>
  <c r="AN1030" i="47"/>
  <c r="AR1030" i="47"/>
  <c r="AS1030" i="47"/>
  <c r="AP1030" i="47"/>
  <c r="AO1034" i="47"/>
  <c r="AQ1034" i="47"/>
  <c r="AT1034" i="47"/>
  <c r="AN1034" i="47"/>
  <c r="AR1034" i="47"/>
  <c r="AS1034" i="47"/>
  <c r="AP1034" i="47"/>
  <c r="AO1038" i="47"/>
  <c r="AQ1038" i="47"/>
  <c r="AT1038" i="47"/>
  <c r="AN1038" i="47"/>
  <c r="AR1038" i="47"/>
  <c r="AS1038" i="47"/>
  <c r="AP1038" i="47"/>
  <c r="AO1042" i="47"/>
  <c r="AQ1042" i="47"/>
  <c r="AT1042" i="47"/>
  <c r="AN1042" i="47"/>
  <c r="AR1042" i="47"/>
  <c r="AS1042" i="47"/>
  <c r="AP1042" i="47"/>
  <c r="AO1046" i="47"/>
  <c r="AQ1046" i="47"/>
  <c r="AT1046" i="47"/>
  <c r="AN1046" i="47"/>
  <c r="AR1046" i="47"/>
  <c r="AS1046" i="47"/>
  <c r="AP1046" i="47"/>
  <c r="AO1050" i="47"/>
  <c r="AQ1050" i="47"/>
  <c r="AT1050" i="47"/>
  <c r="AN1050" i="47"/>
  <c r="AR1050" i="47"/>
  <c r="AS1050" i="47"/>
  <c r="AP1050" i="47"/>
  <c r="AO1054" i="47"/>
  <c r="AT1054" i="47"/>
  <c r="AN1054" i="47"/>
  <c r="AR1054" i="47"/>
  <c r="AQ1054" i="47"/>
  <c r="AS1054" i="47"/>
  <c r="AP1054" i="47"/>
  <c r="AO1058" i="47"/>
  <c r="AT1058" i="47"/>
  <c r="AN1058" i="47"/>
  <c r="AR1058" i="47"/>
  <c r="AQ1058" i="47"/>
  <c r="AS1058" i="47"/>
  <c r="AP1058" i="47"/>
  <c r="AO1062" i="47"/>
  <c r="AT1062" i="47"/>
  <c r="AN1062" i="47"/>
  <c r="AR1062" i="47"/>
  <c r="AQ1062" i="47"/>
  <c r="AS1062" i="47"/>
  <c r="AP1062" i="47"/>
  <c r="AO1066" i="47"/>
  <c r="AT1066" i="47"/>
  <c r="AN1066" i="47"/>
  <c r="AR1066" i="47"/>
  <c r="AQ1066" i="47"/>
  <c r="AS1066" i="47"/>
  <c r="AP1066" i="47"/>
  <c r="AO1070" i="47"/>
  <c r="AT1070" i="47"/>
  <c r="AN1070" i="47"/>
  <c r="AR1070" i="47"/>
  <c r="AQ1070" i="47"/>
  <c r="AS1070" i="47"/>
  <c r="AP1070" i="47"/>
  <c r="AO1074" i="47"/>
  <c r="AT1074" i="47"/>
  <c r="AN1074" i="47"/>
  <c r="AR1074" i="47"/>
  <c r="AQ1074" i="47"/>
  <c r="AS1074" i="47"/>
  <c r="AP1074" i="47"/>
  <c r="AO1078" i="47"/>
  <c r="AT1078" i="47"/>
  <c r="AN1078" i="47"/>
  <c r="AR1078" i="47"/>
  <c r="AQ1078" i="47"/>
  <c r="AS1078" i="47"/>
  <c r="AP1078" i="47"/>
  <c r="AO1082" i="47"/>
  <c r="AT1082" i="47"/>
  <c r="AN1082" i="47"/>
  <c r="AR1082" i="47"/>
  <c r="AQ1082" i="47"/>
  <c r="AS1082" i="47"/>
  <c r="AP1082" i="47"/>
  <c r="AO1086" i="47"/>
  <c r="AT1086" i="47"/>
  <c r="AN1086" i="47"/>
  <c r="AR1086" i="47"/>
  <c r="AQ1086" i="47"/>
  <c r="AS1086" i="47"/>
  <c r="AP1086" i="47"/>
  <c r="AO1090" i="47"/>
  <c r="AT1090" i="47"/>
  <c r="AN1090" i="47"/>
  <c r="AR1090" i="47"/>
  <c r="AQ1090" i="47"/>
  <c r="AS1090" i="47"/>
  <c r="AP1090" i="47"/>
  <c r="AO1094" i="47"/>
  <c r="AT1094" i="47"/>
  <c r="AN1094" i="47"/>
  <c r="AR1094" i="47"/>
  <c r="AQ1094" i="47"/>
  <c r="AS1094" i="47"/>
  <c r="AP1094" i="47"/>
  <c r="AO1098" i="47"/>
  <c r="AT1098" i="47"/>
  <c r="AN1098" i="47"/>
  <c r="AR1098" i="47"/>
  <c r="AQ1098" i="47"/>
  <c r="AS1098" i="47"/>
  <c r="AP1098" i="47"/>
  <c r="AO1102" i="47"/>
  <c r="AT1102" i="47"/>
  <c r="AN1102" i="47"/>
  <c r="AR1102" i="47"/>
  <c r="AQ1102" i="47"/>
  <c r="AS1102" i="47"/>
  <c r="AP1102" i="47"/>
  <c r="AO1106" i="47"/>
  <c r="AT1106" i="47"/>
  <c r="AN1106" i="47"/>
  <c r="AR1106" i="47"/>
  <c r="AQ1106" i="47"/>
  <c r="AS1106" i="47"/>
  <c r="AP1106" i="47"/>
  <c r="AO1110" i="47"/>
  <c r="AT1110" i="47"/>
  <c r="AN1110" i="47"/>
  <c r="AR1110" i="47"/>
  <c r="AQ1110" i="47"/>
  <c r="AS1110" i="47"/>
  <c r="AP1110" i="47"/>
  <c r="AO1114" i="47"/>
  <c r="AT1114" i="47"/>
  <c r="AN1114" i="47"/>
  <c r="AR1114" i="47"/>
  <c r="AQ1114" i="47"/>
  <c r="AS1114" i="47"/>
  <c r="AP1114" i="47"/>
  <c r="AO1118" i="47"/>
  <c r="AT1118" i="47"/>
  <c r="AN1118" i="47"/>
  <c r="AR1118" i="47"/>
  <c r="AQ1118" i="47"/>
  <c r="AS1118" i="47"/>
  <c r="AP1118" i="47"/>
  <c r="AO1122" i="47"/>
  <c r="AT1122" i="47"/>
  <c r="AN1122" i="47"/>
  <c r="AR1122" i="47"/>
  <c r="AQ1122" i="47"/>
  <c r="AS1122" i="47"/>
  <c r="AP1122" i="47"/>
  <c r="AO1126" i="47"/>
  <c r="AT1126" i="47"/>
  <c r="AN1126" i="47"/>
  <c r="AR1126" i="47"/>
  <c r="AQ1126" i="47"/>
  <c r="AS1126" i="47"/>
  <c r="AP1126" i="47"/>
  <c r="AO1130" i="47"/>
  <c r="AT1130" i="47"/>
  <c r="AN1130" i="47"/>
  <c r="AR1130" i="47"/>
  <c r="AQ1130" i="47"/>
  <c r="AS1130" i="47"/>
  <c r="AP1130" i="47"/>
  <c r="AO1134" i="47"/>
  <c r="AT1134" i="47"/>
  <c r="AN1134" i="47"/>
  <c r="AR1134" i="47"/>
  <c r="AQ1134" i="47"/>
  <c r="AS1134" i="47"/>
  <c r="AP1134" i="47"/>
  <c r="AO1138" i="47"/>
  <c r="AT1138" i="47"/>
  <c r="AN1138" i="47"/>
  <c r="AR1138" i="47"/>
  <c r="AQ1138" i="47"/>
  <c r="AS1138" i="47"/>
  <c r="AP1138" i="47"/>
  <c r="AO1142" i="47"/>
  <c r="AQ1142" i="47"/>
  <c r="AT1142" i="47"/>
  <c r="AS1142" i="47"/>
  <c r="AN1142" i="47"/>
  <c r="AR1142" i="47"/>
  <c r="AP1142" i="47"/>
  <c r="AO1146" i="47"/>
  <c r="AQ1146" i="47"/>
  <c r="AT1146" i="47"/>
  <c r="AN1146" i="47"/>
  <c r="AS1146" i="47"/>
  <c r="AR1146" i="47"/>
  <c r="AP1146" i="47"/>
  <c r="AO1150" i="47"/>
  <c r="AQ1150" i="47"/>
  <c r="AT1150" i="47"/>
  <c r="AN1150" i="47"/>
  <c r="AS1150" i="47"/>
  <c r="AR1150" i="47"/>
  <c r="AP1150" i="47"/>
  <c r="AO1154" i="47"/>
  <c r="AQ1154" i="47"/>
  <c r="AT1154" i="47"/>
  <c r="AN1154" i="47"/>
  <c r="AS1154" i="47"/>
  <c r="AR1154" i="47"/>
  <c r="AP1154" i="47"/>
  <c r="AO1158" i="47"/>
  <c r="AQ1158" i="47"/>
  <c r="AT1158" i="47"/>
  <c r="AN1158" i="47"/>
  <c r="AS1158" i="47"/>
  <c r="AR1158" i="47"/>
  <c r="AP1158" i="47"/>
  <c r="AO1162" i="47"/>
  <c r="AQ1162" i="47"/>
  <c r="AT1162" i="47"/>
  <c r="AN1162" i="47"/>
  <c r="AS1162" i="47"/>
  <c r="AR1162" i="47"/>
  <c r="AP1162" i="47"/>
  <c r="AO1166" i="47"/>
  <c r="AQ1166" i="47"/>
  <c r="AT1166" i="47"/>
  <c r="AN1166" i="47"/>
  <c r="AS1166" i="47"/>
  <c r="AR1166" i="47"/>
  <c r="AP1166" i="47"/>
  <c r="AO1170" i="47"/>
  <c r="AQ1170" i="47"/>
  <c r="AT1170" i="47"/>
  <c r="AN1170" i="47"/>
  <c r="AS1170" i="47"/>
  <c r="AR1170" i="47"/>
  <c r="AP1170" i="47"/>
  <c r="AO1174" i="47"/>
  <c r="AQ1174" i="47"/>
  <c r="AT1174" i="47"/>
  <c r="AN1174" i="47"/>
  <c r="AS1174" i="47"/>
  <c r="AR1174" i="47"/>
  <c r="AP1174" i="47"/>
  <c r="AO1178" i="47"/>
  <c r="AQ1178" i="47"/>
  <c r="AT1178" i="47"/>
  <c r="AN1178" i="47"/>
  <c r="AS1178" i="47"/>
  <c r="AR1178" i="47"/>
  <c r="AP1178" i="47"/>
  <c r="AO1182" i="47"/>
  <c r="AQ1182" i="47"/>
  <c r="AT1182" i="47"/>
  <c r="AN1182" i="47"/>
  <c r="AS1182" i="47"/>
  <c r="AR1182" i="47"/>
  <c r="AP1182" i="47"/>
  <c r="AO1186" i="47"/>
  <c r="AQ1186" i="47"/>
  <c r="AT1186" i="47"/>
  <c r="AN1186" i="47"/>
  <c r="AS1186" i="47"/>
  <c r="AR1186" i="47"/>
  <c r="AP1186" i="47"/>
  <c r="AO1190" i="47"/>
  <c r="AQ1190" i="47"/>
  <c r="AT1190" i="47"/>
  <c r="AN1190" i="47"/>
  <c r="AS1190" i="47"/>
  <c r="AR1190" i="47"/>
  <c r="AP1190" i="47"/>
  <c r="AO1194" i="47"/>
  <c r="AQ1194" i="47"/>
  <c r="AT1194" i="47"/>
  <c r="AN1194" i="47"/>
  <c r="AS1194" i="47"/>
  <c r="AR1194" i="47"/>
  <c r="AP1194" i="47"/>
  <c r="AO1198" i="47"/>
  <c r="AQ1198" i="47"/>
  <c r="AT1198" i="47"/>
  <c r="AN1198" i="47"/>
  <c r="AS1198" i="47"/>
  <c r="AR1198" i="47"/>
  <c r="AP1198" i="47"/>
  <c r="AO1202" i="47"/>
  <c r="AQ1202" i="47"/>
  <c r="AT1202" i="47"/>
  <c r="AN1202" i="47"/>
  <c r="AS1202" i="47"/>
  <c r="AR1202" i="47"/>
  <c r="AP1202" i="47"/>
  <c r="AO1206" i="47"/>
  <c r="AR1206" i="47"/>
  <c r="AQ1206" i="47"/>
  <c r="AT1206" i="47"/>
  <c r="AN1206" i="47"/>
  <c r="AS1206" i="47"/>
  <c r="AP1206" i="47"/>
  <c r="AO1210" i="47"/>
  <c r="AR1210" i="47"/>
  <c r="AQ1210" i="47"/>
  <c r="AT1210" i="47"/>
  <c r="AN1210" i="47"/>
  <c r="AS1210" i="47"/>
  <c r="AP1210" i="47"/>
  <c r="AO1214" i="47"/>
  <c r="AR1214" i="47"/>
  <c r="AQ1214" i="47"/>
  <c r="AT1214" i="47"/>
  <c r="AN1214" i="47"/>
  <c r="AS1214" i="47"/>
  <c r="AP1214" i="47"/>
  <c r="AO1218" i="47"/>
  <c r="AR1218" i="47"/>
  <c r="AQ1218" i="47"/>
  <c r="AT1218" i="47"/>
  <c r="AN1218" i="47"/>
  <c r="AS1218" i="47"/>
  <c r="AP1218" i="47"/>
  <c r="AO1222" i="47"/>
  <c r="AR1222" i="47"/>
  <c r="AQ1222" i="47"/>
  <c r="AT1222" i="47"/>
  <c r="AN1222" i="47"/>
  <c r="AS1222" i="47"/>
  <c r="AP1222" i="47"/>
  <c r="AO1226" i="47"/>
  <c r="AR1226" i="47"/>
  <c r="AQ1226" i="47"/>
  <c r="AT1226" i="47"/>
  <c r="AN1226" i="47"/>
  <c r="AS1226" i="47"/>
  <c r="AP1226" i="47"/>
  <c r="AO1230" i="47"/>
  <c r="AR1230" i="47"/>
  <c r="AQ1230" i="47"/>
  <c r="AT1230" i="47"/>
  <c r="AN1230" i="47"/>
  <c r="AS1230" i="47"/>
  <c r="AP1230" i="47"/>
  <c r="AO1234" i="47"/>
  <c r="AR1234" i="47"/>
  <c r="AQ1234" i="47"/>
  <c r="AT1234" i="47"/>
  <c r="AN1234" i="47"/>
  <c r="AS1234" i="47"/>
  <c r="AP1234" i="47"/>
  <c r="AO1238" i="47"/>
  <c r="AS1238" i="47"/>
  <c r="AR1238" i="47"/>
  <c r="AT1238" i="47"/>
  <c r="AQ1238" i="47"/>
  <c r="AN1238" i="47"/>
  <c r="AP1238" i="47"/>
  <c r="AO1242" i="47"/>
  <c r="AS1242" i="47"/>
  <c r="AR1242" i="47"/>
  <c r="AN1242" i="47"/>
  <c r="AT1242" i="47"/>
  <c r="AQ1242" i="47"/>
  <c r="AP1242" i="47"/>
  <c r="AO1246" i="47"/>
  <c r="AS1246" i="47"/>
  <c r="AR1246" i="47"/>
  <c r="AT1246" i="47"/>
  <c r="AQ1246" i="47"/>
  <c r="AN1246" i="47"/>
  <c r="AP1246" i="47"/>
  <c r="AO1250" i="47"/>
  <c r="AS1250" i="47"/>
  <c r="AR1250" i="47"/>
  <c r="AN1250" i="47"/>
  <c r="AT1250" i="47"/>
  <c r="AQ1250" i="47"/>
  <c r="AP1250" i="47"/>
  <c r="AO1254" i="47"/>
  <c r="AS1254" i="47"/>
  <c r="AR1254" i="47"/>
  <c r="AT1254" i="47"/>
  <c r="AQ1254" i="47"/>
  <c r="AN1254" i="47"/>
  <c r="AP1254" i="47"/>
  <c r="AO1258" i="47"/>
  <c r="AS1258" i="47"/>
  <c r="AR1258" i="47"/>
  <c r="AN1258" i="47"/>
  <c r="AT1258" i="47"/>
  <c r="AQ1258" i="47"/>
  <c r="AP1258" i="47"/>
  <c r="AO1262" i="47"/>
  <c r="AS1262" i="47"/>
  <c r="AR1262" i="47"/>
  <c r="AT1262" i="47"/>
  <c r="AQ1262" i="47"/>
  <c r="AN1262" i="47"/>
  <c r="AP1262" i="47"/>
  <c r="AO1266" i="47"/>
  <c r="AS1266" i="47"/>
  <c r="AR1266" i="47"/>
  <c r="AN1266" i="47"/>
  <c r="AT1266" i="47"/>
  <c r="AQ1266" i="47"/>
  <c r="AP1266" i="47"/>
  <c r="AO1270" i="47"/>
  <c r="AS1270" i="47"/>
  <c r="AR1270" i="47"/>
  <c r="AT1270" i="47"/>
  <c r="AQ1270" i="47"/>
  <c r="AN1270" i="47"/>
  <c r="AP1270" i="47"/>
  <c r="AO1274" i="47"/>
  <c r="AS1274" i="47"/>
  <c r="AR1274" i="47"/>
  <c r="AN1274" i="47"/>
  <c r="AT1274" i="47"/>
  <c r="AQ1274" i="47"/>
  <c r="AP1274" i="47"/>
  <c r="AO1278" i="47"/>
  <c r="AS1278" i="47"/>
  <c r="AR1278" i="47"/>
  <c r="AT1278" i="47"/>
  <c r="AQ1278" i="47"/>
  <c r="AN1278" i="47"/>
  <c r="AP1278" i="47"/>
  <c r="AO1282" i="47"/>
  <c r="AS1282" i="47"/>
  <c r="AR1282" i="47"/>
  <c r="AN1282" i="47"/>
  <c r="AT1282" i="47"/>
  <c r="AQ1282" i="47"/>
  <c r="AP1282" i="47"/>
  <c r="AO1286" i="47"/>
  <c r="AS1286" i="47"/>
  <c r="AR1286" i="47"/>
  <c r="AT1286" i="47"/>
  <c r="AQ1286" i="47"/>
  <c r="AN1286" i="47"/>
  <c r="AP1286" i="47"/>
  <c r="AO1290" i="47"/>
  <c r="AS1290" i="47"/>
  <c r="AR1290" i="47"/>
  <c r="AN1290" i="47"/>
  <c r="AT1290" i="47"/>
  <c r="AQ1290" i="47"/>
  <c r="AP1290" i="47"/>
  <c r="AO1294" i="47"/>
  <c r="AS1294" i="47"/>
  <c r="AR1294" i="47"/>
  <c r="AT1294" i="47"/>
  <c r="AQ1294" i="47"/>
  <c r="AN1294" i="47"/>
  <c r="AP1294" i="47"/>
  <c r="AO1298" i="47"/>
  <c r="AS1298" i="47"/>
  <c r="AR1298" i="47"/>
  <c r="AN1298" i="47"/>
  <c r="AT1298" i="47"/>
  <c r="AQ1298" i="47"/>
  <c r="AP1298" i="47"/>
  <c r="AO1304" i="47"/>
  <c r="AT1304" i="47"/>
  <c r="AN1304" i="47"/>
  <c r="AS1304" i="47"/>
  <c r="AQ1304" i="47"/>
  <c r="AR1304" i="47"/>
  <c r="AP1304" i="47"/>
  <c r="AO9" i="47"/>
  <c r="AQ9" i="47"/>
  <c r="AN9" i="47"/>
  <c r="AT9" i="47"/>
  <c r="AR9" i="47"/>
  <c r="AS9" i="47"/>
  <c r="AP9" i="47"/>
  <c r="AO29" i="47"/>
  <c r="AQ29" i="47"/>
  <c r="AT29" i="47"/>
  <c r="AS29" i="47"/>
  <c r="AR29" i="47"/>
  <c r="AN29" i="47"/>
  <c r="AP29" i="47"/>
  <c r="AO41" i="47"/>
  <c r="AQ41" i="47"/>
  <c r="AT41" i="47"/>
  <c r="AN41" i="47"/>
  <c r="AS41" i="47"/>
  <c r="AR41" i="47"/>
  <c r="AP41" i="47"/>
  <c r="AO53" i="47"/>
  <c r="AQ53" i="47"/>
  <c r="AT53" i="47"/>
  <c r="AN53" i="47"/>
  <c r="AS53" i="47"/>
  <c r="AR53" i="47"/>
  <c r="AP53" i="47"/>
  <c r="AO69" i="47"/>
  <c r="AQ69" i="47"/>
  <c r="AT69" i="47"/>
  <c r="AN69" i="47"/>
  <c r="AS69" i="47"/>
  <c r="AR69" i="47"/>
  <c r="AP69" i="47"/>
  <c r="AO81" i="47"/>
  <c r="AQ81" i="47"/>
  <c r="AT81" i="47"/>
  <c r="AN81" i="47"/>
  <c r="AS81" i="47"/>
  <c r="AR81" i="47"/>
  <c r="AP81" i="47"/>
  <c r="AO97" i="47"/>
  <c r="AQ97" i="47"/>
  <c r="AT97" i="47"/>
  <c r="AN97" i="47"/>
  <c r="AS97" i="47"/>
  <c r="AR97" i="47"/>
  <c r="AP97" i="47"/>
  <c r="AO113" i="47"/>
  <c r="AQ113" i="47"/>
  <c r="AT113" i="47"/>
  <c r="AN113" i="47"/>
  <c r="AS113" i="47"/>
  <c r="AR113" i="47"/>
  <c r="AP113" i="47"/>
  <c r="AO125" i="47"/>
  <c r="AQ125" i="47"/>
  <c r="AT125" i="47"/>
  <c r="AN125" i="47"/>
  <c r="AS125" i="47"/>
  <c r="AR125" i="47"/>
  <c r="AP125" i="47"/>
  <c r="AO141" i="47"/>
  <c r="AQ141" i="47"/>
  <c r="AT141" i="47"/>
  <c r="AN141" i="47"/>
  <c r="AS141" i="47"/>
  <c r="AR141" i="47"/>
  <c r="AP141" i="47"/>
  <c r="AO157" i="47"/>
  <c r="AQ157" i="47"/>
  <c r="AT157" i="47"/>
  <c r="AN157" i="47"/>
  <c r="AS157" i="47"/>
  <c r="AR157" i="47"/>
  <c r="AP157" i="47"/>
  <c r="AO169" i="47"/>
  <c r="AQ169" i="47"/>
  <c r="AT169" i="47"/>
  <c r="AN169" i="47"/>
  <c r="AS169" i="47"/>
  <c r="AR169" i="47"/>
  <c r="AP169" i="47"/>
  <c r="AO189" i="47"/>
  <c r="AQ189" i="47"/>
  <c r="AT189" i="47"/>
  <c r="AN189" i="47"/>
  <c r="AS189" i="47"/>
  <c r="AR189" i="47"/>
  <c r="AP189" i="47"/>
  <c r="AO201" i="47"/>
  <c r="AQ201" i="47"/>
  <c r="AT201" i="47"/>
  <c r="AN201" i="47"/>
  <c r="AS201" i="47"/>
  <c r="AR201" i="47"/>
  <c r="AP201" i="47"/>
  <c r="AO221" i="47"/>
  <c r="AQ221" i="47"/>
  <c r="AT221" i="47"/>
  <c r="AN221" i="47"/>
  <c r="AS221" i="47"/>
  <c r="AR221" i="47"/>
  <c r="AP221" i="47"/>
  <c r="AO233" i="47"/>
  <c r="AQ233" i="47"/>
  <c r="AT233" i="47"/>
  <c r="AN233" i="47"/>
  <c r="AS233" i="47"/>
  <c r="AR233" i="47"/>
  <c r="AP233" i="47"/>
  <c r="AO245" i="47"/>
  <c r="AQ245" i="47"/>
  <c r="AT245" i="47"/>
  <c r="AN245" i="47"/>
  <c r="AS245" i="47"/>
  <c r="AR245" i="47"/>
  <c r="AP245" i="47"/>
  <c r="AO257" i="47"/>
  <c r="AQ257" i="47"/>
  <c r="AT257" i="47"/>
  <c r="AN257" i="47"/>
  <c r="AS257" i="47"/>
  <c r="AR257" i="47"/>
  <c r="AP257" i="47"/>
  <c r="AO269" i="47"/>
  <c r="AQ269" i="47"/>
  <c r="AT269" i="47"/>
  <c r="AN269" i="47"/>
  <c r="AS269" i="47"/>
  <c r="AR269" i="47"/>
  <c r="AP269" i="47"/>
  <c r="AO285" i="47"/>
  <c r="AQ285" i="47"/>
  <c r="AT285" i="47"/>
  <c r="AN285" i="47"/>
  <c r="AS285" i="47"/>
  <c r="AR285" i="47"/>
  <c r="AP285" i="47"/>
  <c r="AO301" i="47"/>
  <c r="AQ301" i="47"/>
  <c r="AT301" i="47"/>
  <c r="AN301" i="47"/>
  <c r="AS301" i="47"/>
  <c r="AR301" i="47"/>
  <c r="AP301" i="47"/>
  <c r="AO313" i="47"/>
  <c r="AQ313" i="47"/>
  <c r="AT313" i="47"/>
  <c r="AN313" i="47"/>
  <c r="AS313" i="47"/>
  <c r="AR313" i="47"/>
  <c r="AP313" i="47"/>
  <c r="AO325" i="47"/>
  <c r="AQ325" i="47"/>
  <c r="AT325" i="47"/>
  <c r="AN325" i="47"/>
  <c r="AS325" i="47"/>
  <c r="AR325" i="47"/>
  <c r="AP325" i="47"/>
  <c r="AO345" i="47"/>
  <c r="AQ345" i="47"/>
  <c r="AT345" i="47"/>
  <c r="AN345" i="47"/>
  <c r="AS345" i="47"/>
  <c r="AR345" i="47"/>
  <c r="AP345" i="47"/>
  <c r="AO357" i="47"/>
  <c r="AQ357" i="47"/>
  <c r="AT357" i="47"/>
  <c r="AN357" i="47"/>
  <c r="AS357" i="47"/>
  <c r="AR357" i="47"/>
  <c r="AP357" i="47"/>
  <c r="AO373" i="47"/>
  <c r="AQ373" i="47"/>
  <c r="AT373" i="47"/>
  <c r="AN373" i="47"/>
  <c r="AS373" i="47"/>
  <c r="AR373" i="47"/>
  <c r="AP373" i="47"/>
  <c r="AO389" i="47"/>
  <c r="AQ389" i="47"/>
  <c r="AT389" i="47"/>
  <c r="AN389" i="47"/>
  <c r="AS389" i="47"/>
  <c r="AR389" i="47"/>
  <c r="AP389" i="47"/>
  <c r="AO405" i="47"/>
  <c r="AQ405" i="47"/>
  <c r="AT405" i="47"/>
  <c r="AN405" i="47"/>
  <c r="AS405" i="47"/>
  <c r="AR405" i="47"/>
  <c r="AP405" i="47"/>
  <c r="AO417" i="47"/>
  <c r="AQ417" i="47"/>
  <c r="AT417" i="47"/>
  <c r="AN417" i="47"/>
  <c r="AS417" i="47"/>
  <c r="AR417" i="47"/>
  <c r="AP417" i="47"/>
  <c r="AO429" i="47"/>
  <c r="AQ429" i="47"/>
  <c r="AT429" i="47"/>
  <c r="AN429" i="47"/>
  <c r="AS429" i="47"/>
  <c r="AR429" i="47"/>
  <c r="AP429" i="47"/>
  <c r="AO445" i="47"/>
  <c r="AQ445" i="47"/>
  <c r="AT445" i="47"/>
  <c r="AN445" i="47"/>
  <c r="AS445" i="47"/>
  <c r="AR445" i="47"/>
  <c r="AP445" i="47"/>
  <c r="AO461" i="47"/>
  <c r="AQ461" i="47"/>
  <c r="AT461" i="47"/>
  <c r="AN461" i="47"/>
  <c r="AS461" i="47"/>
  <c r="AR461" i="47"/>
  <c r="AP461" i="47"/>
  <c r="AO477" i="47"/>
  <c r="AQ477" i="47"/>
  <c r="AT477" i="47"/>
  <c r="AN477" i="47"/>
  <c r="AS477" i="47"/>
  <c r="AR477" i="47"/>
  <c r="AP477" i="47"/>
  <c r="AO489" i="47"/>
  <c r="AQ489" i="47"/>
  <c r="AT489" i="47"/>
  <c r="AN489" i="47"/>
  <c r="AS489" i="47"/>
  <c r="AR489" i="47"/>
  <c r="AP489" i="47"/>
  <c r="AO505" i="47"/>
  <c r="AT505" i="47"/>
  <c r="AQ505" i="47"/>
  <c r="AN505" i="47"/>
  <c r="AS505" i="47"/>
  <c r="AR505" i="47"/>
  <c r="AP505" i="47"/>
  <c r="AO521" i="47"/>
  <c r="AT521" i="47"/>
  <c r="AN521" i="47"/>
  <c r="AR521" i="47"/>
  <c r="AQ521" i="47"/>
  <c r="AS521" i="47"/>
  <c r="AP521" i="47"/>
  <c r="AO533" i="47"/>
  <c r="AT533" i="47"/>
  <c r="AN533" i="47"/>
  <c r="AR533" i="47"/>
  <c r="AQ533" i="47"/>
  <c r="AS533" i="47"/>
  <c r="AP533" i="47"/>
  <c r="AO549" i="47"/>
  <c r="AT549" i="47"/>
  <c r="AN549" i="47"/>
  <c r="AR549" i="47"/>
  <c r="AQ549" i="47"/>
  <c r="AS549" i="47"/>
  <c r="AP549" i="47"/>
  <c r="AO565" i="47"/>
  <c r="AT565" i="47"/>
  <c r="AN565" i="47"/>
  <c r="AR565" i="47"/>
  <c r="AQ565" i="47"/>
  <c r="AS565" i="47"/>
  <c r="AP565" i="47"/>
  <c r="AO577" i="47"/>
  <c r="AT577" i="47"/>
  <c r="AN577" i="47"/>
  <c r="AR577" i="47"/>
  <c r="AQ577" i="47"/>
  <c r="AS577" i="47"/>
  <c r="AP577" i="47"/>
  <c r="AO589" i="47"/>
  <c r="AT589" i="47"/>
  <c r="AN589" i="47"/>
  <c r="AR589" i="47"/>
  <c r="AQ589" i="47"/>
  <c r="AS589" i="47"/>
  <c r="AP589" i="47"/>
  <c r="AO601" i="47"/>
  <c r="AT601" i="47"/>
  <c r="AN601" i="47"/>
  <c r="AR601" i="47"/>
  <c r="AQ601" i="47"/>
  <c r="AS601" i="47"/>
  <c r="AP601" i="47"/>
  <c r="AO613" i="47"/>
  <c r="AT613" i="47"/>
  <c r="AN613" i="47"/>
  <c r="AR613" i="47"/>
  <c r="AQ613" i="47"/>
  <c r="AS613" i="47"/>
  <c r="AP613" i="47"/>
  <c r="AO625" i="47"/>
  <c r="AT625" i="47"/>
  <c r="AN625" i="47"/>
  <c r="AR625" i="47"/>
  <c r="AQ625" i="47"/>
  <c r="AS625" i="47"/>
  <c r="AP625" i="47"/>
  <c r="AO641" i="47"/>
  <c r="AT641" i="47"/>
  <c r="AN641" i="47"/>
  <c r="AR641" i="47"/>
  <c r="AQ641" i="47"/>
  <c r="AS641" i="47"/>
  <c r="AP641" i="47"/>
  <c r="AO653" i="47"/>
  <c r="AT653" i="47"/>
  <c r="AN653" i="47"/>
  <c r="AR653" i="47"/>
  <c r="AQ653" i="47"/>
  <c r="AS653" i="47"/>
  <c r="AP653" i="47"/>
  <c r="AO669" i="47"/>
  <c r="AT669" i="47"/>
  <c r="AN669" i="47"/>
  <c r="AR669" i="47"/>
  <c r="AQ669" i="47"/>
  <c r="AS669" i="47"/>
  <c r="AP669" i="47"/>
  <c r="AO681" i="47"/>
  <c r="AT681" i="47"/>
  <c r="AN681" i="47"/>
  <c r="AR681" i="47"/>
  <c r="AQ681" i="47"/>
  <c r="AS681" i="47"/>
  <c r="AP681" i="47"/>
  <c r="AO693" i="47"/>
  <c r="AT693" i="47"/>
  <c r="AN693" i="47"/>
  <c r="AR693" i="47"/>
  <c r="AQ693" i="47"/>
  <c r="AS693" i="47"/>
  <c r="AP693" i="47"/>
  <c r="AO705" i="47"/>
  <c r="AT705" i="47"/>
  <c r="AN705" i="47"/>
  <c r="AR705" i="47"/>
  <c r="AQ705" i="47"/>
  <c r="AS705" i="47"/>
  <c r="AP705" i="47"/>
  <c r="AO717" i="47"/>
  <c r="AT717" i="47"/>
  <c r="AN717" i="47"/>
  <c r="AR717" i="47"/>
  <c r="AQ717" i="47"/>
  <c r="AS717" i="47"/>
  <c r="AP717" i="47"/>
  <c r="AO737" i="47"/>
  <c r="AT737" i="47"/>
  <c r="AN737" i="47"/>
  <c r="AR737" i="47"/>
  <c r="AQ737" i="47"/>
  <c r="AS737" i="47"/>
  <c r="AP737" i="47"/>
  <c r="AO749" i="47"/>
  <c r="AR749" i="47"/>
  <c r="AQ749" i="47"/>
  <c r="AT749" i="47"/>
  <c r="AN749" i="47"/>
  <c r="AS749" i="47"/>
  <c r="AP749" i="47"/>
  <c r="AO761" i="47"/>
  <c r="AR761" i="47"/>
  <c r="AQ761" i="47"/>
  <c r="AT761" i="47"/>
  <c r="AN761" i="47"/>
  <c r="AS761" i="47"/>
  <c r="AP761" i="47"/>
  <c r="AO773" i="47"/>
  <c r="AR773" i="47"/>
  <c r="AQ773" i="47"/>
  <c r="AT773" i="47"/>
  <c r="AN773" i="47"/>
  <c r="AS773" i="47"/>
  <c r="AP773" i="47"/>
  <c r="AO785" i="47"/>
  <c r="AR785" i="47"/>
  <c r="AQ785" i="47"/>
  <c r="AT785" i="47"/>
  <c r="AN785" i="47"/>
  <c r="AS785" i="47"/>
  <c r="AP785" i="47"/>
  <c r="AO797" i="47"/>
  <c r="AR797" i="47"/>
  <c r="AQ797" i="47"/>
  <c r="AT797" i="47"/>
  <c r="AN797" i="47"/>
  <c r="AS797" i="47"/>
  <c r="AP797" i="47"/>
  <c r="AO809" i="47"/>
  <c r="AR809" i="47"/>
  <c r="AQ809" i="47"/>
  <c r="AT809" i="47"/>
  <c r="AN809" i="47"/>
  <c r="AS809" i="47"/>
  <c r="AP809" i="47"/>
  <c r="AO829" i="47"/>
  <c r="AR829" i="47"/>
  <c r="AQ829" i="47"/>
  <c r="AS829" i="47"/>
  <c r="AT829" i="47"/>
  <c r="AN829" i="47"/>
  <c r="AP829" i="47"/>
  <c r="AO841" i="47"/>
  <c r="AR841" i="47"/>
  <c r="AQ841" i="47"/>
  <c r="AS841" i="47"/>
  <c r="AT841" i="47"/>
  <c r="AN841" i="47"/>
  <c r="AP841" i="47"/>
  <c r="AO853" i="47"/>
  <c r="AR853" i="47"/>
  <c r="AQ853" i="47"/>
  <c r="AS853" i="47"/>
  <c r="AT853" i="47"/>
  <c r="AN853" i="47"/>
  <c r="AP853" i="47"/>
  <c r="AO865" i="47"/>
  <c r="AR865" i="47"/>
  <c r="AQ865" i="47"/>
  <c r="AS865" i="47"/>
  <c r="AN865" i="47"/>
  <c r="AT865" i="47"/>
  <c r="AP865" i="47"/>
  <c r="AO877" i="47"/>
  <c r="AR877" i="47"/>
  <c r="AQ877" i="47"/>
  <c r="AS877" i="47"/>
  <c r="AT877" i="47"/>
  <c r="AN877" i="47"/>
  <c r="AP877" i="47"/>
  <c r="AO889" i="47"/>
  <c r="AR889" i="47"/>
  <c r="AQ889" i="47"/>
  <c r="AS889" i="47"/>
  <c r="AT889" i="47"/>
  <c r="AN889" i="47"/>
  <c r="AP889" i="47"/>
  <c r="AO901" i="47"/>
  <c r="AR901" i="47"/>
  <c r="AQ901" i="47"/>
  <c r="AS901" i="47"/>
  <c r="AT901" i="47"/>
  <c r="AN901" i="47"/>
  <c r="AP901" i="47"/>
  <c r="AO913" i="47"/>
  <c r="AR913" i="47"/>
  <c r="AQ913" i="47"/>
  <c r="AS913" i="47"/>
  <c r="AN913" i="47"/>
  <c r="AT913" i="47"/>
  <c r="AP913" i="47"/>
  <c r="AO929" i="47"/>
  <c r="AR929" i="47"/>
  <c r="AQ929" i="47"/>
  <c r="AS929" i="47"/>
  <c r="AN929" i="47"/>
  <c r="AT929" i="47"/>
  <c r="AP929" i="47"/>
  <c r="AO941" i="47"/>
  <c r="AR941" i="47"/>
  <c r="AQ941" i="47"/>
  <c r="AS941" i="47"/>
  <c r="AT941" i="47"/>
  <c r="AN941" i="47"/>
  <c r="AP941" i="47"/>
  <c r="AO957" i="47"/>
  <c r="AR957" i="47"/>
  <c r="AQ957" i="47"/>
  <c r="AS957" i="47"/>
  <c r="AT957" i="47"/>
  <c r="AN957" i="47"/>
  <c r="AP957" i="47"/>
  <c r="AO969" i="47"/>
  <c r="AR969" i="47"/>
  <c r="AQ969" i="47"/>
  <c r="AS969" i="47"/>
  <c r="AT969" i="47"/>
  <c r="AN969" i="47"/>
  <c r="AP969" i="47"/>
  <c r="AO985" i="47"/>
  <c r="AR985" i="47"/>
  <c r="AQ985" i="47"/>
  <c r="AS985" i="47"/>
  <c r="AT985" i="47"/>
  <c r="AN985" i="47"/>
  <c r="AP985" i="47"/>
  <c r="AO997" i="47"/>
  <c r="AR997" i="47"/>
  <c r="AQ997" i="47"/>
  <c r="AS997" i="47"/>
  <c r="AT997" i="47"/>
  <c r="AN997" i="47"/>
  <c r="AP997" i="47"/>
  <c r="AO1009" i="47"/>
  <c r="AR1009" i="47"/>
  <c r="AQ1009" i="47"/>
  <c r="AS1009" i="47"/>
  <c r="AN1009" i="47"/>
  <c r="AT1009" i="47"/>
  <c r="AP1009" i="47"/>
  <c r="AO1021" i="47"/>
  <c r="AR1021" i="47"/>
  <c r="AQ1021" i="47"/>
  <c r="AS1021" i="47"/>
  <c r="AT1021" i="47"/>
  <c r="AN1021" i="47"/>
  <c r="AP1021" i="47"/>
  <c r="AO1037" i="47"/>
  <c r="AR1037" i="47"/>
  <c r="AQ1037" i="47"/>
  <c r="AS1037" i="47"/>
  <c r="AT1037" i="47"/>
  <c r="AN1037" i="47"/>
  <c r="AP1037" i="47"/>
  <c r="AO1049" i="47"/>
  <c r="AR1049" i="47"/>
  <c r="AQ1049" i="47"/>
  <c r="AS1049" i="47"/>
  <c r="AT1049" i="47"/>
  <c r="AN1049" i="47"/>
  <c r="AP1049" i="47"/>
  <c r="AO1065" i="47"/>
  <c r="AQ1065" i="47"/>
  <c r="AS1065" i="47"/>
  <c r="AR1065" i="47"/>
  <c r="AT1065" i="47"/>
  <c r="AN1065" i="47"/>
  <c r="AP1065" i="47"/>
  <c r="AO1081" i="47"/>
  <c r="AQ1081" i="47"/>
  <c r="AS1081" i="47"/>
  <c r="AR1081" i="47"/>
  <c r="AT1081" i="47"/>
  <c r="AN1081" i="47"/>
  <c r="AP1081" i="47"/>
  <c r="AO1117" i="47"/>
  <c r="AQ1117" i="47"/>
  <c r="AS1117" i="47"/>
  <c r="AR1117" i="47"/>
  <c r="AT1117" i="47"/>
  <c r="AN1117" i="47"/>
  <c r="AP1117" i="47"/>
  <c r="AO1297" i="47"/>
  <c r="AT1297" i="47"/>
  <c r="AN1297" i="47"/>
  <c r="AS1297" i="47"/>
  <c r="AR1297" i="47"/>
  <c r="AQ1297" i="47"/>
  <c r="AP1297" i="47"/>
  <c r="AO7" i="47"/>
  <c r="AS7" i="47"/>
  <c r="AR7" i="47"/>
  <c r="AT7" i="47"/>
  <c r="AQ7" i="47"/>
  <c r="AN7" i="47"/>
  <c r="AP7" i="47"/>
  <c r="AO11" i="47"/>
  <c r="AS11" i="47"/>
  <c r="AN11" i="47"/>
  <c r="AR11" i="47"/>
  <c r="AQ11" i="47"/>
  <c r="AT11" i="47"/>
  <c r="AP11" i="47"/>
  <c r="AO15" i="47"/>
  <c r="AS15" i="47"/>
  <c r="AT15" i="47"/>
  <c r="AR15" i="47"/>
  <c r="AN15" i="47"/>
  <c r="AQ15" i="47"/>
  <c r="AP15" i="47"/>
  <c r="AO19" i="47"/>
  <c r="AS19" i="47"/>
  <c r="AR19" i="47"/>
  <c r="AT19" i="47"/>
  <c r="AQ19" i="47"/>
  <c r="AN19" i="47"/>
  <c r="AP19" i="47"/>
  <c r="AO23" i="47"/>
  <c r="AS23" i="47"/>
  <c r="AT23" i="47"/>
  <c r="AR23" i="47"/>
  <c r="AN23" i="47"/>
  <c r="AQ23" i="47"/>
  <c r="AP23" i="47"/>
  <c r="AO27" i="47"/>
  <c r="AS27" i="47"/>
  <c r="AR27" i="47"/>
  <c r="AN27" i="47"/>
  <c r="AQ27" i="47"/>
  <c r="AT27" i="47"/>
  <c r="AP27" i="47"/>
  <c r="AO31" i="47"/>
  <c r="AS31" i="47"/>
  <c r="AR31" i="47"/>
  <c r="AQ31" i="47"/>
  <c r="AT31" i="47"/>
  <c r="AN31" i="47"/>
  <c r="AP31" i="47"/>
  <c r="AO35" i="47"/>
  <c r="AS35" i="47"/>
  <c r="AR35" i="47"/>
  <c r="AQ35" i="47"/>
  <c r="AT35" i="47"/>
  <c r="AN35" i="47"/>
  <c r="AP35" i="47"/>
  <c r="AO39" i="47"/>
  <c r="AS39" i="47"/>
  <c r="AR39" i="47"/>
  <c r="AQ39" i="47"/>
  <c r="AN39" i="47"/>
  <c r="AT39" i="47"/>
  <c r="AP39" i="47"/>
  <c r="AO43" i="47"/>
  <c r="AS43" i="47"/>
  <c r="AR43" i="47"/>
  <c r="AQ43" i="47"/>
  <c r="AN43" i="47"/>
  <c r="AT43" i="47"/>
  <c r="AP43" i="47"/>
  <c r="AO47" i="47"/>
  <c r="AS47" i="47"/>
  <c r="AR47" i="47"/>
  <c r="AQ47" i="47"/>
  <c r="AT47" i="47"/>
  <c r="AN47" i="47"/>
  <c r="AP47" i="47"/>
  <c r="AO51" i="47"/>
  <c r="AS51" i="47"/>
  <c r="AR51" i="47"/>
  <c r="AQ51" i="47"/>
  <c r="AT51" i="47"/>
  <c r="AN51" i="47"/>
  <c r="AP51" i="47"/>
  <c r="AO55" i="47"/>
  <c r="AS55" i="47"/>
  <c r="AR55" i="47"/>
  <c r="AQ55" i="47"/>
  <c r="AN55" i="47"/>
  <c r="AT55" i="47"/>
  <c r="AP55" i="47"/>
  <c r="AO59" i="47"/>
  <c r="AS59" i="47"/>
  <c r="AR59" i="47"/>
  <c r="AQ59" i="47"/>
  <c r="AT59" i="47"/>
  <c r="AN59" i="47"/>
  <c r="AP59" i="47"/>
  <c r="AO63" i="47"/>
  <c r="AS63" i="47"/>
  <c r="AR63" i="47"/>
  <c r="AQ63" i="47"/>
  <c r="AT63" i="47"/>
  <c r="AN63" i="47"/>
  <c r="AP63" i="47"/>
  <c r="AO67" i="47"/>
  <c r="AS67" i="47"/>
  <c r="AR67" i="47"/>
  <c r="AQ67" i="47"/>
  <c r="AT67" i="47"/>
  <c r="AN67" i="47"/>
  <c r="AP67" i="47"/>
  <c r="AO71" i="47"/>
  <c r="AS71" i="47"/>
  <c r="AR71" i="47"/>
  <c r="AQ71" i="47"/>
  <c r="AN71" i="47"/>
  <c r="AT71" i="47"/>
  <c r="AP71" i="47"/>
  <c r="AO75" i="47"/>
  <c r="AS75" i="47"/>
  <c r="AR75" i="47"/>
  <c r="AQ75" i="47"/>
  <c r="AN75" i="47"/>
  <c r="AT75" i="47"/>
  <c r="AP75" i="47"/>
  <c r="AO79" i="47"/>
  <c r="AS79" i="47"/>
  <c r="AR79" i="47"/>
  <c r="AQ79" i="47"/>
  <c r="AT79" i="47"/>
  <c r="AN79" i="47"/>
  <c r="AP79" i="47"/>
  <c r="AO83" i="47"/>
  <c r="AS83" i="47"/>
  <c r="AR83" i="47"/>
  <c r="AQ83" i="47"/>
  <c r="AT83" i="47"/>
  <c r="AN83" i="47"/>
  <c r="AP83" i="47"/>
  <c r="AO87" i="47"/>
  <c r="AS87" i="47"/>
  <c r="AR87" i="47"/>
  <c r="AQ87" i="47"/>
  <c r="AN87" i="47"/>
  <c r="AT87" i="47"/>
  <c r="AP87" i="47"/>
  <c r="AO91" i="47"/>
  <c r="AS91" i="47"/>
  <c r="AR91" i="47"/>
  <c r="AQ91" i="47"/>
  <c r="AN91" i="47"/>
  <c r="AT91" i="47"/>
  <c r="AP91" i="47"/>
  <c r="AO95" i="47"/>
  <c r="AS95" i="47"/>
  <c r="AR95" i="47"/>
  <c r="AQ95" i="47"/>
  <c r="AT95" i="47"/>
  <c r="AN95" i="47"/>
  <c r="AP95" i="47"/>
  <c r="AO99" i="47"/>
  <c r="AS99" i="47"/>
  <c r="AR99" i="47"/>
  <c r="AQ99" i="47"/>
  <c r="AT99" i="47"/>
  <c r="AN99" i="47"/>
  <c r="AP99" i="47"/>
  <c r="AO103" i="47"/>
  <c r="AS103" i="47"/>
  <c r="AR103" i="47"/>
  <c r="AQ103" i="47"/>
  <c r="AN103" i="47"/>
  <c r="AT103" i="47"/>
  <c r="AP103" i="47"/>
  <c r="AO107" i="47"/>
  <c r="AS107" i="47"/>
  <c r="AR107" i="47"/>
  <c r="AQ107" i="47"/>
  <c r="AN107" i="47"/>
  <c r="AT107" i="47"/>
  <c r="AP107" i="47"/>
  <c r="AO111" i="47"/>
  <c r="AS111" i="47"/>
  <c r="AR111" i="47"/>
  <c r="AQ111" i="47"/>
  <c r="AT111" i="47"/>
  <c r="AN111" i="47"/>
  <c r="AP111" i="47"/>
  <c r="AO115" i="47"/>
  <c r="AS115" i="47"/>
  <c r="AR115" i="47"/>
  <c r="AQ115" i="47"/>
  <c r="AT115" i="47"/>
  <c r="AN115" i="47"/>
  <c r="AP115" i="47"/>
  <c r="AO119" i="47"/>
  <c r="AS119" i="47"/>
  <c r="AR119" i="47"/>
  <c r="AQ119" i="47"/>
  <c r="AN119" i="47"/>
  <c r="AT119" i="47"/>
  <c r="AP119" i="47"/>
  <c r="AO123" i="47"/>
  <c r="AS123" i="47"/>
  <c r="AR123" i="47"/>
  <c r="AQ123" i="47"/>
  <c r="AT123" i="47"/>
  <c r="AN123" i="47"/>
  <c r="AP123" i="47"/>
  <c r="AO127" i="47"/>
  <c r="AS127" i="47"/>
  <c r="AR127" i="47"/>
  <c r="AQ127" i="47"/>
  <c r="AT127" i="47"/>
  <c r="AN127" i="47"/>
  <c r="AP127" i="47"/>
  <c r="AO131" i="47"/>
  <c r="AS131" i="47"/>
  <c r="AR131" i="47"/>
  <c r="AQ131" i="47"/>
  <c r="AT131" i="47"/>
  <c r="AN131" i="47"/>
  <c r="AP131" i="47"/>
  <c r="AO135" i="47"/>
  <c r="AS135" i="47"/>
  <c r="AR135" i="47"/>
  <c r="AQ135" i="47"/>
  <c r="AN135" i="47"/>
  <c r="AT135" i="47"/>
  <c r="AP135" i="47"/>
  <c r="AO139" i="47"/>
  <c r="AS139" i="47"/>
  <c r="AR139" i="47"/>
  <c r="AQ139" i="47"/>
  <c r="AN139" i="47"/>
  <c r="AT139" i="47"/>
  <c r="AP139" i="47"/>
  <c r="AO143" i="47"/>
  <c r="AS143" i="47"/>
  <c r="AR143" i="47"/>
  <c r="AQ143" i="47"/>
  <c r="AT143" i="47"/>
  <c r="AN143" i="47"/>
  <c r="AP143" i="47"/>
  <c r="AO147" i="47"/>
  <c r="AS147" i="47"/>
  <c r="AR147" i="47"/>
  <c r="AQ147" i="47"/>
  <c r="AT147" i="47"/>
  <c r="AN147" i="47"/>
  <c r="AP147" i="47"/>
  <c r="AO151" i="47"/>
  <c r="AS151" i="47"/>
  <c r="AR151" i="47"/>
  <c r="AQ151" i="47"/>
  <c r="AN151" i="47"/>
  <c r="AT151" i="47"/>
  <c r="AP151" i="47"/>
  <c r="AO155" i="47"/>
  <c r="AS155" i="47"/>
  <c r="AR155" i="47"/>
  <c r="AQ155" i="47"/>
  <c r="AT155" i="47"/>
  <c r="AN155" i="47"/>
  <c r="AP155" i="47"/>
  <c r="AO159" i="47"/>
  <c r="AS159" i="47"/>
  <c r="AR159" i="47"/>
  <c r="AQ159" i="47"/>
  <c r="AT159" i="47"/>
  <c r="AN159" i="47"/>
  <c r="AP159" i="47"/>
  <c r="AO163" i="47"/>
  <c r="AS163" i="47"/>
  <c r="AR163" i="47"/>
  <c r="AQ163" i="47"/>
  <c r="AT163" i="47"/>
  <c r="AN163" i="47"/>
  <c r="AP163" i="47"/>
  <c r="AO167" i="47"/>
  <c r="AS167" i="47"/>
  <c r="AR167" i="47"/>
  <c r="AQ167" i="47"/>
  <c r="AN167" i="47"/>
  <c r="AT167" i="47"/>
  <c r="AP167" i="47"/>
  <c r="AO171" i="47"/>
  <c r="AS171" i="47"/>
  <c r="AR171" i="47"/>
  <c r="AQ171" i="47"/>
  <c r="AN171" i="47"/>
  <c r="AT171" i="47"/>
  <c r="AP171" i="47"/>
  <c r="AO175" i="47"/>
  <c r="AS175" i="47"/>
  <c r="AR175" i="47"/>
  <c r="AQ175" i="47"/>
  <c r="AT175" i="47"/>
  <c r="AN175" i="47"/>
  <c r="AP175" i="47"/>
  <c r="AO179" i="47"/>
  <c r="AS179" i="47"/>
  <c r="AR179" i="47"/>
  <c r="AQ179" i="47"/>
  <c r="AT179" i="47"/>
  <c r="AN179" i="47"/>
  <c r="AP179" i="47"/>
  <c r="AO183" i="47"/>
  <c r="AS183" i="47"/>
  <c r="AR183" i="47"/>
  <c r="AQ183" i="47"/>
  <c r="AN183" i="47"/>
  <c r="AT183" i="47"/>
  <c r="AP183" i="47"/>
  <c r="AO187" i="47"/>
  <c r="AS187" i="47"/>
  <c r="AR187" i="47"/>
  <c r="AQ187" i="47"/>
  <c r="AT187" i="47"/>
  <c r="AN187" i="47"/>
  <c r="AP187" i="47"/>
  <c r="AO191" i="47"/>
  <c r="AS191" i="47"/>
  <c r="AR191" i="47"/>
  <c r="AQ191" i="47"/>
  <c r="AT191" i="47"/>
  <c r="AN191" i="47"/>
  <c r="AP191" i="47"/>
  <c r="AO195" i="47"/>
  <c r="AS195" i="47"/>
  <c r="AR195" i="47"/>
  <c r="AQ195" i="47"/>
  <c r="AT195" i="47"/>
  <c r="AN195" i="47"/>
  <c r="AP195" i="47"/>
  <c r="AO199" i="47"/>
  <c r="AS199" i="47"/>
  <c r="AR199" i="47"/>
  <c r="AQ199" i="47"/>
  <c r="AN199" i="47"/>
  <c r="AT199" i="47"/>
  <c r="AP199" i="47"/>
  <c r="AO203" i="47"/>
  <c r="AS203" i="47"/>
  <c r="AR203" i="47"/>
  <c r="AQ203" i="47"/>
  <c r="AN203" i="47"/>
  <c r="AT203" i="47"/>
  <c r="AP203" i="47"/>
  <c r="AO207" i="47"/>
  <c r="AS207" i="47"/>
  <c r="AR207" i="47"/>
  <c r="AQ207" i="47"/>
  <c r="AT207" i="47"/>
  <c r="AN207" i="47"/>
  <c r="AP207" i="47"/>
  <c r="AO211" i="47"/>
  <c r="AS211" i="47"/>
  <c r="AR211" i="47"/>
  <c r="AQ211" i="47"/>
  <c r="AT211" i="47"/>
  <c r="AN211" i="47"/>
  <c r="AP211" i="47"/>
  <c r="AO215" i="47"/>
  <c r="AS215" i="47"/>
  <c r="AR215" i="47"/>
  <c r="AQ215" i="47"/>
  <c r="AN215" i="47"/>
  <c r="AT215" i="47"/>
  <c r="AP215" i="47"/>
  <c r="AO219" i="47"/>
  <c r="AS219" i="47"/>
  <c r="AR219" i="47"/>
  <c r="AQ219" i="47"/>
  <c r="AN219" i="47"/>
  <c r="AT219" i="47"/>
  <c r="AP219" i="47"/>
  <c r="AO223" i="47"/>
  <c r="AS223" i="47"/>
  <c r="AR223" i="47"/>
  <c r="AQ223" i="47"/>
  <c r="AT223" i="47"/>
  <c r="AN223" i="47"/>
  <c r="AP223" i="47"/>
  <c r="AO227" i="47"/>
  <c r="AS227" i="47"/>
  <c r="AR227" i="47"/>
  <c r="AQ227" i="47"/>
  <c r="AT227" i="47"/>
  <c r="AN227" i="47"/>
  <c r="AP227" i="47"/>
  <c r="AO231" i="47"/>
  <c r="AS231" i="47"/>
  <c r="AR231" i="47"/>
  <c r="AQ231" i="47"/>
  <c r="AN231" i="47"/>
  <c r="AT231" i="47"/>
  <c r="AP231" i="47"/>
  <c r="AO235" i="47"/>
  <c r="AS235" i="47"/>
  <c r="AR235" i="47"/>
  <c r="AQ235" i="47"/>
  <c r="AN235" i="47"/>
  <c r="AT235" i="47"/>
  <c r="AP235" i="47"/>
  <c r="AO239" i="47"/>
  <c r="AS239" i="47"/>
  <c r="AR239" i="47"/>
  <c r="AQ239" i="47"/>
  <c r="AT239" i="47"/>
  <c r="AN239" i="47"/>
  <c r="AP239" i="47"/>
  <c r="AO243" i="47"/>
  <c r="AS243" i="47"/>
  <c r="AR243" i="47"/>
  <c r="AQ243" i="47"/>
  <c r="AT243" i="47"/>
  <c r="AN243" i="47"/>
  <c r="AP243" i="47"/>
  <c r="AO247" i="47"/>
  <c r="AS247" i="47"/>
  <c r="AR247" i="47"/>
  <c r="AQ247" i="47"/>
  <c r="AN247" i="47"/>
  <c r="AT247" i="47"/>
  <c r="AP247" i="47"/>
  <c r="AO251" i="47"/>
  <c r="AS251" i="47"/>
  <c r="AR251" i="47"/>
  <c r="AQ251" i="47"/>
  <c r="AN251" i="47"/>
  <c r="AT251" i="47"/>
  <c r="AP251" i="47"/>
  <c r="AO255" i="47"/>
  <c r="AS255" i="47"/>
  <c r="AR255" i="47"/>
  <c r="AQ255" i="47"/>
  <c r="AT255" i="47"/>
  <c r="AN255" i="47"/>
  <c r="AP255" i="47"/>
  <c r="AO259" i="47"/>
  <c r="AS259" i="47"/>
  <c r="AR259" i="47"/>
  <c r="AQ259" i="47"/>
  <c r="AT259" i="47"/>
  <c r="AN259" i="47"/>
  <c r="AP259" i="47"/>
  <c r="AO263" i="47"/>
  <c r="AS263" i="47"/>
  <c r="AR263" i="47"/>
  <c r="AQ263" i="47"/>
  <c r="AN263" i="47"/>
  <c r="AT263" i="47"/>
  <c r="AP263" i="47"/>
  <c r="AO267" i="47"/>
  <c r="AS267" i="47"/>
  <c r="AR267" i="47"/>
  <c r="AQ267" i="47"/>
  <c r="AN267" i="47"/>
  <c r="AT267" i="47"/>
  <c r="AP267" i="47"/>
  <c r="AO271" i="47"/>
  <c r="AS271" i="47"/>
  <c r="AR271" i="47"/>
  <c r="AQ271" i="47"/>
  <c r="AT271" i="47"/>
  <c r="AN271" i="47"/>
  <c r="AP271" i="47"/>
  <c r="AO275" i="47"/>
  <c r="AS275" i="47"/>
  <c r="AR275" i="47"/>
  <c r="AQ275" i="47"/>
  <c r="AT275" i="47"/>
  <c r="AN275" i="47"/>
  <c r="AP275" i="47"/>
  <c r="AO279" i="47"/>
  <c r="AS279" i="47"/>
  <c r="AR279" i="47"/>
  <c r="AQ279" i="47"/>
  <c r="AN279" i="47"/>
  <c r="AT279" i="47"/>
  <c r="AP279" i="47"/>
  <c r="AO283" i="47"/>
  <c r="AS283" i="47"/>
  <c r="AR283" i="47"/>
  <c r="AQ283" i="47"/>
  <c r="AN283" i="47"/>
  <c r="AT283" i="47"/>
  <c r="AP283" i="47"/>
  <c r="AO287" i="47"/>
  <c r="AS287" i="47"/>
  <c r="AR287" i="47"/>
  <c r="AQ287" i="47"/>
  <c r="AT287" i="47"/>
  <c r="AN287" i="47"/>
  <c r="AP287" i="47"/>
  <c r="AO291" i="47"/>
  <c r="AS291" i="47"/>
  <c r="AR291" i="47"/>
  <c r="AQ291" i="47"/>
  <c r="AT291" i="47"/>
  <c r="AN291" i="47"/>
  <c r="AP291" i="47"/>
  <c r="AO295" i="47"/>
  <c r="AS295" i="47"/>
  <c r="AR295" i="47"/>
  <c r="AQ295" i="47"/>
  <c r="AN295" i="47"/>
  <c r="AT295" i="47"/>
  <c r="AP295" i="47"/>
  <c r="AO299" i="47"/>
  <c r="AS299" i="47"/>
  <c r="AR299" i="47"/>
  <c r="AQ299" i="47"/>
  <c r="AT299" i="47"/>
  <c r="AN299" i="47"/>
  <c r="AP299" i="47"/>
  <c r="AO303" i="47"/>
  <c r="AS303" i="47"/>
  <c r="AR303" i="47"/>
  <c r="AQ303" i="47"/>
  <c r="AT303" i="47"/>
  <c r="AN303" i="47"/>
  <c r="AP303" i="47"/>
  <c r="AO307" i="47"/>
  <c r="AS307" i="47"/>
  <c r="AR307" i="47"/>
  <c r="AQ307" i="47"/>
  <c r="AT307" i="47"/>
  <c r="AN307" i="47"/>
  <c r="AP307" i="47"/>
  <c r="AO311" i="47"/>
  <c r="AS311" i="47"/>
  <c r="AR311" i="47"/>
  <c r="AQ311" i="47"/>
  <c r="AN311" i="47"/>
  <c r="AT311" i="47"/>
  <c r="AP311" i="47"/>
  <c r="AO315" i="47"/>
  <c r="AS315" i="47"/>
  <c r="AR315" i="47"/>
  <c r="AQ315" i="47"/>
  <c r="AN315" i="47"/>
  <c r="AT315" i="47"/>
  <c r="AP315" i="47"/>
  <c r="AO319" i="47"/>
  <c r="AS319" i="47"/>
  <c r="AR319" i="47"/>
  <c r="AQ319" i="47"/>
  <c r="AT319" i="47"/>
  <c r="AN319" i="47"/>
  <c r="AP319" i="47"/>
  <c r="AO323" i="47"/>
  <c r="AS323" i="47"/>
  <c r="AR323" i="47"/>
  <c r="AQ323" i="47"/>
  <c r="AT323" i="47"/>
  <c r="AN323" i="47"/>
  <c r="AP323" i="47"/>
  <c r="AO327" i="47"/>
  <c r="AS327" i="47"/>
  <c r="AR327" i="47"/>
  <c r="AQ327" i="47"/>
  <c r="AN327" i="47"/>
  <c r="AT327" i="47"/>
  <c r="AP327" i="47"/>
  <c r="AO331" i="47"/>
  <c r="AS331" i="47"/>
  <c r="AR331" i="47"/>
  <c r="AQ331" i="47"/>
  <c r="AN331" i="47"/>
  <c r="AT331" i="47"/>
  <c r="AP331" i="47"/>
  <c r="AO335" i="47"/>
  <c r="AS335" i="47"/>
  <c r="AR335" i="47"/>
  <c r="AQ335" i="47"/>
  <c r="AT335" i="47"/>
  <c r="AN335" i="47"/>
  <c r="AP335" i="47"/>
  <c r="AO339" i="47"/>
  <c r="AS339" i="47"/>
  <c r="AR339" i="47"/>
  <c r="AQ339" i="47"/>
  <c r="AT339" i="47"/>
  <c r="AN339" i="47"/>
  <c r="AP339" i="47"/>
  <c r="AO343" i="47"/>
  <c r="AS343" i="47"/>
  <c r="AR343" i="47"/>
  <c r="AQ343" i="47"/>
  <c r="AN343" i="47"/>
  <c r="AT343" i="47"/>
  <c r="AP343" i="47"/>
  <c r="AO347" i="47"/>
  <c r="AS347" i="47"/>
  <c r="AR347" i="47"/>
  <c r="AQ347" i="47"/>
  <c r="AN347" i="47"/>
  <c r="AT347" i="47"/>
  <c r="AP347" i="47"/>
  <c r="AO351" i="47"/>
  <c r="AS351" i="47"/>
  <c r="AR351" i="47"/>
  <c r="AQ351" i="47"/>
  <c r="AT351" i="47"/>
  <c r="AN351" i="47"/>
  <c r="AP351" i="47"/>
  <c r="AO355" i="47"/>
  <c r="AS355" i="47"/>
  <c r="AR355" i="47"/>
  <c r="AQ355" i="47"/>
  <c r="AT355" i="47"/>
  <c r="AN355" i="47"/>
  <c r="AP355" i="47"/>
  <c r="AO359" i="47"/>
  <c r="AS359" i="47"/>
  <c r="AR359" i="47"/>
  <c r="AQ359" i="47"/>
  <c r="AN359" i="47"/>
  <c r="AT359" i="47"/>
  <c r="AP359" i="47"/>
  <c r="AO363" i="47"/>
  <c r="AS363" i="47"/>
  <c r="AR363" i="47"/>
  <c r="AQ363" i="47"/>
  <c r="AN363" i="47"/>
  <c r="AT363" i="47"/>
  <c r="AP363" i="47"/>
  <c r="AO367" i="47"/>
  <c r="AS367" i="47"/>
  <c r="AR367" i="47"/>
  <c r="AQ367" i="47"/>
  <c r="AT367" i="47"/>
  <c r="AN367" i="47"/>
  <c r="AP367" i="47"/>
  <c r="AO371" i="47"/>
  <c r="AS371" i="47"/>
  <c r="AR371" i="47"/>
  <c r="AQ371" i="47"/>
  <c r="AT371" i="47"/>
  <c r="AN371" i="47"/>
  <c r="AP371" i="47"/>
  <c r="AO375" i="47"/>
  <c r="AS375" i="47"/>
  <c r="AR375" i="47"/>
  <c r="AQ375" i="47"/>
  <c r="AN375" i="47"/>
  <c r="AT375" i="47"/>
  <c r="AP375" i="47"/>
  <c r="AO379" i="47"/>
  <c r="AS379" i="47"/>
  <c r="AR379" i="47"/>
  <c r="AQ379" i="47"/>
  <c r="AT379" i="47"/>
  <c r="AN379" i="47"/>
  <c r="AP379" i="47"/>
  <c r="AO383" i="47"/>
  <c r="AS383" i="47"/>
  <c r="AR383" i="47"/>
  <c r="AQ383" i="47"/>
  <c r="AT383" i="47"/>
  <c r="AN383" i="47"/>
  <c r="AP383" i="47"/>
  <c r="AO387" i="47"/>
  <c r="AS387" i="47"/>
  <c r="AR387" i="47"/>
  <c r="AQ387" i="47"/>
  <c r="AT387" i="47"/>
  <c r="AN387" i="47"/>
  <c r="AP387" i="47"/>
  <c r="AO391" i="47"/>
  <c r="AS391" i="47"/>
  <c r="AR391" i="47"/>
  <c r="AQ391" i="47"/>
  <c r="AN391" i="47"/>
  <c r="AT391" i="47"/>
  <c r="AP391" i="47"/>
  <c r="AO395" i="47"/>
  <c r="AS395" i="47"/>
  <c r="AR395" i="47"/>
  <c r="AQ395" i="47"/>
  <c r="AN395" i="47"/>
  <c r="AT395" i="47"/>
  <c r="AP395" i="47"/>
  <c r="AO399" i="47"/>
  <c r="AS399" i="47"/>
  <c r="AR399" i="47"/>
  <c r="AQ399" i="47"/>
  <c r="AT399" i="47"/>
  <c r="AN399" i="47"/>
  <c r="AP399" i="47"/>
  <c r="AO403" i="47"/>
  <c r="AS403" i="47"/>
  <c r="AR403" i="47"/>
  <c r="AQ403" i="47"/>
  <c r="AT403" i="47"/>
  <c r="AN403" i="47"/>
  <c r="AP403" i="47"/>
  <c r="AO407" i="47"/>
  <c r="AS407" i="47"/>
  <c r="AR407" i="47"/>
  <c r="AQ407" i="47"/>
  <c r="AN407" i="47"/>
  <c r="AT407" i="47"/>
  <c r="AP407" i="47"/>
  <c r="AO411" i="47"/>
  <c r="AS411" i="47"/>
  <c r="AR411" i="47"/>
  <c r="AQ411" i="47"/>
  <c r="AT411" i="47"/>
  <c r="AN411" i="47"/>
  <c r="AP411" i="47"/>
  <c r="AO415" i="47"/>
  <c r="AS415" i="47"/>
  <c r="AR415" i="47"/>
  <c r="AQ415" i="47"/>
  <c r="AT415" i="47"/>
  <c r="AN415" i="47"/>
  <c r="AP415" i="47"/>
  <c r="AO419" i="47"/>
  <c r="AS419" i="47"/>
  <c r="AR419" i="47"/>
  <c r="AQ419" i="47"/>
  <c r="AT419" i="47"/>
  <c r="AN419" i="47"/>
  <c r="AP419" i="47"/>
  <c r="AO423" i="47"/>
  <c r="AS423" i="47"/>
  <c r="AR423" i="47"/>
  <c r="AQ423" i="47"/>
  <c r="AN423" i="47"/>
  <c r="AT423" i="47"/>
  <c r="AP423" i="47"/>
  <c r="AO427" i="47"/>
  <c r="AS427" i="47"/>
  <c r="AR427" i="47"/>
  <c r="AQ427" i="47"/>
  <c r="AN427" i="47"/>
  <c r="AT427" i="47"/>
  <c r="AP427" i="47"/>
  <c r="AO431" i="47"/>
  <c r="AS431" i="47"/>
  <c r="AR431" i="47"/>
  <c r="AQ431" i="47"/>
  <c r="AT431" i="47"/>
  <c r="AN431" i="47"/>
  <c r="AP431" i="47"/>
  <c r="AO435" i="47"/>
  <c r="AS435" i="47"/>
  <c r="AR435" i="47"/>
  <c r="AQ435" i="47"/>
  <c r="AT435" i="47"/>
  <c r="AN435" i="47"/>
  <c r="AP435" i="47"/>
  <c r="AO439" i="47"/>
  <c r="AS439" i="47"/>
  <c r="AR439" i="47"/>
  <c r="AQ439" i="47"/>
  <c r="AN439" i="47"/>
  <c r="AT439" i="47"/>
  <c r="AP439" i="47"/>
  <c r="AO443" i="47"/>
  <c r="AS443" i="47"/>
  <c r="AR443" i="47"/>
  <c r="AQ443" i="47"/>
  <c r="AN443" i="47"/>
  <c r="AT443" i="47"/>
  <c r="AP443" i="47"/>
  <c r="AO447" i="47"/>
  <c r="AS447" i="47"/>
  <c r="AR447" i="47"/>
  <c r="AQ447" i="47"/>
  <c r="AT447" i="47"/>
  <c r="AN447" i="47"/>
  <c r="AP447" i="47"/>
  <c r="AO451" i="47"/>
  <c r="AS451" i="47"/>
  <c r="AR451" i="47"/>
  <c r="AQ451" i="47"/>
  <c r="AT451" i="47"/>
  <c r="AN451" i="47"/>
  <c r="AP451" i="47"/>
  <c r="AO455" i="47"/>
  <c r="AS455" i="47"/>
  <c r="AR455" i="47"/>
  <c r="AQ455" i="47"/>
  <c r="AN455" i="47"/>
  <c r="AT455" i="47"/>
  <c r="AP455" i="47"/>
  <c r="AO459" i="47"/>
  <c r="AS459" i="47"/>
  <c r="AR459" i="47"/>
  <c r="AQ459" i="47"/>
  <c r="AT459" i="47"/>
  <c r="AN459" i="47"/>
  <c r="AP459" i="47"/>
  <c r="AO463" i="47"/>
  <c r="AS463" i="47"/>
  <c r="AR463" i="47"/>
  <c r="AQ463" i="47"/>
  <c r="AT463" i="47"/>
  <c r="AN463" i="47"/>
  <c r="AP463" i="47"/>
  <c r="AO467" i="47"/>
  <c r="AS467" i="47"/>
  <c r="AR467" i="47"/>
  <c r="AQ467" i="47"/>
  <c r="AT467" i="47"/>
  <c r="AN467" i="47"/>
  <c r="AP467" i="47"/>
  <c r="AO471" i="47"/>
  <c r="AS471" i="47"/>
  <c r="AR471" i="47"/>
  <c r="AQ471" i="47"/>
  <c r="AN471" i="47"/>
  <c r="AT471" i="47"/>
  <c r="AP471" i="47"/>
  <c r="AO475" i="47"/>
  <c r="AS475" i="47"/>
  <c r="AR475" i="47"/>
  <c r="AQ475" i="47"/>
  <c r="AN475" i="47"/>
  <c r="AT475" i="47"/>
  <c r="AP475" i="47"/>
  <c r="AO479" i="47"/>
  <c r="AS479" i="47"/>
  <c r="AR479" i="47"/>
  <c r="AQ479" i="47"/>
  <c r="AT479" i="47"/>
  <c r="AN479" i="47"/>
  <c r="AP479" i="47"/>
  <c r="AO483" i="47"/>
  <c r="AS483" i="47"/>
  <c r="AR483" i="47"/>
  <c r="AQ483" i="47"/>
  <c r="AT483" i="47"/>
  <c r="AN483" i="47"/>
  <c r="AP483" i="47"/>
  <c r="AO487" i="47"/>
  <c r="AS487" i="47"/>
  <c r="AR487" i="47"/>
  <c r="AQ487" i="47"/>
  <c r="AN487" i="47"/>
  <c r="AT487" i="47"/>
  <c r="AP487" i="47"/>
  <c r="AO491" i="47"/>
  <c r="AS491" i="47"/>
  <c r="AR491" i="47"/>
  <c r="AQ491" i="47"/>
  <c r="AT491" i="47"/>
  <c r="AN491" i="47"/>
  <c r="AP491" i="47"/>
  <c r="AO495" i="47"/>
  <c r="AS495" i="47"/>
  <c r="AR495" i="47"/>
  <c r="AQ495" i="47"/>
  <c r="AT495" i="47"/>
  <c r="AN495" i="47"/>
  <c r="AP495" i="47"/>
  <c r="AO499" i="47"/>
  <c r="AS499" i="47"/>
  <c r="AR499" i="47"/>
  <c r="AQ499" i="47"/>
  <c r="AT499" i="47"/>
  <c r="AN499" i="47"/>
  <c r="AP499" i="47"/>
  <c r="AO503" i="47"/>
  <c r="AS503" i="47"/>
  <c r="AR503" i="47"/>
  <c r="AQ503" i="47"/>
  <c r="AN503" i="47"/>
  <c r="AT503" i="47"/>
  <c r="AP503" i="47"/>
  <c r="AO507" i="47"/>
  <c r="AR507" i="47"/>
  <c r="AT507" i="47"/>
  <c r="AN507" i="47"/>
  <c r="AS507" i="47"/>
  <c r="AQ507" i="47"/>
  <c r="AP507" i="47"/>
  <c r="AO511" i="47"/>
  <c r="AR511" i="47"/>
  <c r="AT511" i="47"/>
  <c r="AN511" i="47"/>
  <c r="AS511" i="47"/>
  <c r="AQ511" i="47"/>
  <c r="AP511" i="47"/>
  <c r="AO515" i="47"/>
  <c r="AR515" i="47"/>
  <c r="AT515" i="47"/>
  <c r="AN515" i="47"/>
  <c r="AS515" i="47"/>
  <c r="AQ515" i="47"/>
  <c r="AP515" i="47"/>
  <c r="AO519" i="47"/>
  <c r="AR519" i="47"/>
  <c r="AT519" i="47"/>
  <c r="AN519" i="47"/>
  <c r="AS519" i="47"/>
  <c r="AQ519" i="47"/>
  <c r="AP519" i="47"/>
  <c r="AO523" i="47"/>
  <c r="AR523" i="47"/>
  <c r="AT523" i="47"/>
  <c r="AN523" i="47"/>
  <c r="AS523" i="47"/>
  <c r="AQ523" i="47"/>
  <c r="AP523" i="47"/>
  <c r="AO527" i="47"/>
  <c r="AR527" i="47"/>
  <c r="AT527" i="47"/>
  <c r="AN527" i="47"/>
  <c r="AS527" i="47"/>
  <c r="AQ527" i="47"/>
  <c r="AP527" i="47"/>
  <c r="AO531" i="47"/>
  <c r="AR531" i="47"/>
  <c r="AT531" i="47"/>
  <c r="AN531" i="47"/>
  <c r="AS531" i="47"/>
  <c r="AQ531" i="47"/>
  <c r="AP531" i="47"/>
  <c r="AO535" i="47"/>
  <c r="AR535" i="47"/>
  <c r="AT535" i="47"/>
  <c r="AN535" i="47"/>
  <c r="AS535" i="47"/>
  <c r="AQ535" i="47"/>
  <c r="AP535" i="47"/>
  <c r="AO539" i="47"/>
  <c r="AR539" i="47"/>
  <c r="AT539" i="47"/>
  <c r="AN539" i="47"/>
  <c r="AS539" i="47"/>
  <c r="AQ539" i="47"/>
  <c r="AP539" i="47"/>
  <c r="AO543" i="47"/>
  <c r="AR543" i="47"/>
  <c r="AT543" i="47"/>
  <c r="AN543" i="47"/>
  <c r="AS543" i="47"/>
  <c r="AQ543" i="47"/>
  <c r="AP543" i="47"/>
  <c r="AO547" i="47"/>
  <c r="AR547" i="47"/>
  <c r="AT547" i="47"/>
  <c r="AN547" i="47"/>
  <c r="AS547" i="47"/>
  <c r="AQ547" i="47"/>
  <c r="AP547" i="47"/>
  <c r="AO551" i="47"/>
  <c r="AR551" i="47"/>
  <c r="AT551" i="47"/>
  <c r="AN551" i="47"/>
  <c r="AS551" i="47"/>
  <c r="AQ551" i="47"/>
  <c r="AP551" i="47"/>
  <c r="AO555" i="47"/>
  <c r="AR555" i="47"/>
  <c r="AT555" i="47"/>
  <c r="AN555" i="47"/>
  <c r="AS555" i="47"/>
  <c r="AQ555" i="47"/>
  <c r="AP555" i="47"/>
  <c r="AO559" i="47"/>
  <c r="AR559" i="47"/>
  <c r="AT559" i="47"/>
  <c r="AN559" i="47"/>
  <c r="AS559" i="47"/>
  <c r="AQ559" i="47"/>
  <c r="AP559" i="47"/>
  <c r="AO563" i="47"/>
  <c r="AR563" i="47"/>
  <c r="AT563" i="47"/>
  <c r="AN563" i="47"/>
  <c r="AS563" i="47"/>
  <c r="AQ563" i="47"/>
  <c r="AP563" i="47"/>
  <c r="AO567" i="47"/>
  <c r="AR567" i="47"/>
  <c r="AT567" i="47"/>
  <c r="AN567" i="47"/>
  <c r="AS567" i="47"/>
  <c r="AQ567" i="47"/>
  <c r="AP567" i="47"/>
  <c r="AO571" i="47"/>
  <c r="AR571" i="47"/>
  <c r="AT571" i="47"/>
  <c r="AN571" i="47"/>
  <c r="AS571" i="47"/>
  <c r="AQ571" i="47"/>
  <c r="AP571" i="47"/>
  <c r="AO575" i="47"/>
  <c r="AR575" i="47"/>
  <c r="AT575" i="47"/>
  <c r="AN575" i="47"/>
  <c r="AS575" i="47"/>
  <c r="AQ575" i="47"/>
  <c r="AP575" i="47"/>
  <c r="AO579" i="47"/>
  <c r="AR579" i="47"/>
  <c r="AT579" i="47"/>
  <c r="AN579" i="47"/>
  <c r="AS579" i="47"/>
  <c r="AQ579" i="47"/>
  <c r="AP579" i="47"/>
  <c r="AO583" i="47"/>
  <c r="AR583" i="47"/>
  <c r="AT583" i="47"/>
  <c r="AN583" i="47"/>
  <c r="AS583" i="47"/>
  <c r="AQ583" i="47"/>
  <c r="AP583" i="47"/>
  <c r="AO587" i="47"/>
  <c r="AR587" i="47"/>
  <c r="AT587" i="47"/>
  <c r="AN587" i="47"/>
  <c r="AS587" i="47"/>
  <c r="AQ587" i="47"/>
  <c r="AP587" i="47"/>
  <c r="AO591" i="47"/>
  <c r="AR591" i="47"/>
  <c r="AT591" i="47"/>
  <c r="AN591" i="47"/>
  <c r="AS591" i="47"/>
  <c r="AQ591" i="47"/>
  <c r="AP591" i="47"/>
  <c r="AO595" i="47"/>
  <c r="AR595" i="47"/>
  <c r="AT595" i="47"/>
  <c r="AN595" i="47"/>
  <c r="AS595" i="47"/>
  <c r="AQ595" i="47"/>
  <c r="AP595" i="47"/>
  <c r="AO599" i="47"/>
  <c r="AR599" i="47"/>
  <c r="AT599" i="47"/>
  <c r="AN599" i="47"/>
  <c r="AS599" i="47"/>
  <c r="AQ599" i="47"/>
  <c r="AP599" i="47"/>
  <c r="AO603" i="47"/>
  <c r="AR603" i="47"/>
  <c r="AT603" i="47"/>
  <c r="AN603" i="47"/>
  <c r="AS603" i="47"/>
  <c r="AQ603" i="47"/>
  <c r="AP603" i="47"/>
  <c r="AO607" i="47"/>
  <c r="AR607" i="47"/>
  <c r="AT607" i="47"/>
  <c r="AN607" i="47"/>
  <c r="AS607" i="47"/>
  <c r="AQ607" i="47"/>
  <c r="AP607" i="47"/>
  <c r="AO611" i="47"/>
  <c r="AR611" i="47"/>
  <c r="AT611" i="47"/>
  <c r="AN611" i="47"/>
  <c r="AS611" i="47"/>
  <c r="AQ611" i="47"/>
  <c r="AP611" i="47"/>
  <c r="AO615" i="47"/>
  <c r="AR615" i="47"/>
  <c r="AT615" i="47"/>
  <c r="AN615" i="47"/>
  <c r="AS615" i="47"/>
  <c r="AQ615" i="47"/>
  <c r="AP615" i="47"/>
  <c r="AO619" i="47"/>
  <c r="AR619" i="47"/>
  <c r="AT619" i="47"/>
  <c r="AN619" i="47"/>
  <c r="AS619" i="47"/>
  <c r="AQ619" i="47"/>
  <c r="AP619" i="47"/>
  <c r="AO623" i="47"/>
  <c r="AR623" i="47"/>
  <c r="AT623" i="47"/>
  <c r="AN623" i="47"/>
  <c r="AS623" i="47"/>
  <c r="AQ623" i="47"/>
  <c r="AP623" i="47"/>
  <c r="AO627" i="47"/>
  <c r="AR627" i="47"/>
  <c r="AT627" i="47"/>
  <c r="AN627" i="47"/>
  <c r="AS627" i="47"/>
  <c r="AQ627" i="47"/>
  <c r="AP627" i="47"/>
  <c r="AO631" i="47"/>
  <c r="AR631" i="47"/>
  <c r="AT631" i="47"/>
  <c r="AN631" i="47"/>
  <c r="AS631" i="47"/>
  <c r="AQ631" i="47"/>
  <c r="AP631" i="47"/>
  <c r="AO635" i="47"/>
  <c r="AR635" i="47"/>
  <c r="AT635" i="47"/>
  <c r="AN635" i="47"/>
  <c r="AS635" i="47"/>
  <c r="AQ635" i="47"/>
  <c r="AP635" i="47"/>
  <c r="AO639" i="47"/>
  <c r="AR639" i="47"/>
  <c r="AT639" i="47"/>
  <c r="AN639" i="47"/>
  <c r="AS639" i="47"/>
  <c r="AQ639" i="47"/>
  <c r="AP639" i="47"/>
  <c r="AO643" i="47"/>
  <c r="AR643" i="47"/>
  <c r="AT643" i="47"/>
  <c r="AN643" i="47"/>
  <c r="AS643" i="47"/>
  <c r="AQ643" i="47"/>
  <c r="AP643" i="47"/>
  <c r="AO647" i="47"/>
  <c r="AR647" i="47"/>
  <c r="AT647" i="47"/>
  <c r="AN647" i="47"/>
  <c r="AS647" i="47"/>
  <c r="AQ647" i="47"/>
  <c r="AP647" i="47"/>
  <c r="AO651" i="47"/>
  <c r="AR651" i="47"/>
  <c r="AT651" i="47"/>
  <c r="AN651" i="47"/>
  <c r="AS651" i="47"/>
  <c r="AQ651" i="47"/>
  <c r="AP651" i="47"/>
  <c r="AO655" i="47"/>
  <c r="AR655" i="47"/>
  <c r="AT655" i="47"/>
  <c r="AN655" i="47"/>
  <c r="AS655" i="47"/>
  <c r="AQ655" i="47"/>
  <c r="AP655" i="47"/>
  <c r="AO659" i="47"/>
  <c r="AR659" i="47"/>
  <c r="AT659" i="47"/>
  <c r="AN659" i="47"/>
  <c r="AS659" i="47"/>
  <c r="AQ659" i="47"/>
  <c r="AP659" i="47"/>
  <c r="AO663" i="47"/>
  <c r="AR663" i="47"/>
  <c r="AT663" i="47"/>
  <c r="AN663" i="47"/>
  <c r="AS663" i="47"/>
  <c r="AQ663" i="47"/>
  <c r="AP663" i="47"/>
  <c r="AO667" i="47"/>
  <c r="AR667" i="47"/>
  <c r="AT667" i="47"/>
  <c r="AN667" i="47"/>
  <c r="AS667" i="47"/>
  <c r="AQ667" i="47"/>
  <c r="AP667" i="47"/>
  <c r="AO671" i="47"/>
  <c r="AR671" i="47"/>
  <c r="AT671" i="47"/>
  <c r="AN671" i="47"/>
  <c r="AS671" i="47"/>
  <c r="AQ671" i="47"/>
  <c r="AP671" i="47"/>
  <c r="AO675" i="47"/>
  <c r="AR675" i="47"/>
  <c r="AT675" i="47"/>
  <c r="AN675" i="47"/>
  <c r="AS675" i="47"/>
  <c r="AQ675" i="47"/>
  <c r="AP675" i="47"/>
  <c r="AO679" i="47"/>
  <c r="AR679" i="47"/>
  <c r="AT679" i="47"/>
  <c r="AN679" i="47"/>
  <c r="AS679" i="47"/>
  <c r="AQ679" i="47"/>
  <c r="AP679" i="47"/>
  <c r="AO683" i="47"/>
  <c r="AR683" i="47"/>
  <c r="AT683" i="47"/>
  <c r="AN683" i="47"/>
  <c r="AS683" i="47"/>
  <c r="AQ683" i="47"/>
  <c r="AP683" i="47"/>
  <c r="AO687" i="47"/>
  <c r="AR687" i="47"/>
  <c r="AT687" i="47"/>
  <c r="AN687" i="47"/>
  <c r="AS687" i="47"/>
  <c r="AQ687" i="47"/>
  <c r="AP687" i="47"/>
  <c r="AO691" i="47"/>
  <c r="AR691" i="47"/>
  <c r="AT691" i="47"/>
  <c r="AN691" i="47"/>
  <c r="AS691" i="47"/>
  <c r="AQ691" i="47"/>
  <c r="AP691" i="47"/>
  <c r="AO695" i="47"/>
  <c r="AR695" i="47"/>
  <c r="AT695" i="47"/>
  <c r="AN695" i="47"/>
  <c r="AS695" i="47"/>
  <c r="AQ695" i="47"/>
  <c r="AP695" i="47"/>
  <c r="AO699" i="47"/>
  <c r="AR699" i="47"/>
  <c r="AT699" i="47"/>
  <c r="AN699" i="47"/>
  <c r="AS699" i="47"/>
  <c r="AQ699" i="47"/>
  <c r="AP699" i="47"/>
  <c r="AO703" i="47"/>
  <c r="AR703" i="47"/>
  <c r="AT703" i="47"/>
  <c r="AN703" i="47"/>
  <c r="AS703" i="47"/>
  <c r="AQ703" i="47"/>
  <c r="AP703" i="47"/>
  <c r="AO707" i="47"/>
  <c r="AR707" i="47"/>
  <c r="AT707" i="47"/>
  <c r="AN707" i="47"/>
  <c r="AS707" i="47"/>
  <c r="AQ707" i="47"/>
  <c r="AP707" i="47"/>
  <c r="AO711" i="47"/>
  <c r="AR711" i="47"/>
  <c r="AT711" i="47"/>
  <c r="AN711" i="47"/>
  <c r="AS711" i="47"/>
  <c r="AQ711" i="47"/>
  <c r="AP711" i="47"/>
  <c r="AO715" i="47"/>
  <c r="AR715" i="47"/>
  <c r="AT715" i="47"/>
  <c r="AN715" i="47"/>
  <c r="AS715" i="47"/>
  <c r="AQ715" i="47"/>
  <c r="AP715" i="47"/>
  <c r="AO719" i="47"/>
  <c r="AR719" i="47"/>
  <c r="AT719" i="47"/>
  <c r="AN719" i="47"/>
  <c r="AS719" i="47"/>
  <c r="AQ719" i="47"/>
  <c r="AP719" i="47"/>
  <c r="AO723" i="47"/>
  <c r="AR723" i="47"/>
  <c r="AT723" i="47"/>
  <c r="AN723" i="47"/>
  <c r="AS723" i="47"/>
  <c r="AQ723" i="47"/>
  <c r="AP723" i="47"/>
  <c r="AO727" i="47"/>
  <c r="AR727" i="47"/>
  <c r="AT727" i="47"/>
  <c r="AN727" i="47"/>
  <c r="AS727" i="47"/>
  <c r="AQ727" i="47"/>
  <c r="AP727" i="47"/>
  <c r="AO731" i="47"/>
  <c r="AR731" i="47"/>
  <c r="AT731" i="47"/>
  <c r="AN731" i="47"/>
  <c r="AS731" i="47"/>
  <c r="AQ731" i="47"/>
  <c r="AP731" i="47"/>
  <c r="AO735" i="47"/>
  <c r="AR735" i="47"/>
  <c r="AT735" i="47"/>
  <c r="AN735" i="47"/>
  <c r="AS735" i="47"/>
  <c r="AQ735" i="47"/>
  <c r="AP735" i="47"/>
  <c r="AO739" i="47"/>
  <c r="AR739" i="47"/>
  <c r="AT739" i="47"/>
  <c r="AN739" i="47"/>
  <c r="AS739" i="47"/>
  <c r="AQ739" i="47"/>
  <c r="AP739" i="47"/>
  <c r="AO743" i="47"/>
  <c r="AR743" i="47"/>
  <c r="AT743" i="47"/>
  <c r="AN743" i="47"/>
  <c r="AS743" i="47"/>
  <c r="AQ743" i="47"/>
  <c r="AP743" i="47"/>
  <c r="AO747" i="47"/>
  <c r="AT747" i="47"/>
  <c r="AN747" i="47"/>
  <c r="AS747" i="47"/>
  <c r="AR747" i="47"/>
  <c r="AQ747" i="47"/>
  <c r="AP747" i="47"/>
  <c r="AO751" i="47"/>
  <c r="AT751" i="47"/>
  <c r="AN751" i="47"/>
  <c r="AS751" i="47"/>
  <c r="AR751" i="47"/>
  <c r="AQ751" i="47"/>
  <c r="AP751" i="47"/>
  <c r="AO755" i="47"/>
  <c r="AT755" i="47"/>
  <c r="AN755" i="47"/>
  <c r="AS755" i="47"/>
  <c r="AR755" i="47"/>
  <c r="AQ755" i="47"/>
  <c r="AP755" i="47"/>
  <c r="AO759" i="47"/>
  <c r="AT759" i="47"/>
  <c r="AN759" i="47"/>
  <c r="AS759" i="47"/>
  <c r="AR759" i="47"/>
  <c r="AQ759" i="47"/>
  <c r="AP759" i="47"/>
  <c r="AO763" i="47"/>
  <c r="AT763" i="47"/>
  <c r="AN763" i="47"/>
  <c r="AS763" i="47"/>
  <c r="AR763" i="47"/>
  <c r="AQ763" i="47"/>
  <c r="AP763" i="47"/>
  <c r="AO767" i="47"/>
  <c r="AT767" i="47"/>
  <c r="AN767" i="47"/>
  <c r="AS767" i="47"/>
  <c r="AR767" i="47"/>
  <c r="AQ767" i="47"/>
  <c r="AP767" i="47"/>
  <c r="AO771" i="47"/>
  <c r="AT771" i="47"/>
  <c r="AN771" i="47"/>
  <c r="AS771" i="47"/>
  <c r="AR771" i="47"/>
  <c r="AQ771" i="47"/>
  <c r="AP771" i="47"/>
  <c r="AO775" i="47"/>
  <c r="AT775" i="47"/>
  <c r="AN775" i="47"/>
  <c r="AS775" i="47"/>
  <c r="AR775" i="47"/>
  <c r="AQ775" i="47"/>
  <c r="AP775" i="47"/>
  <c r="AO779" i="47"/>
  <c r="AT779" i="47"/>
  <c r="AN779" i="47"/>
  <c r="AS779" i="47"/>
  <c r="AR779" i="47"/>
  <c r="AQ779" i="47"/>
  <c r="AP779" i="47"/>
  <c r="AO783" i="47"/>
  <c r="AT783" i="47"/>
  <c r="AN783" i="47"/>
  <c r="AS783" i="47"/>
  <c r="AR783" i="47"/>
  <c r="AQ783" i="47"/>
  <c r="AP783" i="47"/>
  <c r="AO787" i="47"/>
  <c r="AT787" i="47"/>
  <c r="AN787" i="47"/>
  <c r="AS787" i="47"/>
  <c r="AR787" i="47"/>
  <c r="AQ787" i="47"/>
  <c r="AP787" i="47"/>
  <c r="AO791" i="47"/>
  <c r="AT791" i="47"/>
  <c r="AN791" i="47"/>
  <c r="AS791" i="47"/>
  <c r="AR791" i="47"/>
  <c r="AQ791" i="47"/>
  <c r="AP791" i="47"/>
  <c r="AO795" i="47"/>
  <c r="AT795" i="47"/>
  <c r="AN795" i="47"/>
  <c r="AS795" i="47"/>
  <c r="AR795" i="47"/>
  <c r="AQ795" i="47"/>
  <c r="AP795" i="47"/>
  <c r="AO799" i="47"/>
  <c r="AT799" i="47"/>
  <c r="AN799" i="47"/>
  <c r="AS799" i="47"/>
  <c r="AR799" i="47"/>
  <c r="AQ799" i="47"/>
  <c r="AP799" i="47"/>
  <c r="AO803" i="47"/>
  <c r="AT803" i="47"/>
  <c r="AN803" i="47"/>
  <c r="AS803" i="47"/>
  <c r="AR803" i="47"/>
  <c r="AQ803" i="47"/>
  <c r="AP803" i="47"/>
  <c r="AO807" i="47"/>
  <c r="AT807" i="47"/>
  <c r="AN807" i="47"/>
  <c r="AS807" i="47"/>
  <c r="AR807" i="47"/>
  <c r="AQ807" i="47"/>
  <c r="AP807" i="47"/>
  <c r="AO811" i="47"/>
  <c r="AT811" i="47"/>
  <c r="AN811" i="47"/>
  <c r="AS811" i="47"/>
  <c r="AR811" i="47"/>
  <c r="AQ811" i="47"/>
  <c r="AP811" i="47"/>
  <c r="AO815" i="47"/>
  <c r="AT815" i="47"/>
  <c r="AN815" i="47"/>
  <c r="AS815" i="47"/>
  <c r="AQ815" i="47"/>
  <c r="AR815" i="47"/>
  <c r="AP815" i="47"/>
  <c r="AO819" i="47"/>
  <c r="AT819" i="47"/>
  <c r="AN819" i="47"/>
  <c r="AS819" i="47"/>
  <c r="AQ819" i="47"/>
  <c r="AR819" i="47"/>
  <c r="AP819" i="47"/>
  <c r="AO823" i="47"/>
  <c r="AT823" i="47"/>
  <c r="AN823" i="47"/>
  <c r="AS823" i="47"/>
  <c r="AQ823" i="47"/>
  <c r="AR823" i="47"/>
  <c r="AP823" i="47"/>
  <c r="AO827" i="47"/>
  <c r="AT827" i="47"/>
  <c r="AN827" i="47"/>
  <c r="AS827" i="47"/>
  <c r="AQ827" i="47"/>
  <c r="AR827" i="47"/>
  <c r="AP827" i="47"/>
  <c r="AO831" i="47"/>
  <c r="AT831" i="47"/>
  <c r="AN831" i="47"/>
  <c r="AS831" i="47"/>
  <c r="AQ831" i="47"/>
  <c r="AR831" i="47"/>
  <c r="AP831" i="47"/>
  <c r="AO835" i="47"/>
  <c r="AT835" i="47"/>
  <c r="AN835" i="47"/>
  <c r="AS835" i="47"/>
  <c r="AQ835" i="47"/>
  <c r="AR835" i="47"/>
  <c r="AP835" i="47"/>
  <c r="AO839" i="47"/>
  <c r="AT839" i="47"/>
  <c r="AN839" i="47"/>
  <c r="AS839" i="47"/>
  <c r="AQ839" i="47"/>
  <c r="AR839" i="47"/>
  <c r="AP839" i="47"/>
  <c r="AO843" i="47"/>
  <c r="AT843" i="47"/>
  <c r="AN843" i="47"/>
  <c r="AS843" i="47"/>
  <c r="AQ843" i="47"/>
  <c r="AR843" i="47"/>
  <c r="AP843" i="47"/>
  <c r="AO847" i="47"/>
  <c r="AT847" i="47"/>
  <c r="AN847" i="47"/>
  <c r="AS847" i="47"/>
  <c r="AQ847" i="47"/>
  <c r="AR847" i="47"/>
  <c r="AP847" i="47"/>
  <c r="AO851" i="47"/>
  <c r="AT851" i="47"/>
  <c r="AN851" i="47"/>
  <c r="AS851" i="47"/>
  <c r="AQ851" i="47"/>
  <c r="AR851" i="47"/>
  <c r="AP851" i="47"/>
  <c r="AO855" i="47"/>
  <c r="AT855" i="47"/>
  <c r="AN855" i="47"/>
  <c r="AS855" i="47"/>
  <c r="AQ855" i="47"/>
  <c r="AR855" i="47"/>
  <c r="AP855" i="47"/>
  <c r="AO859" i="47"/>
  <c r="AT859" i="47"/>
  <c r="AN859" i="47"/>
  <c r="AS859" i="47"/>
  <c r="AQ859" i="47"/>
  <c r="AR859" i="47"/>
  <c r="AP859" i="47"/>
  <c r="AO863" i="47"/>
  <c r="AT863" i="47"/>
  <c r="AN863" i="47"/>
  <c r="AS863" i="47"/>
  <c r="AQ863" i="47"/>
  <c r="AR863" i="47"/>
  <c r="AP863" i="47"/>
  <c r="AO867" i="47"/>
  <c r="AT867" i="47"/>
  <c r="AN867" i="47"/>
  <c r="AS867" i="47"/>
  <c r="AQ867" i="47"/>
  <c r="AR867" i="47"/>
  <c r="AP867" i="47"/>
  <c r="AO871" i="47"/>
  <c r="AT871" i="47"/>
  <c r="AN871" i="47"/>
  <c r="AS871" i="47"/>
  <c r="AQ871" i="47"/>
  <c r="AR871" i="47"/>
  <c r="AP871" i="47"/>
  <c r="AO875" i="47"/>
  <c r="AT875" i="47"/>
  <c r="AN875" i="47"/>
  <c r="AS875" i="47"/>
  <c r="AQ875" i="47"/>
  <c r="AR875" i="47"/>
  <c r="AP875" i="47"/>
  <c r="AO879" i="47"/>
  <c r="AT879" i="47"/>
  <c r="AN879" i="47"/>
  <c r="AS879" i="47"/>
  <c r="AQ879" i="47"/>
  <c r="AR879" i="47"/>
  <c r="AP879" i="47"/>
  <c r="AO883" i="47"/>
  <c r="AT883" i="47"/>
  <c r="AN883" i="47"/>
  <c r="AS883" i="47"/>
  <c r="AQ883" i="47"/>
  <c r="AR883" i="47"/>
  <c r="AP883" i="47"/>
  <c r="AO887" i="47"/>
  <c r="AT887" i="47"/>
  <c r="AN887" i="47"/>
  <c r="AS887" i="47"/>
  <c r="AQ887" i="47"/>
  <c r="AR887" i="47"/>
  <c r="AP887" i="47"/>
  <c r="AO891" i="47"/>
  <c r="AT891" i="47"/>
  <c r="AN891" i="47"/>
  <c r="AS891" i="47"/>
  <c r="AQ891" i="47"/>
  <c r="AR891" i="47"/>
  <c r="AP891" i="47"/>
  <c r="AO895" i="47"/>
  <c r="AT895" i="47"/>
  <c r="AN895" i="47"/>
  <c r="AS895" i="47"/>
  <c r="AQ895" i="47"/>
  <c r="AR895" i="47"/>
  <c r="AP895" i="47"/>
  <c r="AO899" i="47"/>
  <c r="AT899" i="47"/>
  <c r="AN899" i="47"/>
  <c r="AS899" i="47"/>
  <c r="AQ899" i="47"/>
  <c r="AR899" i="47"/>
  <c r="AP899" i="47"/>
  <c r="AO903" i="47"/>
  <c r="AT903" i="47"/>
  <c r="AN903" i="47"/>
  <c r="AS903" i="47"/>
  <c r="AQ903" i="47"/>
  <c r="AR903" i="47"/>
  <c r="AP903" i="47"/>
  <c r="AO907" i="47"/>
  <c r="AT907" i="47"/>
  <c r="AN907" i="47"/>
  <c r="AS907" i="47"/>
  <c r="AQ907" i="47"/>
  <c r="AR907" i="47"/>
  <c r="AP907" i="47"/>
  <c r="AO911" i="47"/>
  <c r="AT911" i="47"/>
  <c r="AN911" i="47"/>
  <c r="AS911" i="47"/>
  <c r="AQ911" i="47"/>
  <c r="AR911" i="47"/>
  <c r="AP911" i="47"/>
  <c r="AO915" i="47"/>
  <c r="AT915" i="47"/>
  <c r="AN915" i="47"/>
  <c r="AS915" i="47"/>
  <c r="AQ915" i="47"/>
  <c r="AR915" i="47"/>
  <c r="AP915" i="47"/>
  <c r="AO919" i="47"/>
  <c r="AT919" i="47"/>
  <c r="AN919" i="47"/>
  <c r="AS919" i="47"/>
  <c r="AQ919" i="47"/>
  <c r="AR919" i="47"/>
  <c r="AP919" i="47"/>
  <c r="AO923" i="47"/>
  <c r="AT923" i="47"/>
  <c r="AN923" i="47"/>
  <c r="AS923" i="47"/>
  <c r="AQ923" i="47"/>
  <c r="AR923" i="47"/>
  <c r="AP923" i="47"/>
  <c r="AO927" i="47"/>
  <c r="AT927" i="47"/>
  <c r="AN927" i="47"/>
  <c r="AS927" i="47"/>
  <c r="AQ927" i="47"/>
  <c r="AR927" i="47"/>
  <c r="AP927" i="47"/>
  <c r="AO931" i="47"/>
  <c r="AT931" i="47"/>
  <c r="AN931" i="47"/>
  <c r="AS931" i="47"/>
  <c r="AQ931" i="47"/>
  <c r="AR931" i="47"/>
  <c r="AP931" i="47"/>
  <c r="AO935" i="47"/>
  <c r="AT935" i="47"/>
  <c r="AN935" i="47"/>
  <c r="AS935" i="47"/>
  <c r="AQ935" i="47"/>
  <c r="AR935" i="47"/>
  <c r="AP935" i="47"/>
  <c r="AO939" i="47"/>
  <c r="AT939" i="47"/>
  <c r="AN939" i="47"/>
  <c r="AS939" i="47"/>
  <c r="AQ939" i="47"/>
  <c r="AR939" i="47"/>
  <c r="AP939" i="47"/>
  <c r="AO943" i="47"/>
  <c r="AT943" i="47"/>
  <c r="AN943" i="47"/>
  <c r="AS943" i="47"/>
  <c r="AQ943" i="47"/>
  <c r="AR943" i="47"/>
  <c r="AP943" i="47"/>
  <c r="AO947" i="47"/>
  <c r="AT947" i="47"/>
  <c r="AN947" i="47"/>
  <c r="AS947" i="47"/>
  <c r="AQ947" i="47"/>
  <c r="AR947" i="47"/>
  <c r="AP947" i="47"/>
  <c r="AO951" i="47"/>
  <c r="AT951" i="47"/>
  <c r="AN951" i="47"/>
  <c r="AS951" i="47"/>
  <c r="AQ951" i="47"/>
  <c r="AR951" i="47"/>
  <c r="AP951" i="47"/>
  <c r="AO955" i="47"/>
  <c r="AT955" i="47"/>
  <c r="AN955" i="47"/>
  <c r="AS955" i="47"/>
  <c r="AQ955" i="47"/>
  <c r="AR955" i="47"/>
  <c r="AP955" i="47"/>
  <c r="AO959" i="47"/>
  <c r="AT959" i="47"/>
  <c r="AN959" i="47"/>
  <c r="AS959" i="47"/>
  <c r="AQ959" i="47"/>
  <c r="AR959" i="47"/>
  <c r="AP959" i="47"/>
  <c r="AO963" i="47"/>
  <c r="AT963" i="47"/>
  <c r="AN963" i="47"/>
  <c r="AS963" i="47"/>
  <c r="AQ963" i="47"/>
  <c r="AR963" i="47"/>
  <c r="AP963" i="47"/>
  <c r="AO967" i="47"/>
  <c r="AT967" i="47"/>
  <c r="AN967" i="47"/>
  <c r="AS967" i="47"/>
  <c r="AQ967" i="47"/>
  <c r="AR967" i="47"/>
  <c r="AP967" i="47"/>
  <c r="AO971" i="47"/>
  <c r="AT971" i="47"/>
  <c r="AN971" i="47"/>
  <c r="AS971" i="47"/>
  <c r="AQ971" i="47"/>
  <c r="AR971" i="47"/>
  <c r="AP971" i="47"/>
  <c r="AO975" i="47"/>
  <c r="AT975" i="47"/>
  <c r="AN975" i="47"/>
  <c r="AS975" i="47"/>
  <c r="AQ975" i="47"/>
  <c r="AR975" i="47"/>
  <c r="AP975" i="47"/>
  <c r="AO979" i="47"/>
  <c r="AT979" i="47"/>
  <c r="AN979" i="47"/>
  <c r="AS979" i="47"/>
  <c r="AQ979" i="47"/>
  <c r="AR979" i="47"/>
  <c r="AP979" i="47"/>
  <c r="AO983" i="47"/>
  <c r="AT983" i="47"/>
  <c r="AN983" i="47"/>
  <c r="AS983" i="47"/>
  <c r="AQ983" i="47"/>
  <c r="AR983" i="47"/>
  <c r="AP983" i="47"/>
  <c r="AO987" i="47"/>
  <c r="AT987" i="47"/>
  <c r="AN987" i="47"/>
  <c r="AS987" i="47"/>
  <c r="AQ987" i="47"/>
  <c r="AR987" i="47"/>
  <c r="AP987" i="47"/>
  <c r="AO991" i="47"/>
  <c r="AT991" i="47"/>
  <c r="AN991" i="47"/>
  <c r="AS991" i="47"/>
  <c r="AQ991" i="47"/>
  <c r="AR991" i="47"/>
  <c r="AP991" i="47"/>
  <c r="AO995" i="47"/>
  <c r="AT995" i="47"/>
  <c r="AN995" i="47"/>
  <c r="AS995" i="47"/>
  <c r="AQ995" i="47"/>
  <c r="AR995" i="47"/>
  <c r="AP995" i="47"/>
  <c r="AO999" i="47"/>
  <c r="AT999" i="47"/>
  <c r="AN999" i="47"/>
  <c r="AS999" i="47"/>
  <c r="AQ999" i="47"/>
  <c r="AR999" i="47"/>
  <c r="AP999" i="47"/>
  <c r="AO1003" i="47"/>
  <c r="AT1003" i="47"/>
  <c r="AN1003" i="47"/>
  <c r="AS1003" i="47"/>
  <c r="AQ1003" i="47"/>
  <c r="AR1003" i="47"/>
  <c r="AP1003" i="47"/>
  <c r="AO1007" i="47"/>
  <c r="AT1007" i="47"/>
  <c r="AN1007" i="47"/>
  <c r="AS1007" i="47"/>
  <c r="AQ1007" i="47"/>
  <c r="AR1007" i="47"/>
  <c r="AP1007" i="47"/>
  <c r="AO1011" i="47"/>
  <c r="AT1011" i="47"/>
  <c r="AN1011" i="47"/>
  <c r="AS1011" i="47"/>
  <c r="AQ1011" i="47"/>
  <c r="AR1011" i="47"/>
  <c r="AP1011" i="47"/>
  <c r="AO1015" i="47"/>
  <c r="AT1015" i="47"/>
  <c r="AN1015" i="47"/>
  <c r="AS1015" i="47"/>
  <c r="AQ1015" i="47"/>
  <c r="AR1015" i="47"/>
  <c r="AP1015" i="47"/>
  <c r="AO1019" i="47"/>
  <c r="AT1019" i="47"/>
  <c r="AN1019" i="47"/>
  <c r="AS1019" i="47"/>
  <c r="AQ1019" i="47"/>
  <c r="AR1019" i="47"/>
  <c r="AP1019" i="47"/>
  <c r="AO1023" i="47"/>
  <c r="AT1023" i="47"/>
  <c r="AN1023" i="47"/>
  <c r="AS1023" i="47"/>
  <c r="AQ1023" i="47"/>
  <c r="AR1023" i="47"/>
  <c r="AP1023" i="47"/>
  <c r="AO1027" i="47"/>
  <c r="AT1027" i="47"/>
  <c r="AN1027" i="47"/>
  <c r="AS1027" i="47"/>
  <c r="AQ1027" i="47"/>
  <c r="AR1027" i="47"/>
  <c r="AP1027" i="47"/>
  <c r="AO1031" i="47"/>
  <c r="AT1031" i="47"/>
  <c r="AN1031" i="47"/>
  <c r="AS1031" i="47"/>
  <c r="AQ1031" i="47"/>
  <c r="AR1031" i="47"/>
  <c r="AP1031" i="47"/>
  <c r="AO1035" i="47"/>
  <c r="AT1035" i="47"/>
  <c r="AN1035" i="47"/>
  <c r="AS1035" i="47"/>
  <c r="AQ1035" i="47"/>
  <c r="AR1035" i="47"/>
  <c r="AP1035" i="47"/>
  <c r="AO1039" i="47"/>
  <c r="AT1039" i="47"/>
  <c r="AN1039" i="47"/>
  <c r="AS1039" i="47"/>
  <c r="AQ1039" i="47"/>
  <c r="AR1039" i="47"/>
  <c r="AP1039" i="47"/>
  <c r="AO1043" i="47"/>
  <c r="AT1043" i="47"/>
  <c r="AN1043" i="47"/>
  <c r="AS1043" i="47"/>
  <c r="AQ1043" i="47"/>
  <c r="AR1043" i="47"/>
  <c r="AP1043" i="47"/>
  <c r="AO1047" i="47"/>
  <c r="AT1047" i="47"/>
  <c r="AN1047" i="47"/>
  <c r="AS1047" i="47"/>
  <c r="AQ1047" i="47"/>
  <c r="AR1047" i="47"/>
  <c r="AP1047" i="47"/>
  <c r="AO1051" i="47"/>
  <c r="AT1051" i="47"/>
  <c r="AN1051" i="47"/>
  <c r="AS1051" i="47"/>
  <c r="AQ1051" i="47"/>
  <c r="AR1051" i="47"/>
  <c r="AP1051" i="47"/>
  <c r="AO1055" i="47"/>
  <c r="AS1055" i="47"/>
  <c r="AQ1055" i="47"/>
  <c r="AT1055" i="47"/>
  <c r="AN1055" i="47"/>
  <c r="AR1055" i="47"/>
  <c r="AP1055" i="47"/>
  <c r="AO1059" i="47"/>
  <c r="AS1059" i="47"/>
  <c r="AQ1059" i="47"/>
  <c r="AT1059" i="47"/>
  <c r="AN1059" i="47"/>
  <c r="AR1059" i="47"/>
  <c r="AP1059" i="47"/>
  <c r="AO1063" i="47"/>
  <c r="AS1063" i="47"/>
  <c r="AQ1063" i="47"/>
  <c r="AT1063" i="47"/>
  <c r="AN1063" i="47"/>
  <c r="AR1063" i="47"/>
  <c r="AP1063" i="47"/>
  <c r="AO1067" i="47"/>
  <c r="AS1067" i="47"/>
  <c r="AQ1067" i="47"/>
  <c r="AT1067" i="47"/>
  <c r="AN1067" i="47"/>
  <c r="AR1067" i="47"/>
  <c r="AP1067" i="47"/>
  <c r="AO1071" i="47"/>
  <c r="AS1071" i="47"/>
  <c r="AQ1071" i="47"/>
  <c r="AT1071" i="47"/>
  <c r="AN1071" i="47"/>
  <c r="AR1071" i="47"/>
  <c r="AP1071" i="47"/>
  <c r="AO1075" i="47"/>
  <c r="AS1075" i="47"/>
  <c r="AQ1075" i="47"/>
  <c r="AT1075" i="47"/>
  <c r="AN1075" i="47"/>
  <c r="AR1075" i="47"/>
  <c r="AP1075" i="47"/>
  <c r="AO1079" i="47"/>
  <c r="AS1079" i="47"/>
  <c r="AQ1079" i="47"/>
  <c r="AT1079" i="47"/>
  <c r="AN1079" i="47"/>
  <c r="AR1079" i="47"/>
  <c r="AP1079" i="47"/>
  <c r="AO1083" i="47"/>
  <c r="AS1083" i="47"/>
  <c r="AQ1083" i="47"/>
  <c r="AT1083" i="47"/>
  <c r="AN1083" i="47"/>
  <c r="AR1083" i="47"/>
  <c r="AP1083" i="47"/>
  <c r="AO1087" i="47"/>
  <c r="AS1087" i="47"/>
  <c r="AQ1087" i="47"/>
  <c r="AT1087" i="47"/>
  <c r="AN1087" i="47"/>
  <c r="AR1087" i="47"/>
  <c r="AP1087" i="47"/>
  <c r="AO1091" i="47"/>
  <c r="AS1091" i="47"/>
  <c r="AQ1091" i="47"/>
  <c r="AT1091" i="47"/>
  <c r="AN1091" i="47"/>
  <c r="AR1091" i="47"/>
  <c r="AP1091" i="47"/>
  <c r="AO1095" i="47"/>
  <c r="AS1095" i="47"/>
  <c r="AQ1095" i="47"/>
  <c r="AT1095" i="47"/>
  <c r="AN1095" i="47"/>
  <c r="AR1095" i="47"/>
  <c r="AP1095" i="47"/>
  <c r="AO1099" i="47"/>
  <c r="AS1099" i="47"/>
  <c r="AQ1099" i="47"/>
  <c r="AT1099" i="47"/>
  <c r="AN1099" i="47"/>
  <c r="AR1099" i="47"/>
  <c r="AP1099" i="47"/>
  <c r="AO1103" i="47"/>
  <c r="AS1103" i="47"/>
  <c r="AQ1103" i="47"/>
  <c r="AT1103" i="47"/>
  <c r="AN1103" i="47"/>
  <c r="AR1103" i="47"/>
  <c r="AP1103" i="47"/>
  <c r="AO1107" i="47"/>
  <c r="AS1107" i="47"/>
  <c r="AQ1107" i="47"/>
  <c r="AT1107" i="47"/>
  <c r="AN1107" i="47"/>
  <c r="AR1107" i="47"/>
  <c r="AP1107" i="47"/>
  <c r="AO1111" i="47"/>
  <c r="AS1111" i="47"/>
  <c r="AQ1111" i="47"/>
  <c r="AT1111" i="47"/>
  <c r="AN1111" i="47"/>
  <c r="AR1111" i="47"/>
  <c r="AP1111" i="47"/>
  <c r="AO1115" i="47"/>
  <c r="AS1115" i="47"/>
  <c r="AQ1115" i="47"/>
  <c r="AT1115" i="47"/>
  <c r="AN1115" i="47"/>
  <c r="AR1115" i="47"/>
  <c r="AP1115" i="47"/>
  <c r="AO1119" i="47"/>
  <c r="AS1119" i="47"/>
  <c r="AQ1119" i="47"/>
  <c r="AT1119" i="47"/>
  <c r="AN1119" i="47"/>
  <c r="AR1119" i="47"/>
  <c r="AP1119" i="47"/>
  <c r="AO1123" i="47"/>
  <c r="AS1123" i="47"/>
  <c r="AQ1123" i="47"/>
  <c r="AT1123" i="47"/>
  <c r="AN1123" i="47"/>
  <c r="AR1123" i="47"/>
  <c r="AP1123" i="47"/>
  <c r="AO1127" i="47"/>
  <c r="AS1127" i="47"/>
  <c r="AQ1127" i="47"/>
  <c r="AT1127" i="47"/>
  <c r="AN1127" i="47"/>
  <c r="AR1127" i="47"/>
  <c r="AP1127" i="47"/>
  <c r="AO1131" i="47"/>
  <c r="AS1131" i="47"/>
  <c r="AQ1131" i="47"/>
  <c r="AT1131" i="47"/>
  <c r="AN1131" i="47"/>
  <c r="AR1131" i="47"/>
  <c r="AP1131" i="47"/>
  <c r="AO1135" i="47"/>
  <c r="AS1135" i="47"/>
  <c r="AQ1135" i="47"/>
  <c r="AT1135" i="47"/>
  <c r="AN1135" i="47"/>
  <c r="AR1135" i="47"/>
  <c r="AP1135" i="47"/>
  <c r="AO1139" i="47"/>
  <c r="AS1139" i="47"/>
  <c r="AQ1139" i="47"/>
  <c r="AT1139" i="47"/>
  <c r="AN1139" i="47"/>
  <c r="AR1139" i="47"/>
  <c r="AP1139" i="47"/>
  <c r="AO1143" i="47"/>
  <c r="AT1143" i="47"/>
  <c r="AN1143" i="47"/>
  <c r="AS1143" i="47"/>
  <c r="AR1143" i="47"/>
  <c r="AQ1143" i="47"/>
  <c r="AP1143" i="47"/>
  <c r="AO1147" i="47"/>
  <c r="AT1147" i="47"/>
  <c r="AN1147" i="47"/>
  <c r="AS1147" i="47"/>
  <c r="AR1147" i="47"/>
  <c r="AQ1147" i="47"/>
  <c r="AP1147" i="47"/>
  <c r="AO1151" i="47"/>
  <c r="AT1151" i="47"/>
  <c r="AN1151" i="47"/>
  <c r="AS1151" i="47"/>
  <c r="AR1151" i="47"/>
  <c r="AQ1151" i="47"/>
  <c r="AP1151" i="47"/>
  <c r="AO1155" i="47"/>
  <c r="AT1155" i="47"/>
  <c r="AN1155" i="47"/>
  <c r="AS1155" i="47"/>
  <c r="AR1155" i="47"/>
  <c r="AQ1155" i="47"/>
  <c r="AP1155" i="47"/>
  <c r="AO1159" i="47"/>
  <c r="AT1159" i="47"/>
  <c r="AN1159" i="47"/>
  <c r="AS1159" i="47"/>
  <c r="AR1159" i="47"/>
  <c r="AQ1159" i="47"/>
  <c r="AP1159" i="47"/>
  <c r="AO1163" i="47"/>
  <c r="AT1163" i="47"/>
  <c r="AN1163" i="47"/>
  <c r="AS1163" i="47"/>
  <c r="AR1163" i="47"/>
  <c r="AQ1163" i="47"/>
  <c r="AP1163" i="47"/>
  <c r="AO1167" i="47"/>
  <c r="AT1167" i="47"/>
  <c r="AN1167" i="47"/>
  <c r="AS1167" i="47"/>
  <c r="AR1167" i="47"/>
  <c r="AQ1167" i="47"/>
  <c r="AP1167" i="47"/>
  <c r="AO1171" i="47"/>
  <c r="AT1171" i="47"/>
  <c r="AN1171" i="47"/>
  <c r="AS1171" i="47"/>
  <c r="AR1171" i="47"/>
  <c r="AQ1171" i="47"/>
  <c r="AP1171" i="47"/>
  <c r="AO1175" i="47"/>
  <c r="AT1175" i="47"/>
  <c r="AN1175" i="47"/>
  <c r="AS1175" i="47"/>
  <c r="AR1175" i="47"/>
  <c r="AQ1175" i="47"/>
  <c r="AP1175" i="47"/>
  <c r="AO1179" i="47"/>
  <c r="AT1179" i="47"/>
  <c r="AN1179" i="47"/>
  <c r="AS1179" i="47"/>
  <c r="AR1179" i="47"/>
  <c r="AQ1179" i="47"/>
  <c r="AP1179" i="47"/>
  <c r="AO1183" i="47"/>
  <c r="AT1183" i="47"/>
  <c r="AN1183" i="47"/>
  <c r="AS1183" i="47"/>
  <c r="AR1183" i="47"/>
  <c r="AQ1183" i="47"/>
  <c r="AP1183" i="47"/>
  <c r="AO1187" i="47"/>
  <c r="AT1187" i="47"/>
  <c r="AN1187" i="47"/>
  <c r="AS1187" i="47"/>
  <c r="AR1187" i="47"/>
  <c r="AQ1187" i="47"/>
  <c r="AP1187" i="47"/>
  <c r="AO1191" i="47"/>
  <c r="AT1191" i="47"/>
  <c r="AN1191" i="47"/>
  <c r="AS1191" i="47"/>
  <c r="AR1191" i="47"/>
  <c r="AQ1191" i="47"/>
  <c r="AP1191" i="47"/>
  <c r="AO1195" i="47"/>
  <c r="AT1195" i="47"/>
  <c r="AN1195" i="47"/>
  <c r="AS1195" i="47"/>
  <c r="AR1195" i="47"/>
  <c r="AQ1195" i="47"/>
  <c r="AP1195" i="47"/>
  <c r="AO1199" i="47"/>
  <c r="AT1199" i="47"/>
  <c r="AN1199" i="47"/>
  <c r="AS1199" i="47"/>
  <c r="AR1199" i="47"/>
  <c r="AQ1199" i="47"/>
  <c r="AP1199" i="47"/>
  <c r="AO1203" i="47"/>
  <c r="AT1203" i="47"/>
  <c r="AN1203" i="47"/>
  <c r="AS1203" i="47"/>
  <c r="AR1203" i="47"/>
  <c r="AQ1203" i="47"/>
  <c r="AP1203" i="47"/>
  <c r="AO1207" i="47"/>
  <c r="AQ1207" i="47"/>
  <c r="AT1207" i="47"/>
  <c r="AN1207" i="47"/>
  <c r="AS1207" i="47"/>
  <c r="AR1207" i="47"/>
  <c r="AP1207" i="47"/>
  <c r="AO1211" i="47"/>
  <c r="AQ1211" i="47"/>
  <c r="AT1211" i="47"/>
  <c r="AN1211" i="47"/>
  <c r="AS1211" i="47"/>
  <c r="AR1211" i="47"/>
  <c r="AP1211" i="47"/>
  <c r="AO1215" i="47"/>
  <c r="AQ1215" i="47"/>
  <c r="AT1215" i="47"/>
  <c r="AN1215" i="47"/>
  <c r="AS1215" i="47"/>
  <c r="AR1215" i="47"/>
  <c r="AP1215" i="47"/>
  <c r="AO1219" i="47"/>
  <c r="AQ1219" i="47"/>
  <c r="AT1219" i="47"/>
  <c r="AN1219" i="47"/>
  <c r="AS1219" i="47"/>
  <c r="AR1219" i="47"/>
  <c r="AP1219" i="47"/>
  <c r="AO1223" i="47"/>
  <c r="AQ1223" i="47"/>
  <c r="AT1223" i="47"/>
  <c r="AN1223" i="47"/>
  <c r="AS1223" i="47"/>
  <c r="AR1223" i="47"/>
  <c r="AP1223" i="47"/>
  <c r="AO1227" i="47"/>
  <c r="AQ1227" i="47"/>
  <c r="AT1227" i="47"/>
  <c r="AN1227" i="47"/>
  <c r="AS1227" i="47"/>
  <c r="AR1227" i="47"/>
  <c r="AP1227" i="47"/>
  <c r="AO1231" i="47"/>
  <c r="AQ1231" i="47"/>
  <c r="AT1231" i="47"/>
  <c r="AN1231" i="47"/>
  <c r="AS1231" i="47"/>
  <c r="AR1231" i="47"/>
  <c r="AP1231" i="47"/>
  <c r="AO1235" i="47"/>
  <c r="AR1235" i="47"/>
  <c r="AQ1235" i="47"/>
  <c r="AN1235" i="47"/>
  <c r="AT1235" i="47"/>
  <c r="AS1235" i="47"/>
  <c r="AP1235" i="47"/>
  <c r="AO1239" i="47"/>
  <c r="AR1239" i="47"/>
  <c r="AQ1239" i="47"/>
  <c r="AT1239" i="47"/>
  <c r="AS1239" i="47"/>
  <c r="AN1239" i="47"/>
  <c r="AP1239" i="47"/>
  <c r="AO1243" i="47"/>
  <c r="AR1243" i="47"/>
  <c r="AQ1243" i="47"/>
  <c r="AS1243" i="47"/>
  <c r="AN1243" i="47"/>
  <c r="AT1243" i="47"/>
  <c r="AP1243" i="47"/>
  <c r="AO1247" i="47"/>
  <c r="AR1247" i="47"/>
  <c r="AQ1247" i="47"/>
  <c r="AT1247" i="47"/>
  <c r="AS1247" i="47"/>
  <c r="AN1247" i="47"/>
  <c r="AP1247" i="47"/>
  <c r="AO1251" i="47"/>
  <c r="AR1251" i="47"/>
  <c r="AQ1251" i="47"/>
  <c r="AS1251" i="47"/>
  <c r="AN1251" i="47"/>
  <c r="AT1251" i="47"/>
  <c r="AP1251" i="47"/>
  <c r="AO1255" i="47"/>
  <c r="AR1255" i="47"/>
  <c r="AQ1255" i="47"/>
  <c r="AT1255" i="47"/>
  <c r="AS1255" i="47"/>
  <c r="AN1255" i="47"/>
  <c r="AP1255" i="47"/>
  <c r="AO1259" i="47"/>
  <c r="AR1259" i="47"/>
  <c r="AQ1259" i="47"/>
  <c r="AS1259" i="47"/>
  <c r="AN1259" i="47"/>
  <c r="AT1259" i="47"/>
  <c r="AP1259" i="47"/>
  <c r="AO1263" i="47"/>
  <c r="AR1263" i="47"/>
  <c r="AQ1263" i="47"/>
  <c r="AT1263" i="47"/>
  <c r="AS1263" i="47"/>
  <c r="AN1263" i="47"/>
  <c r="AP1263" i="47"/>
  <c r="AO1267" i="47"/>
  <c r="AR1267" i="47"/>
  <c r="AQ1267" i="47"/>
  <c r="AS1267" i="47"/>
  <c r="AN1267" i="47"/>
  <c r="AT1267" i="47"/>
  <c r="AP1267" i="47"/>
  <c r="AO1271" i="47"/>
  <c r="AR1271" i="47"/>
  <c r="AQ1271" i="47"/>
  <c r="AT1271" i="47"/>
  <c r="AS1271" i="47"/>
  <c r="AN1271" i="47"/>
  <c r="AP1271" i="47"/>
  <c r="AO1275" i="47"/>
  <c r="AR1275" i="47"/>
  <c r="AQ1275" i="47"/>
  <c r="AS1275" i="47"/>
  <c r="AN1275" i="47"/>
  <c r="AT1275" i="47"/>
  <c r="AP1275" i="47"/>
  <c r="AO1279" i="47"/>
  <c r="AR1279" i="47"/>
  <c r="AQ1279" i="47"/>
  <c r="AT1279" i="47"/>
  <c r="AS1279" i="47"/>
  <c r="AN1279" i="47"/>
  <c r="AP1279" i="47"/>
  <c r="AO1283" i="47"/>
  <c r="AR1283" i="47"/>
  <c r="AQ1283" i="47"/>
  <c r="AS1283" i="47"/>
  <c r="AN1283" i="47"/>
  <c r="AT1283" i="47"/>
  <c r="AP1283" i="47"/>
  <c r="AO1287" i="47"/>
  <c r="AR1287" i="47"/>
  <c r="AQ1287" i="47"/>
  <c r="AT1287" i="47"/>
  <c r="AS1287" i="47"/>
  <c r="AN1287" i="47"/>
  <c r="AP1287" i="47"/>
  <c r="AO1291" i="47"/>
  <c r="AR1291" i="47"/>
  <c r="AQ1291" i="47"/>
  <c r="AS1291" i="47"/>
  <c r="AN1291" i="47"/>
  <c r="AT1291" i="47"/>
  <c r="AP1291" i="47"/>
  <c r="AO1295" i="47"/>
  <c r="AR1295" i="47"/>
  <c r="AQ1295" i="47"/>
  <c r="AT1295" i="47"/>
  <c r="AS1295" i="47"/>
  <c r="AN1295" i="47"/>
  <c r="AP1295" i="47"/>
  <c r="AO1299" i="47"/>
  <c r="AR1299" i="47"/>
  <c r="AQ1299" i="47"/>
  <c r="AS1299" i="47"/>
  <c r="AN1299" i="47"/>
  <c r="AT1299" i="47"/>
  <c r="AP1299" i="47"/>
  <c r="AO1305" i="47"/>
  <c r="AS1305" i="47"/>
  <c r="AR1305" i="47"/>
  <c r="AT1305" i="47"/>
  <c r="AQ1305" i="47"/>
  <c r="AN1305" i="47"/>
  <c r="AP1305" i="47"/>
  <c r="AS6" i="47"/>
  <c r="AN6" i="47"/>
  <c r="AR6" i="47"/>
  <c r="AQ6" i="47"/>
  <c r="AT6" i="47"/>
  <c r="AP6" i="47"/>
  <c r="AS5" i="47"/>
  <c r="AR5" i="47"/>
  <c r="AN5" i="47"/>
  <c r="AQ5" i="47"/>
  <c r="AP5" i="47"/>
  <c r="AL10" i="47"/>
  <c r="AM10" i="47" s="1"/>
  <c r="AL14" i="47"/>
  <c r="AM14" i="47" s="1"/>
  <c r="AL22" i="47"/>
  <c r="AM22" i="47" s="1"/>
  <c r="AL30" i="47"/>
  <c r="AM30" i="47" s="1"/>
  <c r="AL38" i="47"/>
  <c r="AM38" i="47" s="1"/>
  <c r="AL42" i="47"/>
  <c r="AM42" i="47" s="1"/>
  <c r="AL46" i="47"/>
  <c r="AM46" i="47" s="1"/>
  <c r="AL50" i="47"/>
  <c r="AM50" i="47" s="1"/>
  <c r="AL58" i="47"/>
  <c r="AM58" i="47" s="1"/>
  <c r="AL62" i="47"/>
  <c r="AM62" i="47" s="1"/>
  <c r="AL66" i="47"/>
  <c r="AM66" i="47" s="1"/>
  <c r="AL70" i="47"/>
  <c r="AM70" i="47" s="1"/>
  <c r="AL74" i="47"/>
  <c r="AM74" i="47" s="1"/>
  <c r="AL78" i="47"/>
  <c r="AM78" i="47" s="1"/>
  <c r="AL82" i="47"/>
  <c r="AM82" i="47" s="1"/>
  <c r="AL86" i="47"/>
  <c r="AM86" i="47" s="1"/>
  <c r="AL90" i="47"/>
  <c r="AM90" i="47" s="1"/>
  <c r="AL94" i="47"/>
  <c r="AM94" i="47" s="1"/>
  <c r="AL98" i="47"/>
  <c r="AM98" i="47" s="1"/>
  <c r="AL102" i="47"/>
  <c r="AM102" i="47" s="1"/>
  <c r="AL106" i="47"/>
  <c r="AM106" i="47" s="1"/>
  <c r="AL110" i="47"/>
  <c r="AM110" i="47" s="1"/>
  <c r="AL114" i="47"/>
  <c r="AM114" i="47" s="1"/>
  <c r="AL118" i="47"/>
  <c r="AM118" i="47" s="1"/>
  <c r="AL122" i="47"/>
  <c r="AM122" i="47" s="1"/>
  <c r="AL126" i="47"/>
  <c r="AM126" i="47" s="1"/>
  <c r="AL130" i="47"/>
  <c r="AM130" i="47" s="1"/>
  <c r="AL134" i="47"/>
  <c r="AM134" i="47" s="1"/>
  <c r="AL138" i="47"/>
  <c r="AM138" i="47" s="1"/>
  <c r="AL142" i="47"/>
  <c r="AM142" i="47" s="1"/>
  <c r="AL146" i="47"/>
  <c r="AM146" i="47" s="1"/>
  <c r="AL150" i="47"/>
  <c r="AM150" i="47" s="1"/>
  <c r="AL154" i="47"/>
  <c r="AM154" i="47" s="1"/>
  <c r="AL158" i="47"/>
  <c r="AM158" i="47" s="1"/>
  <c r="AL170" i="47"/>
  <c r="AM170" i="47" s="1"/>
  <c r="AL178" i="47"/>
  <c r="AM178" i="47" s="1"/>
  <c r="AL186" i="47"/>
  <c r="AM186" i="47" s="1"/>
  <c r="AL194" i="47"/>
  <c r="AM194" i="47" s="1"/>
  <c r="AL202" i="47"/>
  <c r="AM202" i="47" s="1"/>
  <c r="AL210" i="47"/>
  <c r="AM210" i="47" s="1"/>
  <c r="AL218" i="47"/>
  <c r="AM218" i="47" s="1"/>
  <c r="AL230" i="47"/>
  <c r="AM230" i="47" s="1"/>
  <c r="AL238" i="47"/>
  <c r="AM238" i="47" s="1"/>
  <c r="AL246" i="47"/>
  <c r="AM246" i="47" s="1"/>
  <c r="AL250" i="47"/>
  <c r="AM250" i="47" s="1"/>
  <c r="AL258" i="47"/>
  <c r="AM258" i="47" s="1"/>
  <c r="AL266" i="47"/>
  <c r="AM266" i="47" s="1"/>
  <c r="AL278" i="47"/>
  <c r="AM278" i="47" s="1"/>
  <c r="AL11" i="47"/>
  <c r="AM11" i="47" s="1"/>
  <c r="AL23" i="47"/>
  <c r="AM23" i="47" s="1"/>
  <c r="AL31" i="47"/>
  <c r="AM31" i="47" s="1"/>
  <c r="AL35" i="47"/>
  <c r="AM35" i="47" s="1"/>
  <c r="AL43" i="47"/>
  <c r="AM43" i="47" s="1"/>
  <c r="AL51" i="47"/>
  <c r="AM51" i="47" s="1"/>
  <c r="AL63" i="47"/>
  <c r="AM63" i="47" s="1"/>
  <c r="AL71" i="47"/>
  <c r="AM71" i="47" s="1"/>
  <c r="AL79" i="47"/>
  <c r="AM79" i="47" s="1"/>
  <c r="AL87" i="47"/>
  <c r="AM87" i="47" s="1"/>
  <c r="AL95" i="47"/>
  <c r="AM95" i="47" s="1"/>
  <c r="AL103" i="47"/>
  <c r="AM103" i="47" s="1"/>
  <c r="AL111" i="47"/>
  <c r="AM111" i="47" s="1"/>
  <c r="AL123" i="47"/>
  <c r="AM123" i="47" s="1"/>
  <c r="AL131" i="47"/>
  <c r="AM131" i="47" s="1"/>
  <c r="AL143" i="47"/>
  <c r="AM143" i="47" s="1"/>
  <c r="AL151" i="47"/>
  <c r="AM151" i="47" s="1"/>
  <c r="AL163" i="47"/>
  <c r="AM163" i="47" s="1"/>
  <c r="AL171" i="47"/>
  <c r="AM171" i="47" s="1"/>
  <c r="AL179" i="47"/>
  <c r="AM179" i="47" s="1"/>
  <c r="AL187" i="47"/>
  <c r="AM187" i="47" s="1"/>
  <c r="AL195" i="47"/>
  <c r="AM195" i="47" s="1"/>
  <c r="AL203" i="47"/>
  <c r="AM203" i="47" s="1"/>
  <c r="AL211" i="47"/>
  <c r="AM211" i="47" s="1"/>
  <c r="AL223" i="47"/>
  <c r="AM223" i="47" s="1"/>
  <c r="AL235" i="47"/>
  <c r="AM235" i="47" s="1"/>
  <c r="AL243" i="47"/>
  <c r="AM243" i="47" s="1"/>
  <c r="AL251" i="47"/>
  <c r="AM251" i="47" s="1"/>
  <c r="AL263" i="47"/>
  <c r="AM263" i="47" s="1"/>
  <c r="AL271" i="47"/>
  <c r="AM271" i="47" s="1"/>
  <c r="AL283" i="47"/>
  <c r="AM283" i="47" s="1"/>
  <c r="AL291" i="47"/>
  <c r="AM291" i="47" s="1"/>
  <c r="AL303" i="47"/>
  <c r="AM303" i="47" s="1"/>
  <c r="AL311" i="47"/>
  <c r="AM311" i="47" s="1"/>
  <c r="AL319" i="47"/>
  <c r="AM319" i="47" s="1"/>
  <c r="AL327" i="47"/>
  <c r="AM327" i="47" s="1"/>
  <c r="AL335" i="47"/>
  <c r="AM335" i="47" s="1"/>
  <c r="AL347" i="47"/>
  <c r="AM347" i="47" s="1"/>
  <c r="AL355" i="47"/>
  <c r="AM355" i="47" s="1"/>
  <c r="AL363" i="47"/>
  <c r="AM363" i="47" s="1"/>
  <c r="AL371" i="47"/>
  <c r="AM371" i="47" s="1"/>
  <c r="AL379" i="47"/>
  <c r="AM379" i="47" s="1"/>
  <c r="AL387" i="47"/>
  <c r="AM387" i="47" s="1"/>
  <c r="AL395" i="47"/>
  <c r="AM395" i="47" s="1"/>
  <c r="AL403" i="47"/>
  <c r="AM403" i="47" s="1"/>
  <c r="AL415" i="47"/>
  <c r="AM415" i="47" s="1"/>
  <c r="AL427" i="47"/>
  <c r="AM427" i="47" s="1"/>
  <c r="AL435" i="47"/>
  <c r="AM435" i="47" s="1"/>
  <c r="AL443" i="47"/>
  <c r="AM443" i="47" s="1"/>
  <c r="AL451" i="47"/>
  <c r="AM451" i="47" s="1"/>
  <c r="AL463" i="47"/>
  <c r="AM463" i="47" s="1"/>
  <c r="AL471" i="47"/>
  <c r="AM471" i="47" s="1"/>
  <c r="AL479" i="47"/>
  <c r="AM479" i="47" s="1"/>
  <c r="AL487" i="47"/>
  <c r="AM487" i="47" s="1"/>
  <c r="AL495" i="47"/>
  <c r="AM495" i="47" s="1"/>
  <c r="AL503" i="47"/>
  <c r="AM503" i="47" s="1"/>
  <c r="AL515" i="47"/>
  <c r="AM515" i="47" s="1"/>
  <c r="AL523" i="47"/>
  <c r="AM523" i="47" s="1"/>
  <c r="AL531" i="47"/>
  <c r="AM531" i="47" s="1"/>
  <c r="AL539" i="47"/>
  <c r="AM539" i="47" s="1"/>
  <c r="AL547" i="47"/>
  <c r="AM547" i="47" s="1"/>
  <c r="AL559" i="47"/>
  <c r="AM559" i="47" s="1"/>
  <c r="AL567" i="47"/>
  <c r="AM567" i="47" s="1"/>
  <c r="AL575" i="47"/>
  <c r="AM575" i="47" s="1"/>
  <c r="AL583" i="47"/>
  <c r="AM583" i="47" s="1"/>
  <c r="AL591" i="47"/>
  <c r="AM591" i="47" s="1"/>
  <c r="AL603" i="47"/>
  <c r="AM603" i="47" s="1"/>
  <c r="AL611" i="47"/>
  <c r="AM611" i="47" s="1"/>
  <c r="AL619" i="47"/>
  <c r="AM619" i="47" s="1"/>
  <c r="AL627" i="47"/>
  <c r="AM627" i="47" s="1"/>
  <c r="AL639" i="47"/>
  <c r="AM639" i="47" s="1"/>
  <c r="AL647" i="47"/>
  <c r="AM647" i="47" s="1"/>
  <c r="AL655" i="47"/>
  <c r="AM655" i="47" s="1"/>
  <c r="AL667" i="47"/>
  <c r="AM667" i="47" s="1"/>
  <c r="AL679" i="47"/>
  <c r="AM679" i="47" s="1"/>
  <c r="AL691" i="47"/>
  <c r="AM691" i="47" s="1"/>
  <c r="AL699" i="47"/>
  <c r="AM699" i="47" s="1"/>
  <c r="AL707" i="47"/>
  <c r="AM707" i="47" s="1"/>
  <c r="AL715" i="47"/>
  <c r="AM715" i="47" s="1"/>
  <c r="AL723" i="47"/>
  <c r="AM723" i="47" s="1"/>
  <c r="AL735" i="47"/>
  <c r="AM735" i="47" s="1"/>
  <c r="AL743" i="47"/>
  <c r="AM743" i="47" s="1"/>
  <c r="AL755" i="47"/>
  <c r="AM755" i="47" s="1"/>
  <c r="AL763" i="47"/>
  <c r="AM763" i="47" s="1"/>
  <c r="AL771" i="47"/>
  <c r="AM771" i="47" s="1"/>
  <c r="AL779" i="47"/>
  <c r="AM779" i="47" s="1"/>
  <c r="AL791" i="47"/>
  <c r="AM791" i="47" s="1"/>
  <c r="AL799" i="47"/>
  <c r="AM799" i="47" s="1"/>
  <c r="AL811" i="47"/>
  <c r="AM811" i="47" s="1"/>
  <c r="AL819" i="47"/>
  <c r="AM819" i="47" s="1"/>
  <c r="AL831" i="47"/>
  <c r="AM831" i="47" s="1"/>
  <c r="AL843" i="47"/>
  <c r="AM843" i="47" s="1"/>
  <c r="AL851" i="47"/>
  <c r="AM851" i="47" s="1"/>
  <c r="AL859" i="47"/>
  <c r="AM859" i="47" s="1"/>
  <c r="AL867" i="47"/>
  <c r="AM867" i="47" s="1"/>
  <c r="AL875" i="47"/>
  <c r="AM875" i="47" s="1"/>
  <c r="AL883" i="47"/>
  <c r="AM883" i="47" s="1"/>
  <c r="AL895" i="47"/>
  <c r="AM895" i="47" s="1"/>
  <c r="AL903" i="47"/>
  <c r="AM903" i="47" s="1"/>
  <c r="AL911" i="47"/>
  <c r="AM911" i="47" s="1"/>
  <c r="AL919" i="47"/>
  <c r="AM919" i="47" s="1"/>
  <c r="AL931" i="47"/>
  <c r="AM931" i="47" s="1"/>
  <c r="AL939" i="47"/>
  <c r="AM939" i="47" s="1"/>
  <c r="AL951" i="47"/>
  <c r="AM951" i="47" s="1"/>
  <c r="AL959" i="47"/>
  <c r="AM959" i="47" s="1"/>
  <c r="AL971" i="47"/>
  <c r="AM971" i="47" s="1"/>
  <c r="AL979" i="47"/>
  <c r="AM979" i="47" s="1"/>
  <c r="AL987" i="47"/>
  <c r="AM987" i="47" s="1"/>
  <c r="AL999" i="47"/>
  <c r="AM999" i="47" s="1"/>
  <c r="AL1007" i="47"/>
  <c r="AM1007" i="47" s="1"/>
  <c r="AL1019" i="47"/>
  <c r="AM1019" i="47" s="1"/>
  <c r="AL1027" i="47"/>
  <c r="AM1027" i="47" s="1"/>
  <c r="AL1035" i="47"/>
  <c r="AM1035" i="47" s="1"/>
  <c r="AL1047" i="47"/>
  <c r="AM1047" i="47" s="1"/>
  <c r="AL1055" i="47"/>
  <c r="AM1055" i="47" s="1"/>
  <c r="AL1063" i="47"/>
  <c r="AM1063" i="47" s="1"/>
  <c r="AL1075" i="47"/>
  <c r="AM1075" i="47" s="1"/>
  <c r="AL1083" i="47"/>
  <c r="AM1083" i="47" s="1"/>
  <c r="AL1091" i="47"/>
  <c r="AM1091" i="47" s="1"/>
  <c r="AL1099" i="47"/>
  <c r="AM1099" i="47" s="1"/>
  <c r="AL1115" i="47"/>
  <c r="AM1115" i="47" s="1"/>
  <c r="AL1123" i="47"/>
  <c r="AM1123" i="47" s="1"/>
  <c r="AL1135" i="47"/>
  <c r="AM1135" i="47" s="1"/>
  <c r="AL1143" i="47"/>
  <c r="AM1143" i="47" s="1"/>
  <c r="AL1147" i="47"/>
  <c r="AM1147" i="47" s="1"/>
  <c r="AL1155" i="47"/>
  <c r="AM1155" i="47" s="1"/>
  <c r="AL1167" i="47"/>
  <c r="AM1167" i="47" s="1"/>
  <c r="AL1179" i="47"/>
  <c r="AM1179" i="47" s="1"/>
  <c r="AL1187" i="47"/>
  <c r="AM1187" i="47" s="1"/>
  <c r="AL1195" i="47"/>
  <c r="AM1195" i="47" s="1"/>
  <c r="AL1203" i="47"/>
  <c r="AM1203" i="47" s="1"/>
  <c r="AL1215" i="47"/>
  <c r="AM1215" i="47" s="1"/>
  <c r="AL1223" i="47"/>
  <c r="AM1223" i="47" s="1"/>
  <c r="AL1235" i="47"/>
  <c r="AM1235" i="47" s="1"/>
  <c r="AL1251" i="47"/>
  <c r="AM1251" i="47" s="1"/>
  <c r="AL1291" i="47"/>
  <c r="AM1291" i="47" s="1"/>
  <c r="AL6" i="47"/>
  <c r="AM6" i="47" s="1"/>
  <c r="AL18" i="47"/>
  <c r="AM18" i="47" s="1"/>
  <c r="AL26" i="47"/>
  <c r="AM26" i="47" s="1"/>
  <c r="AL34" i="47"/>
  <c r="AM34" i="47" s="1"/>
  <c r="AL54" i="47"/>
  <c r="AM54" i="47" s="1"/>
  <c r="AL162" i="47"/>
  <c r="AM162" i="47" s="1"/>
  <c r="AL166" i="47"/>
  <c r="AM166" i="47" s="1"/>
  <c r="AL174" i="47"/>
  <c r="AM174" i="47" s="1"/>
  <c r="AL182" i="47"/>
  <c r="AM182" i="47" s="1"/>
  <c r="AL190" i="47"/>
  <c r="AM190" i="47" s="1"/>
  <c r="AL198" i="47"/>
  <c r="AM198" i="47" s="1"/>
  <c r="AL206" i="47"/>
  <c r="AM206" i="47" s="1"/>
  <c r="AL214" i="47"/>
  <c r="AM214" i="47" s="1"/>
  <c r="AL222" i="47"/>
  <c r="AM222" i="47" s="1"/>
  <c r="AL226" i="47"/>
  <c r="AM226" i="47" s="1"/>
  <c r="AL234" i="47"/>
  <c r="AM234" i="47" s="1"/>
  <c r="AL242" i="47"/>
  <c r="AM242" i="47" s="1"/>
  <c r="AL254" i="47"/>
  <c r="AM254" i="47" s="1"/>
  <c r="AL262" i="47"/>
  <c r="AM262" i="47" s="1"/>
  <c r="AL270" i="47"/>
  <c r="AM270" i="47" s="1"/>
  <c r="AL274" i="47"/>
  <c r="AM274" i="47" s="1"/>
  <c r="AL282" i="47"/>
  <c r="AM282" i="47" s="1"/>
  <c r="AL7" i="47"/>
  <c r="AM7" i="47" s="1"/>
  <c r="AL15" i="47"/>
  <c r="AM15" i="47" s="1"/>
  <c r="AL19" i="47"/>
  <c r="AM19" i="47" s="1"/>
  <c r="AL27" i="47"/>
  <c r="AM27" i="47" s="1"/>
  <c r="AL39" i="47"/>
  <c r="AM39" i="47" s="1"/>
  <c r="AL47" i="47"/>
  <c r="AM47" i="47" s="1"/>
  <c r="AL55" i="47"/>
  <c r="AM55" i="47" s="1"/>
  <c r="AL59" i="47"/>
  <c r="AM59" i="47" s="1"/>
  <c r="AL67" i="47"/>
  <c r="AM67" i="47" s="1"/>
  <c r="AL75" i="47"/>
  <c r="AM75" i="47" s="1"/>
  <c r="AL83" i="47"/>
  <c r="AM83" i="47" s="1"/>
  <c r="AL91" i="47"/>
  <c r="AM91" i="47" s="1"/>
  <c r="AL99" i="47"/>
  <c r="AM99" i="47" s="1"/>
  <c r="AL107" i="47"/>
  <c r="AM107" i="47" s="1"/>
  <c r="AL115" i="47"/>
  <c r="AM115" i="47" s="1"/>
  <c r="AL119" i="47"/>
  <c r="AM119" i="47" s="1"/>
  <c r="AL127" i="47"/>
  <c r="AM127" i="47" s="1"/>
  <c r="AL135" i="47"/>
  <c r="AM135" i="47" s="1"/>
  <c r="AL139" i="47"/>
  <c r="AM139" i="47" s="1"/>
  <c r="AL147" i="47"/>
  <c r="AM147" i="47" s="1"/>
  <c r="AL155" i="47"/>
  <c r="AM155" i="47" s="1"/>
  <c r="AL159" i="47"/>
  <c r="AM159" i="47" s="1"/>
  <c r="AL167" i="47"/>
  <c r="AM167" i="47" s="1"/>
  <c r="AL175" i="47"/>
  <c r="AM175" i="47" s="1"/>
  <c r="AL183" i="47"/>
  <c r="AM183" i="47" s="1"/>
  <c r="AL191" i="47"/>
  <c r="AM191" i="47" s="1"/>
  <c r="AL199" i="47"/>
  <c r="AM199" i="47" s="1"/>
  <c r="AL207" i="47"/>
  <c r="AM207" i="47" s="1"/>
  <c r="AL215" i="47"/>
  <c r="AM215" i="47" s="1"/>
  <c r="AL219" i="47"/>
  <c r="AM219" i="47" s="1"/>
  <c r="AL227" i="47"/>
  <c r="AM227" i="47" s="1"/>
  <c r="AL231" i="47"/>
  <c r="AM231" i="47" s="1"/>
  <c r="AL239" i="47"/>
  <c r="AM239" i="47" s="1"/>
  <c r="AL247" i="47"/>
  <c r="AM247" i="47" s="1"/>
  <c r="AL255" i="47"/>
  <c r="AM255" i="47" s="1"/>
  <c r="AL259" i="47"/>
  <c r="AM259" i="47" s="1"/>
  <c r="AL267" i="47"/>
  <c r="AM267" i="47" s="1"/>
  <c r="AL275" i="47"/>
  <c r="AM275" i="47" s="1"/>
  <c r="AL279" i="47"/>
  <c r="AM279" i="47" s="1"/>
  <c r="AL287" i="47"/>
  <c r="AM287" i="47" s="1"/>
  <c r="AL295" i="47"/>
  <c r="AM295" i="47" s="1"/>
  <c r="AL299" i="47"/>
  <c r="AM299" i="47" s="1"/>
  <c r="AL307" i="47"/>
  <c r="AM307" i="47" s="1"/>
  <c r="AL315" i="47"/>
  <c r="AM315" i="47" s="1"/>
  <c r="AL323" i="47"/>
  <c r="AM323" i="47" s="1"/>
  <c r="AL331" i="47"/>
  <c r="AM331" i="47" s="1"/>
  <c r="AL339" i="47"/>
  <c r="AM339" i="47" s="1"/>
  <c r="AL343" i="47"/>
  <c r="AM343" i="47" s="1"/>
  <c r="AL351" i="47"/>
  <c r="AM351" i="47" s="1"/>
  <c r="AL359" i="47"/>
  <c r="AM359" i="47" s="1"/>
  <c r="AL367" i="47"/>
  <c r="AM367" i="47" s="1"/>
  <c r="AL375" i="47"/>
  <c r="AM375" i="47" s="1"/>
  <c r="AL383" i="47"/>
  <c r="AM383" i="47" s="1"/>
  <c r="AL391" i="47"/>
  <c r="AM391" i="47" s="1"/>
  <c r="AL399" i="47"/>
  <c r="AM399" i="47" s="1"/>
  <c r="AL407" i="47"/>
  <c r="AM407" i="47" s="1"/>
  <c r="AL411" i="47"/>
  <c r="AM411" i="47" s="1"/>
  <c r="AL419" i="47"/>
  <c r="AM419" i="47" s="1"/>
  <c r="AL423" i="47"/>
  <c r="AM423" i="47" s="1"/>
  <c r="AL431" i="47"/>
  <c r="AM431" i="47" s="1"/>
  <c r="AL439" i="47"/>
  <c r="AM439" i="47" s="1"/>
  <c r="AL447" i="47"/>
  <c r="AM447" i="47" s="1"/>
  <c r="AL455" i="47"/>
  <c r="AM455" i="47" s="1"/>
  <c r="AL459" i="47"/>
  <c r="AM459" i="47" s="1"/>
  <c r="AL467" i="47"/>
  <c r="AM467" i="47" s="1"/>
  <c r="AL475" i="47"/>
  <c r="AM475" i="47" s="1"/>
  <c r="AL483" i="47"/>
  <c r="AM483" i="47" s="1"/>
  <c r="AL491" i="47"/>
  <c r="AM491" i="47" s="1"/>
  <c r="AL499" i="47"/>
  <c r="AM499" i="47" s="1"/>
  <c r="AL507" i="47"/>
  <c r="AM507" i="47" s="1"/>
  <c r="AL511" i="47"/>
  <c r="AM511" i="47" s="1"/>
  <c r="AL519" i="47"/>
  <c r="AM519" i="47" s="1"/>
  <c r="AL527" i="47"/>
  <c r="AM527" i="47" s="1"/>
  <c r="AL535" i="47"/>
  <c r="AM535" i="47" s="1"/>
  <c r="AL543" i="47"/>
  <c r="AM543" i="47" s="1"/>
  <c r="AL551" i="47"/>
  <c r="AM551" i="47" s="1"/>
  <c r="AL555" i="47"/>
  <c r="AM555" i="47" s="1"/>
  <c r="AL563" i="47"/>
  <c r="AM563" i="47" s="1"/>
  <c r="AL571" i="47"/>
  <c r="AM571" i="47" s="1"/>
  <c r="AL579" i="47"/>
  <c r="AM579" i="47" s="1"/>
  <c r="AL587" i="47"/>
  <c r="AM587" i="47" s="1"/>
  <c r="AL595" i="47"/>
  <c r="AM595" i="47" s="1"/>
  <c r="AL599" i="47"/>
  <c r="AM599" i="47" s="1"/>
  <c r="AL607" i="47"/>
  <c r="AM607" i="47" s="1"/>
  <c r="AL615" i="47"/>
  <c r="AM615" i="47" s="1"/>
  <c r="AL623" i="47"/>
  <c r="AM623" i="47" s="1"/>
  <c r="AL631" i="47"/>
  <c r="AM631" i="47" s="1"/>
  <c r="AL635" i="47"/>
  <c r="AM635" i="47" s="1"/>
  <c r="AL643" i="47"/>
  <c r="AM643" i="47" s="1"/>
  <c r="AL651" i="47"/>
  <c r="AM651" i="47" s="1"/>
  <c r="AL659" i="47"/>
  <c r="AM659" i="47" s="1"/>
  <c r="AL663" i="47"/>
  <c r="AM663" i="47" s="1"/>
  <c r="AL671" i="47"/>
  <c r="AM671" i="47" s="1"/>
  <c r="AL675" i="47"/>
  <c r="AM675" i="47" s="1"/>
  <c r="AL683" i="47"/>
  <c r="AM683" i="47" s="1"/>
  <c r="AL687" i="47"/>
  <c r="AM687" i="47" s="1"/>
  <c r="AL695" i="47"/>
  <c r="AM695" i="47" s="1"/>
  <c r="AL703" i="47"/>
  <c r="AM703" i="47" s="1"/>
  <c r="AL711" i="47"/>
  <c r="AM711" i="47" s="1"/>
  <c r="AL719" i="47"/>
  <c r="AM719" i="47" s="1"/>
  <c r="AL727" i="47"/>
  <c r="AM727" i="47" s="1"/>
  <c r="AL731" i="47"/>
  <c r="AM731" i="47" s="1"/>
  <c r="AL739" i="47"/>
  <c r="AM739" i="47" s="1"/>
  <c r="AL747" i="47"/>
  <c r="AM747" i="47" s="1"/>
  <c r="AL751" i="47"/>
  <c r="AM751" i="47" s="1"/>
  <c r="AL759" i="47"/>
  <c r="AM759" i="47" s="1"/>
  <c r="AL767" i="47"/>
  <c r="AM767" i="47" s="1"/>
  <c r="AL775" i="47"/>
  <c r="AM775" i="47" s="1"/>
  <c r="AL783" i="47"/>
  <c r="AM783" i="47" s="1"/>
  <c r="AL787" i="47"/>
  <c r="AM787" i="47" s="1"/>
  <c r="AL795" i="47"/>
  <c r="AM795" i="47" s="1"/>
  <c r="AL803" i="47"/>
  <c r="AM803" i="47" s="1"/>
  <c r="AL807" i="47"/>
  <c r="AM807" i="47" s="1"/>
  <c r="AL815" i="47"/>
  <c r="AM815" i="47" s="1"/>
  <c r="AL823" i="47"/>
  <c r="AM823" i="47" s="1"/>
  <c r="AL827" i="47"/>
  <c r="AM827" i="47" s="1"/>
  <c r="AL835" i="47"/>
  <c r="AM835" i="47" s="1"/>
  <c r="AL839" i="47"/>
  <c r="AM839" i="47" s="1"/>
  <c r="AL847" i="47"/>
  <c r="AM847" i="47" s="1"/>
  <c r="AL855" i="47"/>
  <c r="AM855" i="47" s="1"/>
  <c r="AL863" i="47"/>
  <c r="AM863" i="47" s="1"/>
  <c r="AL871" i="47"/>
  <c r="AM871" i="47" s="1"/>
  <c r="AL879" i="47"/>
  <c r="AM879" i="47" s="1"/>
  <c r="AL887" i="47"/>
  <c r="AM887" i="47" s="1"/>
  <c r="AL891" i="47"/>
  <c r="AM891" i="47" s="1"/>
  <c r="AL899" i="47"/>
  <c r="AM899" i="47" s="1"/>
  <c r="AL907" i="47"/>
  <c r="AM907" i="47" s="1"/>
  <c r="AL915" i="47"/>
  <c r="AM915" i="47" s="1"/>
  <c r="AL923" i="47"/>
  <c r="AM923" i="47" s="1"/>
  <c r="AL927" i="47"/>
  <c r="AM927" i="47" s="1"/>
  <c r="AL935" i="47"/>
  <c r="AM935" i="47" s="1"/>
  <c r="AL943" i="47"/>
  <c r="AM943" i="47" s="1"/>
  <c r="AL947" i="47"/>
  <c r="AM947" i="47" s="1"/>
  <c r="AL955" i="47"/>
  <c r="AM955" i="47" s="1"/>
  <c r="AL963" i="47"/>
  <c r="AM963" i="47" s="1"/>
  <c r="AL967" i="47"/>
  <c r="AM967" i="47" s="1"/>
  <c r="AL975" i="47"/>
  <c r="AM975" i="47" s="1"/>
  <c r="AL983" i="47"/>
  <c r="AM983" i="47" s="1"/>
  <c r="AL991" i="47"/>
  <c r="AM991" i="47" s="1"/>
  <c r="AL995" i="47"/>
  <c r="AM995" i="47" s="1"/>
  <c r="AL1003" i="47"/>
  <c r="AM1003" i="47" s="1"/>
  <c r="AL1011" i="47"/>
  <c r="AM1011" i="47" s="1"/>
  <c r="AL1015" i="47"/>
  <c r="AM1015" i="47" s="1"/>
  <c r="AL1023" i="47"/>
  <c r="AM1023" i="47" s="1"/>
  <c r="AL1031" i="47"/>
  <c r="AM1031" i="47" s="1"/>
  <c r="AL1039" i="47"/>
  <c r="AM1039" i="47" s="1"/>
  <c r="AL1043" i="47"/>
  <c r="AM1043" i="47" s="1"/>
  <c r="AL1051" i="47"/>
  <c r="AM1051" i="47" s="1"/>
  <c r="AL1059" i="47"/>
  <c r="AM1059" i="47" s="1"/>
  <c r="AL1067" i="47"/>
  <c r="AM1067" i="47" s="1"/>
  <c r="AL1071" i="47"/>
  <c r="AM1071" i="47" s="1"/>
  <c r="AL1079" i="47"/>
  <c r="AM1079" i="47" s="1"/>
  <c r="AL1087" i="47"/>
  <c r="AM1087" i="47" s="1"/>
  <c r="AL1095" i="47"/>
  <c r="AM1095" i="47" s="1"/>
  <c r="AL1103" i="47"/>
  <c r="AM1103" i="47" s="1"/>
  <c r="AL1107" i="47"/>
  <c r="AM1107" i="47" s="1"/>
  <c r="AL1111" i="47"/>
  <c r="AM1111" i="47" s="1"/>
  <c r="AL1119" i="47"/>
  <c r="AM1119" i="47" s="1"/>
  <c r="AL1127" i="47"/>
  <c r="AM1127" i="47" s="1"/>
  <c r="AL1131" i="47"/>
  <c r="AM1131" i="47" s="1"/>
  <c r="AL1139" i="47"/>
  <c r="AM1139" i="47" s="1"/>
  <c r="AL1151" i="47"/>
  <c r="AM1151" i="47" s="1"/>
  <c r="AL1159" i="47"/>
  <c r="AM1159" i="47" s="1"/>
  <c r="AL1163" i="47"/>
  <c r="AM1163" i="47" s="1"/>
  <c r="AL1171" i="47"/>
  <c r="AM1171" i="47" s="1"/>
  <c r="AL1175" i="47"/>
  <c r="AM1175" i="47" s="1"/>
  <c r="AL1183" i="47"/>
  <c r="AM1183" i="47" s="1"/>
  <c r="AL1191" i="47"/>
  <c r="AM1191" i="47" s="1"/>
  <c r="AL1199" i="47"/>
  <c r="AM1199" i="47" s="1"/>
  <c r="AL1207" i="47"/>
  <c r="AM1207" i="47" s="1"/>
  <c r="AL1211" i="47"/>
  <c r="AM1211" i="47" s="1"/>
  <c r="AL1219" i="47"/>
  <c r="AM1219" i="47" s="1"/>
  <c r="AL1227" i="47"/>
  <c r="AM1227" i="47" s="1"/>
  <c r="AL1231" i="47"/>
  <c r="AM1231" i="47" s="1"/>
  <c r="AL1239" i="47"/>
  <c r="AM1239" i="47" s="1"/>
  <c r="AL1243" i="47"/>
  <c r="AM1243" i="47" s="1"/>
  <c r="AL1247" i="47"/>
  <c r="AM1247" i="47" s="1"/>
  <c r="AL1255" i="47"/>
  <c r="AM1255" i="47" s="1"/>
  <c r="AL1259" i="47"/>
  <c r="AM1259" i="47" s="1"/>
  <c r="AL1263" i="47"/>
  <c r="AM1263" i="47" s="1"/>
  <c r="AL1267" i="47"/>
  <c r="AM1267" i="47" s="1"/>
  <c r="AL1271" i="47"/>
  <c r="AM1271" i="47" s="1"/>
  <c r="AL1275" i="47"/>
  <c r="AM1275" i="47" s="1"/>
  <c r="AL1279" i="47"/>
  <c r="AM1279" i="47" s="1"/>
  <c r="AL1283" i="47"/>
  <c r="AM1283" i="47" s="1"/>
  <c r="AL1287" i="47"/>
  <c r="AM1287" i="47" s="1"/>
  <c r="AL1295" i="47"/>
  <c r="AM1295" i="47" s="1"/>
  <c r="AL1299" i="47"/>
  <c r="AM1299" i="47" s="1"/>
  <c r="AL1305" i="47"/>
  <c r="AM1305" i="47" s="1"/>
  <c r="AL286" i="47"/>
  <c r="AM286" i="47" s="1"/>
  <c r="AL8" i="47"/>
  <c r="AM8" i="47" s="1"/>
  <c r="AL16" i="47"/>
  <c r="AM16" i="47" s="1"/>
  <c r="AL24" i="47"/>
  <c r="AM24" i="47" s="1"/>
  <c r="AL36" i="47"/>
  <c r="AM36" i="47" s="1"/>
  <c r="AL44" i="47"/>
  <c r="AM44" i="47" s="1"/>
  <c r="AL56" i="47"/>
  <c r="AM56" i="47" s="1"/>
  <c r="AL64" i="47"/>
  <c r="AM64" i="47" s="1"/>
  <c r="AL72" i="47"/>
  <c r="AM72" i="47" s="1"/>
  <c r="AL80" i="47"/>
  <c r="AM80" i="47" s="1"/>
  <c r="AL92" i="47"/>
  <c r="AM92" i="47" s="1"/>
  <c r="AL100" i="47"/>
  <c r="AM100" i="47" s="1"/>
  <c r="AL108" i="47"/>
  <c r="AM108" i="47" s="1"/>
  <c r="AL116" i="47"/>
  <c r="AM116" i="47" s="1"/>
  <c r="AL124" i="47"/>
  <c r="AM124" i="47" s="1"/>
  <c r="AL132" i="47"/>
  <c r="AM132" i="47" s="1"/>
  <c r="AL144" i="47"/>
  <c r="AM144" i="47" s="1"/>
  <c r="AL152" i="47"/>
  <c r="AM152" i="47" s="1"/>
  <c r="AL160" i="47"/>
  <c r="AM160" i="47" s="1"/>
  <c r="AL168" i="47"/>
  <c r="AM168" i="47" s="1"/>
  <c r="AL176" i="47"/>
  <c r="AM176" i="47" s="1"/>
  <c r="AL188" i="47"/>
  <c r="AM188" i="47" s="1"/>
  <c r="AL196" i="47"/>
  <c r="AM196" i="47" s="1"/>
  <c r="AL204" i="47"/>
  <c r="AM204" i="47" s="1"/>
  <c r="AL212" i="47"/>
  <c r="AM212" i="47" s="1"/>
  <c r="AL224" i="47"/>
  <c r="AM224" i="47" s="1"/>
  <c r="AL232" i="47"/>
  <c r="AM232" i="47" s="1"/>
  <c r="AL240" i="47"/>
  <c r="AM240" i="47" s="1"/>
  <c r="AL248" i="47"/>
  <c r="AM248" i="47" s="1"/>
  <c r="AL260" i="47"/>
  <c r="AM260" i="47" s="1"/>
  <c r="AL268" i="47"/>
  <c r="AM268" i="47" s="1"/>
  <c r="AL280" i="47"/>
  <c r="AM280" i="47" s="1"/>
  <c r="AL288" i="47"/>
  <c r="AM288" i="47" s="1"/>
  <c r="AL296" i="47"/>
  <c r="AM296" i="47" s="1"/>
  <c r="AL304" i="47"/>
  <c r="AM304" i="47" s="1"/>
  <c r="AL312" i="47"/>
  <c r="AM312" i="47" s="1"/>
  <c r="AL320" i="47"/>
  <c r="AM320" i="47" s="1"/>
  <c r="AL332" i="47"/>
  <c r="AM332" i="47" s="1"/>
  <c r="AL340" i="47"/>
  <c r="AM340" i="47" s="1"/>
  <c r="AL352" i="47"/>
  <c r="AM352" i="47" s="1"/>
  <c r="AL364" i="47"/>
  <c r="AM364" i="47" s="1"/>
  <c r="AL372" i="47"/>
  <c r="AM372" i="47" s="1"/>
  <c r="AL380" i="47"/>
  <c r="AM380" i="47" s="1"/>
  <c r="AL388" i="47"/>
  <c r="AM388" i="47" s="1"/>
  <c r="AL396" i="47"/>
  <c r="AM396" i="47" s="1"/>
  <c r="AL404" i="47"/>
  <c r="AM404" i="47" s="1"/>
  <c r="AL416" i="47"/>
  <c r="AM416" i="47" s="1"/>
  <c r="AL424" i="47"/>
  <c r="AM424" i="47" s="1"/>
  <c r="AL436" i="47"/>
  <c r="AM436" i="47" s="1"/>
  <c r="AL444" i="47"/>
  <c r="AM444" i="47" s="1"/>
  <c r="AL452" i="47"/>
  <c r="AM452" i="47" s="1"/>
  <c r="AL464" i="47"/>
  <c r="AM464" i="47" s="1"/>
  <c r="AL472" i="47"/>
  <c r="AM472" i="47" s="1"/>
  <c r="AL480" i="47"/>
  <c r="AM480" i="47" s="1"/>
  <c r="AL488" i="47"/>
  <c r="AM488" i="47" s="1"/>
  <c r="AL496" i="47"/>
  <c r="AM496" i="47" s="1"/>
  <c r="AL504" i="47"/>
  <c r="AM504" i="47" s="1"/>
  <c r="AL516" i="47"/>
  <c r="AM516" i="47" s="1"/>
  <c r="AL524" i="47"/>
  <c r="AM524" i="47" s="1"/>
  <c r="AL532" i="47"/>
  <c r="AM532" i="47" s="1"/>
  <c r="AL540" i="47"/>
  <c r="AM540" i="47" s="1"/>
  <c r="AL548" i="47"/>
  <c r="AM548" i="47" s="1"/>
  <c r="AL556" i="47"/>
  <c r="AM556" i="47" s="1"/>
  <c r="AL568" i="47"/>
  <c r="AM568" i="47" s="1"/>
  <c r="AL576" i="47"/>
  <c r="AM576" i="47" s="1"/>
  <c r="AL584" i="47"/>
  <c r="AM584" i="47" s="1"/>
  <c r="AL592" i="47"/>
  <c r="AM592" i="47" s="1"/>
  <c r="AL600" i="47"/>
  <c r="AM600" i="47" s="1"/>
  <c r="AL612" i="47"/>
  <c r="AM612" i="47" s="1"/>
  <c r="AL620" i="47"/>
  <c r="AM620" i="47" s="1"/>
  <c r="AL628" i="47"/>
  <c r="AM628" i="47" s="1"/>
  <c r="AL636" i="47"/>
  <c r="AM636" i="47" s="1"/>
  <c r="AL644" i="47"/>
  <c r="AM644" i="47" s="1"/>
  <c r="AL652" i="47"/>
  <c r="AM652" i="47" s="1"/>
  <c r="AL664" i="47"/>
  <c r="AM664" i="47" s="1"/>
  <c r="AL672" i="47"/>
  <c r="AM672" i="47" s="1"/>
  <c r="AL680" i="47"/>
  <c r="AM680" i="47" s="1"/>
  <c r="AL684" i="47"/>
  <c r="AM684" i="47" s="1"/>
  <c r="AL696" i="47"/>
  <c r="AM696" i="47" s="1"/>
  <c r="AL704" i="47"/>
  <c r="AM704" i="47" s="1"/>
  <c r="AL712" i="47"/>
  <c r="AM712" i="47" s="1"/>
  <c r="AL720" i="47"/>
  <c r="AM720" i="47" s="1"/>
  <c r="AL728" i="47"/>
  <c r="AM728" i="47" s="1"/>
  <c r="AL740" i="47"/>
  <c r="AM740" i="47" s="1"/>
  <c r="AL748" i="47"/>
  <c r="AM748" i="47" s="1"/>
  <c r="AL756" i="47"/>
  <c r="AM756" i="47" s="1"/>
  <c r="AL764" i="47"/>
  <c r="AM764" i="47" s="1"/>
  <c r="AL772" i="47"/>
  <c r="AM772" i="47" s="1"/>
  <c r="AL780" i="47"/>
  <c r="AM780" i="47" s="1"/>
  <c r="AL792" i="47"/>
  <c r="AM792" i="47" s="1"/>
  <c r="AL800" i="47"/>
  <c r="AM800" i="47" s="1"/>
  <c r="AL808" i="47"/>
  <c r="AM808" i="47" s="1"/>
  <c r="AL816" i="47"/>
  <c r="AM816" i="47" s="1"/>
  <c r="AL828" i="47"/>
  <c r="AM828" i="47" s="1"/>
  <c r="AL836" i="47"/>
  <c r="AM836" i="47" s="1"/>
  <c r="AL848" i="47"/>
  <c r="AM848" i="47" s="1"/>
  <c r="AL856" i="47"/>
  <c r="AM856" i="47" s="1"/>
  <c r="AL860" i="47"/>
  <c r="AM860" i="47" s="1"/>
  <c r="AL872" i="47"/>
  <c r="AM872" i="47" s="1"/>
  <c r="AL880" i="47"/>
  <c r="AM880" i="47" s="1"/>
  <c r="AL888" i="47"/>
  <c r="AM888" i="47" s="1"/>
  <c r="AL900" i="47"/>
  <c r="AM900" i="47" s="1"/>
  <c r="AL912" i="47"/>
  <c r="AM912" i="47" s="1"/>
  <c r="AL920" i="47"/>
  <c r="AM920" i="47" s="1"/>
  <c r="AL928" i="47"/>
  <c r="AM928" i="47" s="1"/>
  <c r="AL932" i="47"/>
  <c r="AM932" i="47" s="1"/>
  <c r="AL944" i="47"/>
  <c r="AM944" i="47" s="1"/>
  <c r="AL952" i="47"/>
  <c r="AM952" i="47" s="1"/>
  <c r="AL960" i="47"/>
  <c r="AM960" i="47" s="1"/>
  <c r="AL968" i="47"/>
  <c r="AM968" i="47" s="1"/>
  <c r="AL980" i="47"/>
  <c r="AM980" i="47" s="1"/>
  <c r="AL988" i="47"/>
  <c r="AM988" i="47" s="1"/>
  <c r="AL996" i="47"/>
  <c r="AM996" i="47" s="1"/>
  <c r="AL1008" i="47"/>
  <c r="AM1008" i="47" s="1"/>
  <c r="AL1016" i="47"/>
  <c r="AM1016" i="47" s="1"/>
  <c r="AL1024" i="47"/>
  <c r="AM1024" i="47" s="1"/>
  <c r="AL1032" i="47"/>
  <c r="AM1032" i="47" s="1"/>
  <c r="AL1044" i="47"/>
  <c r="AM1044" i="47" s="1"/>
  <c r="AL1052" i="47"/>
  <c r="AM1052" i="47" s="1"/>
  <c r="AL1064" i="47"/>
  <c r="AM1064" i="47" s="1"/>
  <c r="AL1072" i="47"/>
  <c r="AM1072" i="47" s="1"/>
  <c r="AL1080" i="47"/>
  <c r="AM1080" i="47" s="1"/>
  <c r="AL1088" i="47"/>
  <c r="AM1088" i="47" s="1"/>
  <c r="AL1096" i="47"/>
  <c r="AM1096" i="47" s="1"/>
  <c r="AL1104" i="47"/>
  <c r="AM1104" i="47" s="1"/>
  <c r="AL1116" i="47"/>
  <c r="AM1116" i="47" s="1"/>
  <c r="AL1124" i="47"/>
  <c r="AM1124" i="47" s="1"/>
  <c r="AL1132" i="47"/>
  <c r="AM1132" i="47" s="1"/>
  <c r="AL1140" i="47"/>
  <c r="AM1140" i="47" s="1"/>
  <c r="AL1152" i="47"/>
  <c r="AM1152" i="47" s="1"/>
  <c r="AL1160" i="47"/>
  <c r="AM1160" i="47" s="1"/>
  <c r="AL1168" i="47"/>
  <c r="AM1168" i="47" s="1"/>
  <c r="AL1180" i="47"/>
  <c r="AM1180" i="47" s="1"/>
  <c r="AL1188" i="47"/>
  <c r="AM1188" i="47" s="1"/>
  <c r="AL1196" i="47"/>
  <c r="AM1196" i="47" s="1"/>
  <c r="AL1204" i="47"/>
  <c r="AM1204" i="47" s="1"/>
  <c r="AL1216" i="47"/>
  <c r="AM1216" i="47" s="1"/>
  <c r="AL1224" i="47"/>
  <c r="AM1224" i="47" s="1"/>
  <c r="AL1232" i="47"/>
  <c r="AM1232" i="47" s="1"/>
  <c r="AL1240" i="47"/>
  <c r="AM1240" i="47" s="1"/>
  <c r="AL1248" i="47"/>
  <c r="AM1248" i="47" s="1"/>
  <c r="AL1256" i="47"/>
  <c r="AM1256" i="47" s="1"/>
  <c r="AL1264" i="47"/>
  <c r="AM1264" i="47" s="1"/>
  <c r="AL1272" i="47"/>
  <c r="AM1272" i="47" s="1"/>
  <c r="AL1280" i="47"/>
  <c r="AM1280" i="47" s="1"/>
  <c r="AL1288" i="47"/>
  <c r="AM1288" i="47" s="1"/>
  <c r="AL1296" i="47"/>
  <c r="AM1296" i="47" s="1"/>
  <c r="AL12" i="47"/>
  <c r="AM12" i="47" s="1"/>
  <c r="AL20" i="47"/>
  <c r="AM20" i="47" s="1"/>
  <c r="AL28" i="47"/>
  <c r="AM28" i="47" s="1"/>
  <c r="AL32" i="47"/>
  <c r="AM32" i="47" s="1"/>
  <c r="AL40" i="47"/>
  <c r="AM40" i="47" s="1"/>
  <c r="AL48" i="47"/>
  <c r="AM48" i="47" s="1"/>
  <c r="AL52" i="47"/>
  <c r="AM52" i="47" s="1"/>
  <c r="AL60" i="47"/>
  <c r="AM60" i="47" s="1"/>
  <c r="AL68" i="47"/>
  <c r="AM68" i="47" s="1"/>
  <c r="AL76" i="47"/>
  <c r="AM76" i="47" s="1"/>
  <c r="AL84" i="47"/>
  <c r="AM84" i="47" s="1"/>
  <c r="AL88" i="47"/>
  <c r="AM88" i="47" s="1"/>
  <c r="AL96" i="47"/>
  <c r="AM96" i="47" s="1"/>
  <c r="AL104" i="47"/>
  <c r="AM104" i="47" s="1"/>
  <c r="AL112" i="47"/>
  <c r="AM112" i="47" s="1"/>
  <c r="AL120" i="47"/>
  <c r="AM120" i="47" s="1"/>
  <c r="AL128" i="47"/>
  <c r="AM128" i="47" s="1"/>
  <c r="AL136" i="47"/>
  <c r="AM136" i="47" s="1"/>
  <c r="AL140" i="47"/>
  <c r="AM140" i="47" s="1"/>
  <c r="AL148" i="47"/>
  <c r="AM148" i="47" s="1"/>
  <c r="AL156" i="47"/>
  <c r="AM156" i="47" s="1"/>
  <c r="AL164" i="47"/>
  <c r="AM164" i="47" s="1"/>
  <c r="AL172" i="47"/>
  <c r="AM172" i="47" s="1"/>
  <c r="AL180" i="47"/>
  <c r="AM180" i="47" s="1"/>
  <c r="AL184" i="47"/>
  <c r="AM184" i="47" s="1"/>
  <c r="AL192" i="47"/>
  <c r="AM192" i="47" s="1"/>
  <c r="AL200" i="47"/>
  <c r="AM200" i="47" s="1"/>
  <c r="AL208" i="47"/>
  <c r="AM208" i="47" s="1"/>
  <c r="AL216" i="47"/>
  <c r="AM216" i="47" s="1"/>
  <c r="AL220" i="47"/>
  <c r="AM220" i="47" s="1"/>
  <c r="AL228" i="47"/>
  <c r="AM228" i="47" s="1"/>
  <c r="AL236" i="47"/>
  <c r="AM236" i="47" s="1"/>
  <c r="AL244" i="47"/>
  <c r="AM244" i="47" s="1"/>
  <c r="AL252" i="47"/>
  <c r="AM252" i="47" s="1"/>
  <c r="AL256" i="47"/>
  <c r="AM256" i="47" s="1"/>
  <c r="AL264" i="47"/>
  <c r="AM264" i="47" s="1"/>
  <c r="AL272" i="47"/>
  <c r="AM272" i="47" s="1"/>
  <c r="AL276" i="47"/>
  <c r="AM276" i="47" s="1"/>
  <c r="AL284" i="47"/>
  <c r="AM284" i="47" s="1"/>
  <c r="AL292" i="47"/>
  <c r="AM292" i="47" s="1"/>
  <c r="AL300" i="47"/>
  <c r="AM300" i="47" s="1"/>
  <c r="AL308" i="47"/>
  <c r="AM308" i="47" s="1"/>
  <c r="AL316" i="47"/>
  <c r="AM316" i="47" s="1"/>
  <c r="AL324" i="47"/>
  <c r="AM324" i="47" s="1"/>
  <c r="AL328" i="47"/>
  <c r="AM328" i="47" s="1"/>
  <c r="AL336" i="47"/>
  <c r="AM336" i="47" s="1"/>
  <c r="AL344" i="47"/>
  <c r="AM344" i="47" s="1"/>
  <c r="AL348" i="47"/>
  <c r="AM348" i="47" s="1"/>
  <c r="AL356" i="47"/>
  <c r="AM356" i="47" s="1"/>
  <c r="AL360" i="47"/>
  <c r="AM360" i="47" s="1"/>
  <c r="AL368" i="47"/>
  <c r="AM368" i="47" s="1"/>
  <c r="AL376" i="47"/>
  <c r="AM376" i="47" s="1"/>
  <c r="AL384" i="47"/>
  <c r="AM384" i="47" s="1"/>
  <c r="AL392" i="47"/>
  <c r="AM392" i="47" s="1"/>
  <c r="AL400" i="47"/>
  <c r="AM400" i="47" s="1"/>
  <c r="AL408" i="47"/>
  <c r="AM408" i="47" s="1"/>
  <c r="AL412" i="47"/>
  <c r="AM412" i="47" s="1"/>
  <c r="AL420" i="47"/>
  <c r="AM420" i="47" s="1"/>
  <c r="AL428" i="47"/>
  <c r="AM428" i="47" s="1"/>
  <c r="AL432" i="47"/>
  <c r="AM432" i="47" s="1"/>
  <c r="AL440" i="47"/>
  <c r="AM440" i="47" s="1"/>
  <c r="AL448" i="47"/>
  <c r="AM448" i="47" s="1"/>
  <c r="AL456" i="47"/>
  <c r="AM456" i="47" s="1"/>
  <c r="AL460" i="47"/>
  <c r="AM460" i="47" s="1"/>
  <c r="AL468" i="47"/>
  <c r="AM468" i="47" s="1"/>
  <c r="AL476" i="47"/>
  <c r="AM476" i="47" s="1"/>
  <c r="AL484" i="47"/>
  <c r="AM484" i="47" s="1"/>
  <c r="AL492" i="47"/>
  <c r="AM492" i="47" s="1"/>
  <c r="AL500" i="47"/>
  <c r="AM500" i="47" s="1"/>
  <c r="AL508" i="47"/>
  <c r="AM508" i="47" s="1"/>
  <c r="AL512" i="47"/>
  <c r="AM512" i="47" s="1"/>
  <c r="AL520" i="47"/>
  <c r="AM520" i="47" s="1"/>
  <c r="AL528" i="47"/>
  <c r="AM528" i="47" s="1"/>
  <c r="AL536" i="47"/>
  <c r="AM536" i="47" s="1"/>
  <c r="AL544" i="47"/>
  <c r="AM544" i="47" s="1"/>
  <c r="AL552" i="47"/>
  <c r="AM552" i="47" s="1"/>
  <c r="AL560" i="47"/>
  <c r="AM560" i="47" s="1"/>
  <c r="AL564" i="47"/>
  <c r="AM564" i="47" s="1"/>
  <c r="AL572" i="47"/>
  <c r="AM572" i="47" s="1"/>
  <c r="AL580" i="47"/>
  <c r="AM580" i="47" s="1"/>
  <c r="AL588" i="47"/>
  <c r="AM588" i="47" s="1"/>
  <c r="AL596" i="47"/>
  <c r="AM596" i="47" s="1"/>
  <c r="AL604" i="47"/>
  <c r="AM604" i="47" s="1"/>
  <c r="AL608" i="47"/>
  <c r="AM608" i="47" s="1"/>
  <c r="AL616" i="47"/>
  <c r="AM616" i="47" s="1"/>
  <c r="AL624" i="47"/>
  <c r="AM624" i="47" s="1"/>
  <c r="AL632" i="47"/>
  <c r="AM632" i="47" s="1"/>
  <c r="AL640" i="47"/>
  <c r="AM640" i="47" s="1"/>
  <c r="AL648" i="47"/>
  <c r="AM648" i="47" s="1"/>
  <c r="AL656" i="47"/>
  <c r="AM656" i="47" s="1"/>
  <c r="AL660" i="47"/>
  <c r="AM660" i="47" s="1"/>
  <c r="AL668" i="47"/>
  <c r="AM668" i="47" s="1"/>
  <c r="AL676" i="47"/>
  <c r="AM676" i="47" s="1"/>
  <c r="AL688" i="47"/>
  <c r="AM688" i="47" s="1"/>
  <c r="AL692" i="47"/>
  <c r="AM692" i="47" s="1"/>
  <c r="AL700" i="47"/>
  <c r="AM700" i="47" s="1"/>
  <c r="AL708" i="47"/>
  <c r="AM708" i="47" s="1"/>
  <c r="AL716" i="47"/>
  <c r="AM716" i="47" s="1"/>
  <c r="AL724" i="47"/>
  <c r="AM724" i="47" s="1"/>
  <c r="AL732" i="47"/>
  <c r="AM732" i="47" s="1"/>
  <c r="AL736" i="47"/>
  <c r="AM736" i="47" s="1"/>
  <c r="AL744" i="47"/>
  <c r="AM744" i="47" s="1"/>
  <c r="AL752" i="47"/>
  <c r="AM752" i="47" s="1"/>
  <c r="AL760" i="47"/>
  <c r="AM760" i="47" s="1"/>
  <c r="AL768" i="47"/>
  <c r="AM768" i="47" s="1"/>
  <c r="AL776" i="47"/>
  <c r="AM776" i="47" s="1"/>
  <c r="AL784" i="47"/>
  <c r="AM784" i="47" s="1"/>
  <c r="AL788" i="47"/>
  <c r="AM788" i="47" s="1"/>
  <c r="AL796" i="47"/>
  <c r="AM796" i="47" s="1"/>
  <c r="AL804" i="47"/>
  <c r="AM804" i="47" s="1"/>
  <c r="AL812" i="47"/>
  <c r="AM812" i="47" s="1"/>
  <c r="AL820" i="47"/>
  <c r="AM820" i="47" s="1"/>
  <c r="AL824" i="47"/>
  <c r="AM824" i="47" s="1"/>
  <c r="AL832" i="47"/>
  <c r="AM832" i="47" s="1"/>
  <c r="AL840" i="47"/>
  <c r="AM840" i="47" s="1"/>
  <c r="AL844" i="47"/>
  <c r="AM844" i="47" s="1"/>
  <c r="AL852" i="47"/>
  <c r="AM852" i="47" s="1"/>
  <c r="AL864" i="47"/>
  <c r="AM864" i="47" s="1"/>
  <c r="AL868" i="47"/>
  <c r="AM868" i="47" s="1"/>
  <c r="AL876" i="47"/>
  <c r="AM876" i="47" s="1"/>
  <c r="AL884" i="47"/>
  <c r="AM884" i="47" s="1"/>
  <c r="AL892" i="47"/>
  <c r="AM892" i="47" s="1"/>
  <c r="AL896" i="47"/>
  <c r="AM896" i="47" s="1"/>
  <c r="AL904" i="47"/>
  <c r="AM904" i="47" s="1"/>
  <c r="AL908" i="47"/>
  <c r="AM908" i="47" s="1"/>
  <c r="AL916" i="47"/>
  <c r="AM916" i="47" s="1"/>
  <c r="AL924" i="47"/>
  <c r="AM924" i="47" s="1"/>
  <c r="AL936" i="47"/>
  <c r="AM936" i="47" s="1"/>
  <c r="AL940" i="47"/>
  <c r="AM940" i="47" s="1"/>
  <c r="AL948" i="47"/>
  <c r="AM948" i="47" s="1"/>
  <c r="AL956" i="47"/>
  <c r="AM956" i="47" s="1"/>
  <c r="AL964" i="47"/>
  <c r="AM964" i="47" s="1"/>
  <c r="AL972" i="47"/>
  <c r="AM972" i="47" s="1"/>
  <c r="AL976" i="47"/>
  <c r="AM976" i="47" s="1"/>
  <c r="AL984" i="47"/>
  <c r="AM984" i="47" s="1"/>
  <c r="AL992" i="47"/>
  <c r="AM992" i="47" s="1"/>
  <c r="AL1000" i="47"/>
  <c r="AM1000" i="47" s="1"/>
  <c r="AL1004" i="47"/>
  <c r="AM1004" i="47" s="1"/>
  <c r="AL1012" i="47"/>
  <c r="AM1012" i="47" s="1"/>
  <c r="AL1020" i="47"/>
  <c r="AM1020" i="47" s="1"/>
  <c r="AL1028" i="47"/>
  <c r="AM1028" i="47" s="1"/>
  <c r="AL1036" i="47"/>
  <c r="AM1036" i="47" s="1"/>
  <c r="AL1040" i="47"/>
  <c r="AM1040" i="47" s="1"/>
  <c r="AL1048" i="47"/>
  <c r="AM1048" i="47" s="1"/>
  <c r="AL1056" i="47"/>
  <c r="AM1056" i="47" s="1"/>
  <c r="AL1060" i="47"/>
  <c r="AM1060" i="47" s="1"/>
  <c r="AL1068" i="47"/>
  <c r="AM1068" i="47" s="1"/>
  <c r="AL1076" i="47"/>
  <c r="AM1076" i="47" s="1"/>
  <c r="AL1084" i="47"/>
  <c r="AM1084" i="47" s="1"/>
  <c r="AL1092" i="47"/>
  <c r="AM1092" i="47" s="1"/>
  <c r="AL1100" i="47"/>
  <c r="AM1100" i="47" s="1"/>
  <c r="AL1108" i="47"/>
  <c r="AM1108" i="47" s="1"/>
  <c r="AL1112" i="47"/>
  <c r="AM1112" i="47" s="1"/>
  <c r="AL1120" i="47"/>
  <c r="AM1120" i="47" s="1"/>
  <c r="AL1128" i="47"/>
  <c r="AM1128" i="47" s="1"/>
  <c r="AL1136" i="47"/>
  <c r="AM1136" i="47" s="1"/>
  <c r="AL1144" i="47"/>
  <c r="AM1144" i="47" s="1"/>
  <c r="AL1148" i="47"/>
  <c r="AM1148" i="47" s="1"/>
  <c r="AL1156" i="47"/>
  <c r="AM1156" i="47" s="1"/>
  <c r="AL1164" i="47"/>
  <c r="AM1164" i="47" s="1"/>
  <c r="AL1172" i="47"/>
  <c r="AM1172" i="47" s="1"/>
  <c r="AL1176" i="47"/>
  <c r="AM1176" i="47" s="1"/>
  <c r="AL1184" i="47"/>
  <c r="AM1184" i="47" s="1"/>
  <c r="AL1192" i="47"/>
  <c r="AM1192" i="47" s="1"/>
  <c r="AL1200" i="47"/>
  <c r="AM1200" i="47" s="1"/>
  <c r="AL1208" i="47"/>
  <c r="AM1208" i="47" s="1"/>
  <c r="AL1212" i="47"/>
  <c r="AM1212" i="47" s="1"/>
  <c r="AL1220" i="47"/>
  <c r="AM1220" i="47" s="1"/>
  <c r="AL1228" i="47"/>
  <c r="AM1228" i="47" s="1"/>
  <c r="AL1236" i="47"/>
  <c r="AM1236" i="47" s="1"/>
  <c r="AL1244" i="47"/>
  <c r="AM1244" i="47" s="1"/>
  <c r="AL1252" i="47"/>
  <c r="AM1252" i="47" s="1"/>
  <c r="AL1260" i="47"/>
  <c r="AM1260" i="47" s="1"/>
  <c r="AL1268" i="47"/>
  <c r="AM1268" i="47" s="1"/>
  <c r="AL1276" i="47"/>
  <c r="AM1276" i="47" s="1"/>
  <c r="AL1284" i="47"/>
  <c r="AM1284" i="47" s="1"/>
  <c r="AL1292" i="47"/>
  <c r="AM1292" i="47" s="1"/>
  <c r="AL1300" i="47"/>
  <c r="AM1300" i="47" s="1"/>
  <c r="AL5" i="47"/>
  <c r="AM5" i="47" s="1"/>
  <c r="B8" i="3" s="1"/>
  <c r="AL9" i="47"/>
  <c r="AM9" i="47" s="1"/>
  <c r="AL13" i="47"/>
  <c r="AM13" i="47" s="1"/>
  <c r="AL17" i="47"/>
  <c r="AM17" i="47" s="1"/>
  <c r="AL21" i="47"/>
  <c r="AM21" i="47" s="1"/>
  <c r="AL25" i="47"/>
  <c r="AM25" i="47" s="1"/>
  <c r="AL29" i="47"/>
  <c r="AM29" i="47" s="1"/>
  <c r="AL33" i="47"/>
  <c r="AM33" i="47" s="1"/>
  <c r="AL37" i="47"/>
  <c r="AM37" i="47" s="1"/>
  <c r="AL41" i="47"/>
  <c r="AM41" i="47" s="1"/>
  <c r="AL45" i="47"/>
  <c r="AM45" i="47" s="1"/>
  <c r="AL49" i="47"/>
  <c r="AM49" i="47" s="1"/>
  <c r="AL53" i="47"/>
  <c r="AM53" i="47" s="1"/>
  <c r="AL57" i="47"/>
  <c r="AM57" i="47" s="1"/>
  <c r="AL61" i="47"/>
  <c r="AM61" i="47" s="1"/>
  <c r="AL65" i="47"/>
  <c r="AM65" i="47" s="1"/>
  <c r="AL69" i="47"/>
  <c r="AM69" i="47" s="1"/>
  <c r="AL73" i="47"/>
  <c r="AM73" i="47" s="1"/>
  <c r="AL77" i="47"/>
  <c r="AM77" i="47" s="1"/>
  <c r="AL81" i="47"/>
  <c r="AM81" i="47" s="1"/>
  <c r="AL85" i="47"/>
  <c r="AM85" i="47" s="1"/>
  <c r="AL89" i="47"/>
  <c r="AM89" i="47" s="1"/>
  <c r="AL93" i="47"/>
  <c r="AM93" i="47" s="1"/>
  <c r="AL97" i="47"/>
  <c r="AM97" i="47" s="1"/>
  <c r="AL101" i="47"/>
  <c r="AM101" i="47" s="1"/>
  <c r="AL105" i="47"/>
  <c r="AM105" i="47" s="1"/>
  <c r="AL109" i="47"/>
  <c r="AM109" i="47" s="1"/>
  <c r="AL113" i="47"/>
  <c r="AM113" i="47" s="1"/>
  <c r="AL117" i="47"/>
  <c r="AM117" i="47" s="1"/>
  <c r="AL121" i="47"/>
  <c r="AM121" i="47" s="1"/>
  <c r="AL125" i="47"/>
  <c r="AM125" i="47" s="1"/>
  <c r="AL129" i="47"/>
  <c r="AM129" i="47" s="1"/>
  <c r="AL133" i="47"/>
  <c r="AM133" i="47" s="1"/>
  <c r="AL137" i="47"/>
  <c r="AM137" i="47" s="1"/>
  <c r="AL141" i="47"/>
  <c r="AM141" i="47" s="1"/>
  <c r="AL145" i="47"/>
  <c r="AM145" i="47" s="1"/>
  <c r="AL149" i="47"/>
  <c r="AM149" i="47" s="1"/>
  <c r="AL153" i="47"/>
  <c r="AM153" i="47" s="1"/>
  <c r="AL157" i="47"/>
  <c r="AM157" i="47" s="1"/>
  <c r="AL161" i="47"/>
  <c r="AM161" i="47" s="1"/>
  <c r="AL165" i="47"/>
  <c r="AM165" i="47" s="1"/>
  <c r="AL169" i="47"/>
  <c r="AM169" i="47" s="1"/>
  <c r="AL173" i="47"/>
  <c r="AM173" i="47" s="1"/>
  <c r="AL177" i="47"/>
  <c r="AM177" i="47" s="1"/>
  <c r="AL181" i="47"/>
  <c r="AM181" i="47" s="1"/>
  <c r="AL185" i="47"/>
  <c r="AM185" i="47" s="1"/>
  <c r="AL189" i="47"/>
  <c r="AM189" i="47" s="1"/>
  <c r="AL193" i="47"/>
  <c r="AM193" i="47" s="1"/>
  <c r="AL197" i="47"/>
  <c r="AM197" i="47" s="1"/>
  <c r="AL201" i="47"/>
  <c r="AM201" i="47" s="1"/>
  <c r="AL205" i="47"/>
  <c r="AM205" i="47" s="1"/>
  <c r="AL209" i="47"/>
  <c r="AM209" i="47" s="1"/>
  <c r="AL213" i="47"/>
  <c r="AM213" i="47" s="1"/>
  <c r="AL217" i="47"/>
  <c r="AM217" i="47" s="1"/>
  <c r="AL221" i="47"/>
  <c r="AM221" i="47" s="1"/>
  <c r="AL225" i="47"/>
  <c r="AM225" i="47" s="1"/>
  <c r="AL229" i="47"/>
  <c r="AM229" i="47" s="1"/>
  <c r="AL233" i="47"/>
  <c r="AM233" i="47" s="1"/>
  <c r="AL237" i="47"/>
  <c r="AM237" i="47" s="1"/>
  <c r="AL241" i="47"/>
  <c r="AM241" i="47" s="1"/>
  <c r="AL245" i="47"/>
  <c r="AM245" i="47" s="1"/>
  <c r="AL249" i="47"/>
  <c r="AM249" i="47" s="1"/>
  <c r="AL253" i="47"/>
  <c r="AM253" i="47" s="1"/>
  <c r="AL257" i="47"/>
  <c r="AM257" i="47" s="1"/>
  <c r="AL261" i="47"/>
  <c r="AM261" i="47" s="1"/>
  <c r="AL265" i="47"/>
  <c r="AM265" i="47" s="1"/>
  <c r="AL269" i="47"/>
  <c r="AM269" i="47" s="1"/>
  <c r="AL273" i="47"/>
  <c r="AM273" i="47" s="1"/>
  <c r="AL277" i="47"/>
  <c r="AM277" i="47" s="1"/>
  <c r="AL281" i="47"/>
  <c r="AM281" i="47" s="1"/>
  <c r="AL285" i="47"/>
  <c r="AM285" i="47" s="1"/>
  <c r="AL289" i="47"/>
  <c r="AM289" i="47" s="1"/>
  <c r="AL293" i="47"/>
  <c r="AM293" i="47" s="1"/>
  <c r="AL297" i="47"/>
  <c r="AM297" i="47" s="1"/>
  <c r="AL301" i="47"/>
  <c r="AM301" i="47" s="1"/>
  <c r="AL305" i="47"/>
  <c r="AM305" i="47" s="1"/>
  <c r="AL309" i="47"/>
  <c r="AM309" i="47" s="1"/>
  <c r="AL313" i="47"/>
  <c r="AM313" i="47" s="1"/>
  <c r="AL317" i="47"/>
  <c r="AM317" i="47" s="1"/>
  <c r="AL321" i="47"/>
  <c r="AM321" i="47" s="1"/>
  <c r="AL325" i="47"/>
  <c r="AM325" i="47" s="1"/>
  <c r="AL329" i="47"/>
  <c r="AM329" i="47" s="1"/>
  <c r="AL333" i="47"/>
  <c r="AM333" i="47" s="1"/>
  <c r="AL337" i="47"/>
  <c r="AM337" i="47" s="1"/>
  <c r="AL341" i="47"/>
  <c r="AM341" i="47" s="1"/>
  <c r="AL345" i="47"/>
  <c r="AM345" i="47" s="1"/>
  <c r="AL349" i="47"/>
  <c r="AM349" i="47" s="1"/>
  <c r="AL353" i="47"/>
  <c r="AM353" i="47" s="1"/>
  <c r="AL357" i="47"/>
  <c r="AM357" i="47" s="1"/>
  <c r="AL361" i="47"/>
  <c r="AM361" i="47" s="1"/>
  <c r="AL365" i="47"/>
  <c r="AM365" i="47" s="1"/>
  <c r="AL369" i="47"/>
  <c r="AM369" i="47" s="1"/>
  <c r="AL373" i="47"/>
  <c r="AM373" i="47" s="1"/>
  <c r="AL377" i="47"/>
  <c r="AM377" i="47" s="1"/>
  <c r="AL381" i="47"/>
  <c r="AM381" i="47" s="1"/>
  <c r="AL385" i="47"/>
  <c r="AM385" i="47" s="1"/>
  <c r="AL389" i="47"/>
  <c r="AM389" i="47" s="1"/>
  <c r="AL393" i="47"/>
  <c r="AM393" i="47" s="1"/>
  <c r="AL397" i="47"/>
  <c r="AM397" i="47" s="1"/>
  <c r="AL401" i="47"/>
  <c r="AM401" i="47" s="1"/>
  <c r="AL405" i="47"/>
  <c r="AM405" i="47" s="1"/>
  <c r="AL409" i="47"/>
  <c r="AM409" i="47" s="1"/>
  <c r="AL413" i="47"/>
  <c r="AM413" i="47" s="1"/>
  <c r="AL417" i="47"/>
  <c r="AM417" i="47" s="1"/>
  <c r="AL421" i="47"/>
  <c r="AM421" i="47" s="1"/>
  <c r="AL425" i="47"/>
  <c r="AM425" i="47" s="1"/>
  <c r="AL429" i="47"/>
  <c r="AM429" i="47" s="1"/>
  <c r="AL433" i="47"/>
  <c r="AM433" i="47" s="1"/>
  <c r="AL437" i="47"/>
  <c r="AM437" i="47" s="1"/>
  <c r="AL441" i="47"/>
  <c r="AM441" i="47" s="1"/>
  <c r="AL445" i="47"/>
  <c r="AM445" i="47" s="1"/>
  <c r="AL449" i="47"/>
  <c r="AM449" i="47" s="1"/>
  <c r="AL453" i="47"/>
  <c r="AM453" i="47" s="1"/>
  <c r="AL457" i="47"/>
  <c r="AM457" i="47" s="1"/>
  <c r="AL461" i="47"/>
  <c r="AM461" i="47" s="1"/>
  <c r="AL465" i="47"/>
  <c r="AM465" i="47" s="1"/>
  <c r="AL469" i="47"/>
  <c r="AM469" i="47" s="1"/>
  <c r="AL473" i="47"/>
  <c r="AM473" i="47" s="1"/>
  <c r="AL477" i="47"/>
  <c r="AM477" i="47" s="1"/>
  <c r="AL481" i="47"/>
  <c r="AM481" i="47" s="1"/>
  <c r="AL485" i="47"/>
  <c r="AM485" i="47" s="1"/>
  <c r="AL489" i="47"/>
  <c r="AM489" i="47" s="1"/>
  <c r="AL493" i="47"/>
  <c r="AM493" i="47" s="1"/>
  <c r="AL497" i="47"/>
  <c r="AM497" i="47" s="1"/>
  <c r="AL501" i="47"/>
  <c r="AM501" i="47" s="1"/>
  <c r="AL505" i="47"/>
  <c r="AM505" i="47" s="1"/>
  <c r="AL509" i="47"/>
  <c r="AM509" i="47" s="1"/>
  <c r="AL513" i="47"/>
  <c r="AM513" i="47" s="1"/>
  <c r="AL517" i="47"/>
  <c r="AM517" i="47" s="1"/>
  <c r="AL521" i="47"/>
  <c r="AM521" i="47" s="1"/>
  <c r="AL525" i="47"/>
  <c r="AM525" i="47" s="1"/>
  <c r="AL529" i="47"/>
  <c r="AM529" i="47" s="1"/>
  <c r="AL533" i="47"/>
  <c r="AM533" i="47" s="1"/>
  <c r="AL537" i="47"/>
  <c r="AM537" i="47" s="1"/>
  <c r="AL541" i="47"/>
  <c r="AM541" i="47" s="1"/>
  <c r="AL545" i="47"/>
  <c r="AM545" i="47" s="1"/>
  <c r="AL549" i="47"/>
  <c r="AM549" i="47" s="1"/>
  <c r="AL553" i="47"/>
  <c r="AM553" i="47" s="1"/>
  <c r="AL557" i="47"/>
  <c r="AM557" i="47" s="1"/>
  <c r="AL561" i="47"/>
  <c r="AM561" i="47" s="1"/>
  <c r="AL565" i="47"/>
  <c r="AM565" i="47" s="1"/>
  <c r="AL569" i="47"/>
  <c r="AM569" i="47" s="1"/>
  <c r="AL573" i="47"/>
  <c r="AM573" i="47" s="1"/>
  <c r="AL577" i="47"/>
  <c r="AM577" i="47" s="1"/>
  <c r="AL581" i="47"/>
  <c r="AM581" i="47" s="1"/>
  <c r="AL585" i="47"/>
  <c r="AM585" i="47" s="1"/>
  <c r="AL589" i="47"/>
  <c r="AM589" i="47" s="1"/>
  <c r="AL593" i="47"/>
  <c r="AM593" i="47" s="1"/>
  <c r="AL597" i="47"/>
  <c r="AM597" i="47" s="1"/>
  <c r="AL601" i="47"/>
  <c r="AM601" i="47" s="1"/>
  <c r="AL605" i="47"/>
  <c r="AM605" i="47" s="1"/>
  <c r="AL609" i="47"/>
  <c r="AM609" i="47" s="1"/>
  <c r="AL613" i="47"/>
  <c r="AM613" i="47" s="1"/>
  <c r="AL617" i="47"/>
  <c r="AM617" i="47" s="1"/>
  <c r="AL621" i="47"/>
  <c r="AM621" i="47" s="1"/>
  <c r="AL625" i="47"/>
  <c r="AM625" i="47" s="1"/>
  <c r="AL629" i="47"/>
  <c r="AM629" i="47" s="1"/>
  <c r="AL633" i="47"/>
  <c r="AM633" i="47" s="1"/>
  <c r="AL637" i="47"/>
  <c r="AM637" i="47" s="1"/>
  <c r="AL641" i="47"/>
  <c r="AM641" i="47" s="1"/>
  <c r="AL645" i="47"/>
  <c r="AM645" i="47" s="1"/>
  <c r="AL649" i="47"/>
  <c r="AM649" i="47" s="1"/>
  <c r="AL653" i="47"/>
  <c r="AM653" i="47" s="1"/>
  <c r="AL657" i="47"/>
  <c r="AM657" i="47" s="1"/>
  <c r="AL661" i="47"/>
  <c r="AM661" i="47" s="1"/>
  <c r="AL665" i="47"/>
  <c r="AM665" i="47" s="1"/>
  <c r="AL669" i="47"/>
  <c r="AM669" i="47" s="1"/>
  <c r="AL673" i="47"/>
  <c r="AM673" i="47" s="1"/>
  <c r="AL677" i="47"/>
  <c r="AM677" i="47" s="1"/>
  <c r="AL681" i="47"/>
  <c r="AM681" i="47" s="1"/>
  <c r="AL685" i="47"/>
  <c r="AM685" i="47" s="1"/>
  <c r="AL689" i="47"/>
  <c r="AM689" i="47" s="1"/>
  <c r="AL693" i="47"/>
  <c r="AM693" i="47" s="1"/>
  <c r="AL697" i="47"/>
  <c r="AM697" i="47" s="1"/>
  <c r="AL701" i="47"/>
  <c r="AM701" i="47" s="1"/>
  <c r="AL705" i="47"/>
  <c r="AM705" i="47" s="1"/>
  <c r="AL709" i="47"/>
  <c r="AM709" i="47" s="1"/>
  <c r="AL713" i="47"/>
  <c r="AM713" i="47" s="1"/>
  <c r="AL717" i="47"/>
  <c r="AM717" i="47" s="1"/>
  <c r="AL721" i="47"/>
  <c r="AM721" i="47" s="1"/>
  <c r="AL725" i="47"/>
  <c r="AM725" i="47" s="1"/>
  <c r="AL729" i="47"/>
  <c r="AM729" i="47" s="1"/>
  <c r="AL733" i="47"/>
  <c r="AM733" i="47" s="1"/>
  <c r="AL737" i="47"/>
  <c r="AM737" i="47" s="1"/>
  <c r="AL741" i="47"/>
  <c r="AM741" i="47" s="1"/>
  <c r="AL745" i="47"/>
  <c r="AM745" i="47" s="1"/>
  <c r="AL749" i="47"/>
  <c r="AM749" i="47" s="1"/>
  <c r="AL753" i="47"/>
  <c r="AM753" i="47" s="1"/>
  <c r="AL757" i="47"/>
  <c r="AM757" i="47" s="1"/>
  <c r="AL761" i="47"/>
  <c r="AM761" i="47" s="1"/>
  <c r="AL765" i="47"/>
  <c r="AM765" i="47" s="1"/>
  <c r="AL769" i="47"/>
  <c r="AM769" i="47" s="1"/>
  <c r="AL773" i="47"/>
  <c r="AM773" i="47" s="1"/>
  <c r="AL777" i="47"/>
  <c r="AM777" i="47" s="1"/>
  <c r="AL781" i="47"/>
  <c r="AM781" i="47" s="1"/>
  <c r="AL785" i="47"/>
  <c r="AM785" i="47" s="1"/>
  <c r="AL789" i="47"/>
  <c r="AM789" i="47" s="1"/>
  <c r="AL793" i="47"/>
  <c r="AM793" i="47" s="1"/>
  <c r="AL797" i="47"/>
  <c r="AM797" i="47" s="1"/>
  <c r="AL801" i="47"/>
  <c r="AM801" i="47" s="1"/>
  <c r="AL805" i="47"/>
  <c r="AM805" i="47" s="1"/>
  <c r="AL809" i="47"/>
  <c r="AM809" i="47" s="1"/>
  <c r="AL813" i="47"/>
  <c r="AM813" i="47" s="1"/>
  <c r="AL817" i="47"/>
  <c r="AM817" i="47" s="1"/>
  <c r="AL821" i="47"/>
  <c r="AM821" i="47" s="1"/>
  <c r="AL825" i="47"/>
  <c r="AM825" i="47" s="1"/>
  <c r="AL829" i="47"/>
  <c r="AM829" i="47" s="1"/>
  <c r="AL833" i="47"/>
  <c r="AM833" i="47" s="1"/>
  <c r="AL837" i="47"/>
  <c r="AM837" i="47" s="1"/>
  <c r="AL841" i="47"/>
  <c r="AM841" i="47" s="1"/>
  <c r="AL845" i="47"/>
  <c r="AM845" i="47" s="1"/>
  <c r="AL849" i="47"/>
  <c r="AM849" i="47" s="1"/>
  <c r="AL853" i="47"/>
  <c r="AM853" i="47" s="1"/>
  <c r="AL857" i="47"/>
  <c r="AM857" i="47" s="1"/>
  <c r="AL861" i="47"/>
  <c r="AM861" i="47" s="1"/>
  <c r="AL865" i="47"/>
  <c r="AM865" i="47" s="1"/>
  <c r="AL869" i="47"/>
  <c r="AM869" i="47" s="1"/>
  <c r="AL873" i="47"/>
  <c r="AM873" i="47" s="1"/>
  <c r="AL877" i="47"/>
  <c r="AM877" i="47" s="1"/>
  <c r="AL881" i="47"/>
  <c r="AM881" i="47" s="1"/>
  <c r="AL885" i="47"/>
  <c r="AM885" i="47" s="1"/>
  <c r="AL889" i="47"/>
  <c r="AM889" i="47" s="1"/>
  <c r="AL893" i="47"/>
  <c r="AM893" i="47" s="1"/>
  <c r="AL897" i="47"/>
  <c r="AM897" i="47" s="1"/>
  <c r="AL901" i="47"/>
  <c r="AM901" i="47" s="1"/>
  <c r="AL905" i="47"/>
  <c r="AM905" i="47" s="1"/>
  <c r="AL909" i="47"/>
  <c r="AM909" i="47" s="1"/>
  <c r="AL913" i="47"/>
  <c r="AM913" i="47" s="1"/>
  <c r="AL917" i="47"/>
  <c r="AM917" i="47" s="1"/>
  <c r="AL921" i="47"/>
  <c r="AM921" i="47" s="1"/>
  <c r="AL925" i="47"/>
  <c r="AM925" i="47" s="1"/>
  <c r="AL929" i="47"/>
  <c r="AM929" i="47" s="1"/>
  <c r="AL933" i="47"/>
  <c r="AM933" i="47" s="1"/>
  <c r="AL937" i="47"/>
  <c r="AM937" i="47" s="1"/>
  <c r="AL941" i="47"/>
  <c r="AM941" i="47" s="1"/>
  <c r="AL945" i="47"/>
  <c r="AM945" i="47" s="1"/>
  <c r="AL949" i="47"/>
  <c r="AM949" i="47" s="1"/>
  <c r="AL953" i="47"/>
  <c r="AM953" i="47" s="1"/>
  <c r="AL957" i="47"/>
  <c r="AM957" i="47" s="1"/>
  <c r="AL961" i="47"/>
  <c r="AM961" i="47" s="1"/>
  <c r="AL965" i="47"/>
  <c r="AM965" i="47" s="1"/>
  <c r="AL969" i="47"/>
  <c r="AM969" i="47" s="1"/>
  <c r="AL973" i="47"/>
  <c r="AM973" i="47" s="1"/>
  <c r="AL977" i="47"/>
  <c r="AM977" i="47" s="1"/>
  <c r="AL981" i="47"/>
  <c r="AM981" i="47" s="1"/>
  <c r="AL985" i="47"/>
  <c r="AM985" i="47" s="1"/>
  <c r="AL989" i="47"/>
  <c r="AM989" i="47" s="1"/>
  <c r="AL993" i="47"/>
  <c r="AM993" i="47" s="1"/>
  <c r="AL997" i="47"/>
  <c r="AM997" i="47" s="1"/>
  <c r="AL1001" i="47"/>
  <c r="AM1001" i="47" s="1"/>
  <c r="AL1005" i="47"/>
  <c r="AM1005" i="47" s="1"/>
  <c r="AL1009" i="47"/>
  <c r="AM1009" i="47" s="1"/>
  <c r="AL1013" i="47"/>
  <c r="AM1013" i="47" s="1"/>
  <c r="AL1017" i="47"/>
  <c r="AM1017" i="47" s="1"/>
  <c r="AL1021" i="47"/>
  <c r="AM1021" i="47" s="1"/>
  <c r="AL1025" i="47"/>
  <c r="AM1025" i="47" s="1"/>
  <c r="AL1029" i="47"/>
  <c r="AM1029" i="47" s="1"/>
  <c r="AL1033" i="47"/>
  <c r="AM1033" i="47" s="1"/>
  <c r="AL1037" i="47"/>
  <c r="AM1037" i="47" s="1"/>
  <c r="AL1041" i="47"/>
  <c r="AM1041" i="47" s="1"/>
  <c r="AL1045" i="47"/>
  <c r="AM1045" i="47" s="1"/>
  <c r="AL1049" i="47"/>
  <c r="AM1049" i="47" s="1"/>
  <c r="AL1053" i="47"/>
  <c r="AM1053" i="47" s="1"/>
  <c r="AL1057" i="47"/>
  <c r="AM1057" i="47" s="1"/>
  <c r="AL1061" i="47"/>
  <c r="AM1061" i="47" s="1"/>
  <c r="AL1065" i="47"/>
  <c r="AM1065" i="47" s="1"/>
  <c r="AL1069" i="47"/>
  <c r="AM1069" i="47" s="1"/>
  <c r="AL1073" i="47"/>
  <c r="AM1073" i="47" s="1"/>
  <c r="AL1077" i="47"/>
  <c r="AM1077" i="47" s="1"/>
  <c r="AL1081" i="47"/>
  <c r="AM1081" i="47" s="1"/>
  <c r="AL1085" i="47"/>
  <c r="AM1085" i="47" s="1"/>
  <c r="AL1089" i="47"/>
  <c r="AM1089" i="47" s="1"/>
  <c r="AL1093" i="47"/>
  <c r="AM1093" i="47" s="1"/>
  <c r="AL1097" i="47"/>
  <c r="AM1097" i="47" s="1"/>
  <c r="AL1101" i="47"/>
  <c r="AM1101" i="47" s="1"/>
  <c r="AL1105" i="47"/>
  <c r="AM1105" i="47" s="1"/>
  <c r="AL1109" i="47"/>
  <c r="AM1109" i="47" s="1"/>
  <c r="AL1113" i="47"/>
  <c r="AM1113" i="47" s="1"/>
  <c r="AL1117" i="47"/>
  <c r="AM1117" i="47" s="1"/>
  <c r="AL1121" i="47"/>
  <c r="AM1121" i="47" s="1"/>
  <c r="AL1125" i="47"/>
  <c r="AM1125" i="47" s="1"/>
  <c r="AL1129" i="47"/>
  <c r="AM1129" i="47" s="1"/>
  <c r="AL1133" i="47"/>
  <c r="AM1133" i="47" s="1"/>
  <c r="AL1137" i="47"/>
  <c r="AM1137" i="47" s="1"/>
  <c r="AL1141" i="47"/>
  <c r="AM1141" i="47" s="1"/>
  <c r="AL1145" i="47"/>
  <c r="AM1145" i="47" s="1"/>
  <c r="AL1149" i="47"/>
  <c r="AM1149" i="47" s="1"/>
  <c r="AL1153" i="47"/>
  <c r="AM1153" i="47" s="1"/>
  <c r="AL1157" i="47"/>
  <c r="AM1157" i="47" s="1"/>
  <c r="AL1161" i="47"/>
  <c r="AM1161" i="47" s="1"/>
  <c r="AL1165" i="47"/>
  <c r="AM1165" i="47" s="1"/>
  <c r="AL1169" i="47"/>
  <c r="AM1169" i="47" s="1"/>
  <c r="AL1173" i="47"/>
  <c r="AM1173" i="47" s="1"/>
  <c r="AL1177" i="47"/>
  <c r="AM1177" i="47" s="1"/>
  <c r="AL1181" i="47"/>
  <c r="AM1181" i="47" s="1"/>
  <c r="AL1185" i="47"/>
  <c r="AM1185" i="47" s="1"/>
  <c r="AL1189" i="47"/>
  <c r="AM1189" i="47" s="1"/>
  <c r="AL1193" i="47"/>
  <c r="AM1193" i="47" s="1"/>
  <c r="AL1197" i="47"/>
  <c r="AM1197" i="47" s="1"/>
  <c r="AL1201" i="47"/>
  <c r="AM1201" i="47" s="1"/>
  <c r="AL1205" i="47"/>
  <c r="AM1205" i="47" s="1"/>
  <c r="AL1209" i="47"/>
  <c r="AM1209" i="47" s="1"/>
  <c r="AL1213" i="47"/>
  <c r="AM1213" i="47" s="1"/>
  <c r="AL1217" i="47"/>
  <c r="AM1217" i="47" s="1"/>
  <c r="AL1221" i="47"/>
  <c r="AM1221" i="47" s="1"/>
  <c r="AL1225" i="47"/>
  <c r="AM1225" i="47" s="1"/>
  <c r="AL1229" i="47"/>
  <c r="AM1229" i="47" s="1"/>
  <c r="AL1233" i="47"/>
  <c r="AM1233" i="47" s="1"/>
  <c r="AL1237" i="47"/>
  <c r="AM1237" i="47" s="1"/>
  <c r="AL1241" i="47"/>
  <c r="AM1241" i="47" s="1"/>
  <c r="AL1245" i="47"/>
  <c r="AM1245" i="47" s="1"/>
  <c r="AL1249" i="47"/>
  <c r="AM1249" i="47" s="1"/>
  <c r="AL1253" i="47"/>
  <c r="AM1253" i="47" s="1"/>
  <c r="AL1257" i="47"/>
  <c r="AM1257" i="47" s="1"/>
  <c r="AL1261" i="47"/>
  <c r="AM1261" i="47" s="1"/>
  <c r="AL1265" i="47"/>
  <c r="AM1265" i="47" s="1"/>
  <c r="AL1269" i="47"/>
  <c r="AM1269" i="47" s="1"/>
  <c r="AL1273" i="47"/>
  <c r="AM1273" i="47" s="1"/>
  <c r="AL1277" i="47"/>
  <c r="AM1277" i="47" s="1"/>
  <c r="AL1281" i="47"/>
  <c r="AM1281" i="47" s="1"/>
  <c r="AL1285" i="47"/>
  <c r="AM1285" i="47" s="1"/>
  <c r="AL1289" i="47"/>
  <c r="AM1289" i="47" s="1"/>
  <c r="AL1293" i="47"/>
  <c r="AM1293" i="47" s="1"/>
  <c r="AL1297" i="47"/>
  <c r="AM1297" i="47" s="1"/>
  <c r="AL1301" i="47"/>
  <c r="AM1301" i="47" s="1"/>
  <c r="AL290" i="47"/>
  <c r="AM290" i="47" s="1"/>
  <c r="AL294" i="47"/>
  <c r="AM294" i="47" s="1"/>
  <c r="AL298" i="47"/>
  <c r="AM298" i="47" s="1"/>
  <c r="AL302" i="47"/>
  <c r="AM302" i="47" s="1"/>
  <c r="AL306" i="47"/>
  <c r="AM306" i="47" s="1"/>
  <c r="AL310" i="47"/>
  <c r="AM310" i="47" s="1"/>
  <c r="AL314" i="47"/>
  <c r="AM314" i="47" s="1"/>
  <c r="AL318" i="47"/>
  <c r="AM318" i="47" s="1"/>
  <c r="AL322" i="47"/>
  <c r="AM322" i="47" s="1"/>
  <c r="AL326" i="47"/>
  <c r="AM326" i="47" s="1"/>
  <c r="AL330" i="47"/>
  <c r="AM330" i="47" s="1"/>
  <c r="AL334" i="47"/>
  <c r="AM334" i="47" s="1"/>
  <c r="AL338" i="47"/>
  <c r="AM338" i="47" s="1"/>
  <c r="AL342" i="47"/>
  <c r="AM342" i="47" s="1"/>
  <c r="AL346" i="47"/>
  <c r="AM346" i="47" s="1"/>
  <c r="AL350" i="47"/>
  <c r="AM350" i="47" s="1"/>
  <c r="AL354" i="47"/>
  <c r="AM354" i="47" s="1"/>
  <c r="AL358" i="47"/>
  <c r="AM358" i="47" s="1"/>
  <c r="AL362" i="47"/>
  <c r="AM362" i="47" s="1"/>
  <c r="AL366" i="47"/>
  <c r="AM366" i="47" s="1"/>
  <c r="AL370" i="47"/>
  <c r="AM370" i="47" s="1"/>
  <c r="AL374" i="47"/>
  <c r="AM374" i="47" s="1"/>
  <c r="AL378" i="47"/>
  <c r="AM378" i="47" s="1"/>
  <c r="AL382" i="47"/>
  <c r="AM382" i="47" s="1"/>
  <c r="AL386" i="47"/>
  <c r="AM386" i="47" s="1"/>
  <c r="AL390" i="47"/>
  <c r="AM390" i="47" s="1"/>
  <c r="AL394" i="47"/>
  <c r="AM394" i="47" s="1"/>
  <c r="AL398" i="47"/>
  <c r="AM398" i="47" s="1"/>
  <c r="AL402" i="47"/>
  <c r="AM402" i="47" s="1"/>
  <c r="AL406" i="47"/>
  <c r="AM406" i="47" s="1"/>
  <c r="AL410" i="47"/>
  <c r="AM410" i="47" s="1"/>
  <c r="AL414" i="47"/>
  <c r="AM414" i="47" s="1"/>
  <c r="AL418" i="47"/>
  <c r="AM418" i="47" s="1"/>
  <c r="AL422" i="47"/>
  <c r="AM422" i="47" s="1"/>
  <c r="AL426" i="47"/>
  <c r="AM426" i="47" s="1"/>
  <c r="AL430" i="47"/>
  <c r="AM430" i="47" s="1"/>
  <c r="AL434" i="47"/>
  <c r="AM434" i="47" s="1"/>
  <c r="AL438" i="47"/>
  <c r="AM438" i="47" s="1"/>
  <c r="AL442" i="47"/>
  <c r="AM442" i="47" s="1"/>
  <c r="AL446" i="47"/>
  <c r="AM446" i="47" s="1"/>
  <c r="AL450" i="47"/>
  <c r="AM450" i="47" s="1"/>
  <c r="AL454" i="47"/>
  <c r="AM454" i="47" s="1"/>
  <c r="AL458" i="47"/>
  <c r="AM458" i="47" s="1"/>
  <c r="AL462" i="47"/>
  <c r="AM462" i="47" s="1"/>
  <c r="AL466" i="47"/>
  <c r="AM466" i="47" s="1"/>
  <c r="AL470" i="47"/>
  <c r="AM470" i="47" s="1"/>
  <c r="AL474" i="47"/>
  <c r="AM474" i="47" s="1"/>
  <c r="AL478" i="47"/>
  <c r="AM478" i="47" s="1"/>
  <c r="AL482" i="47"/>
  <c r="AM482" i="47" s="1"/>
  <c r="AL486" i="47"/>
  <c r="AM486" i="47" s="1"/>
  <c r="AL490" i="47"/>
  <c r="AM490" i="47" s="1"/>
  <c r="AL494" i="47"/>
  <c r="AM494" i="47" s="1"/>
  <c r="AL498" i="47"/>
  <c r="AM498" i="47" s="1"/>
  <c r="AL502" i="47"/>
  <c r="AM502" i="47" s="1"/>
  <c r="AL506" i="47"/>
  <c r="AM506" i="47" s="1"/>
  <c r="AL510" i="47"/>
  <c r="AM510" i="47" s="1"/>
  <c r="AL514" i="47"/>
  <c r="AM514" i="47" s="1"/>
  <c r="AL518" i="47"/>
  <c r="AM518" i="47" s="1"/>
  <c r="AL522" i="47"/>
  <c r="AM522" i="47" s="1"/>
  <c r="AL526" i="47"/>
  <c r="AM526" i="47" s="1"/>
  <c r="AL530" i="47"/>
  <c r="AM530" i="47" s="1"/>
  <c r="AL534" i="47"/>
  <c r="AM534" i="47" s="1"/>
  <c r="AL538" i="47"/>
  <c r="AM538" i="47" s="1"/>
  <c r="AL542" i="47"/>
  <c r="AM542" i="47" s="1"/>
  <c r="AL546" i="47"/>
  <c r="AM546" i="47" s="1"/>
  <c r="AL550" i="47"/>
  <c r="AM550" i="47" s="1"/>
  <c r="AL554" i="47"/>
  <c r="AM554" i="47" s="1"/>
  <c r="AL558" i="47"/>
  <c r="AM558" i="47" s="1"/>
  <c r="AL562" i="47"/>
  <c r="AM562" i="47" s="1"/>
  <c r="AL566" i="47"/>
  <c r="AM566" i="47" s="1"/>
  <c r="AL570" i="47"/>
  <c r="AM570" i="47" s="1"/>
  <c r="AL574" i="47"/>
  <c r="AM574" i="47" s="1"/>
  <c r="AL578" i="47"/>
  <c r="AM578" i="47" s="1"/>
  <c r="AL582" i="47"/>
  <c r="AM582" i="47" s="1"/>
  <c r="AL586" i="47"/>
  <c r="AM586" i="47" s="1"/>
  <c r="AL590" i="47"/>
  <c r="AM590" i="47" s="1"/>
  <c r="AL594" i="47"/>
  <c r="AM594" i="47" s="1"/>
  <c r="AL598" i="47"/>
  <c r="AM598" i="47" s="1"/>
  <c r="AL602" i="47"/>
  <c r="AM602" i="47" s="1"/>
  <c r="AL606" i="47"/>
  <c r="AM606" i="47" s="1"/>
  <c r="AL610" i="47"/>
  <c r="AM610" i="47" s="1"/>
  <c r="AL614" i="47"/>
  <c r="AM614" i="47" s="1"/>
  <c r="AL618" i="47"/>
  <c r="AM618" i="47" s="1"/>
  <c r="AL622" i="47"/>
  <c r="AM622" i="47" s="1"/>
  <c r="AL626" i="47"/>
  <c r="AM626" i="47" s="1"/>
  <c r="AL630" i="47"/>
  <c r="AM630" i="47" s="1"/>
  <c r="AL634" i="47"/>
  <c r="AM634" i="47" s="1"/>
  <c r="AL638" i="47"/>
  <c r="AM638" i="47" s="1"/>
  <c r="AL642" i="47"/>
  <c r="AM642" i="47" s="1"/>
  <c r="AL646" i="47"/>
  <c r="AM646" i="47" s="1"/>
  <c r="AL650" i="47"/>
  <c r="AM650" i="47" s="1"/>
  <c r="AL654" i="47"/>
  <c r="AM654" i="47" s="1"/>
  <c r="AL658" i="47"/>
  <c r="AM658" i="47" s="1"/>
  <c r="AL662" i="47"/>
  <c r="AM662" i="47" s="1"/>
  <c r="AL666" i="47"/>
  <c r="AM666" i="47" s="1"/>
  <c r="AL670" i="47"/>
  <c r="AM670" i="47" s="1"/>
  <c r="AL674" i="47"/>
  <c r="AM674" i="47" s="1"/>
  <c r="AL678" i="47"/>
  <c r="AM678" i="47" s="1"/>
  <c r="AL682" i="47"/>
  <c r="AM682" i="47" s="1"/>
  <c r="AL686" i="47"/>
  <c r="AM686" i="47" s="1"/>
  <c r="AL690" i="47"/>
  <c r="AM690" i="47" s="1"/>
  <c r="AL694" i="47"/>
  <c r="AM694" i="47" s="1"/>
  <c r="AL698" i="47"/>
  <c r="AM698" i="47" s="1"/>
  <c r="AL702" i="47"/>
  <c r="AM702" i="47" s="1"/>
  <c r="AL706" i="47"/>
  <c r="AM706" i="47" s="1"/>
  <c r="AL710" i="47"/>
  <c r="AM710" i="47" s="1"/>
  <c r="AL714" i="47"/>
  <c r="AM714" i="47" s="1"/>
  <c r="AL718" i="47"/>
  <c r="AM718" i="47" s="1"/>
  <c r="AL722" i="47"/>
  <c r="AM722" i="47" s="1"/>
  <c r="AL726" i="47"/>
  <c r="AM726" i="47" s="1"/>
  <c r="AL730" i="47"/>
  <c r="AM730" i="47" s="1"/>
  <c r="AL734" i="47"/>
  <c r="AM734" i="47" s="1"/>
  <c r="AL738" i="47"/>
  <c r="AM738" i="47" s="1"/>
  <c r="AL742" i="47"/>
  <c r="AM742" i="47" s="1"/>
  <c r="AL746" i="47"/>
  <c r="AM746" i="47" s="1"/>
  <c r="AL750" i="47"/>
  <c r="AM750" i="47" s="1"/>
  <c r="AL754" i="47"/>
  <c r="AM754" i="47" s="1"/>
  <c r="AL758" i="47"/>
  <c r="AM758" i="47" s="1"/>
  <c r="AL762" i="47"/>
  <c r="AM762" i="47" s="1"/>
  <c r="AL766" i="47"/>
  <c r="AM766" i="47" s="1"/>
  <c r="AL770" i="47"/>
  <c r="AM770" i="47" s="1"/>
  <c r="AL774" i="47"/>
  <c r="AM774" i="47" s="1"/>
  <c r="AL778" i="47"/>
  <c r="AM778" i="47" s="1"/>
  <c r="AL782" i="47"/>
  <c r="AM782" i="47" s="1"/>
  <c r="AL786" i="47"/>
  <c r="AM786" i="47" s="1"/>
  <c r="AL790" i="47"/>
  <c r="AM790" i="47" s="1"/>
  <c r="AL794" i="47"/>
  <c r="AM794" i="47" s="1"/>
  <c r="AL798" i="47"/>
  <c r="AM798" i="47" s="1"/>
  <c r="AL802" i="47"/>
  <c r="AM802" i="47" s="1"/>
  <c r="AL806" i="47"/>
  <c r="AM806" i="47" s="1"/>
  <c r="AL810" i="47"/>
  <c r="AM810" i="47" s="1"/>
  <c r="AL814" i="47"/>
  <c r="AM814" i="47" s="1"/>
  <c r="AL818" i="47"/>
  <c r="AM818" i="47" s="1"/>
  <c r="AL822" i="47"/>
  <c r="AM822" i="47" s="1"/>
  <c r="AL826" i="47"/>
  <c r="AM826" i="47" s="1"/>
  <c r="AL830" i="47"/>
  <c r="AM830" i="47" s="1"/>
  <c r="AL834" i="47"/>
  <c r="AM834" i="47" s="1"/>
  <c r="AL838" i="47"/>
  <c r="AM838" i="47" s="1"/>
  <c r="AL842" i="47"/>
  <c r="AM842" i="47" s="1"/>
  <c r="AL846" i="47"/>
  <c r="AM846" i="47" s="1"/>
  <c r="AL850" i="47"/>
  <c r="AM850" i="47" s="1"/>
  <c r="AL854" i="47"/>
  <c r="AM854" i="47" s="1"/>
  <c r="AL858" i="47"/>
  <c r="AM858" i="47" s="1"/>
  <c r="AL862" i="47"/>
  <c r="AM862" i="47" s="1"/>
  <c r="AL866" i="47"/>
  <c r="AM866" i="47" s="1"/>
  <c r="AL870" i="47"/>
  <c r="AM870" i="47" s="1"/>
  <c r="AL874" i="47"/>
  <c r="AM874" i="47" s="1"/>
  <c r="AL878" i="47"/>
  <c r="AM878" i="47" s="1"/>
  <c r="AL882" i="47"/>
  <c r="AM882" i="47" s="1"/>
  <c r="AL886" i="47"/>
  <c r="AM886" i="47" s="1"/>
  <c r="AL890" i="47"/>
  <c r="AM890" i="47" s="1"/>
  <c r="AL894" i="47"/>
  <c r="AM894" i="47" s="1"/>
  <c r="AL898" i="47"/>
  <c r="AM898" i="47" s="1"/>
  <c r="AL902" i="47"/>
  <c r="AM902" i="47" s="1"/>
  <c r="AL906" i="47"/>
  <c r="AM906" i="47" s="1"/>
  <c r="AL910" i="47"/>
  <c r="AM910" i="47" s="1"/>
  <c r="AL914" i="47"/>
  <c r="AM914" i="47" s="1"/>
  <c r="AL918" i="47"/>
  <c r="AM918" i="47" s="1"/>
  <c r="AL922" i="47"/>
  <c r="AM922" i="47" s="1"/>
  <c r="AL926" i="47"/>
  <c r="AM926" i="47" s="1"/>
  <c r="AL930" i="47"/>
  <c r="AM930" i="47" s="1"/>
  <c r="AL934" i="47"/>
  <c r="AM934" i="47" s="1"/>
  <c r="AL938" i="47"/>
  <c r="AM938" i="47" s="1"/>
  <c r="AL942" i="47"/>
  <c r="AM942" i="47" s="1"/>
  <c r="AL946" i="47"/>
  <c r="AM946" i="47" s="1"/>
  <c r="AL950" i="47"/>
  <c r="AM950" i="47" s="1"/>
  <c r="AL954" i="47"/>
  <c r="AM954" i="47" s="1"/>
  <c r="AL958" i="47"/>
  <c r="AM958" i="47" s="1"/>
  <c r="AL962" i="47"/>
  <c r="AM962" i="47" s="1"/>
  <c r="AL966" i="47"/>
  <c r="AM966" i="47" s="1"/>
  <c r="AL970" i="47"/>
  <c r="AM970" i="47" s="1"/>
  <c r="AL974" i="47"/>
  <c r="AM974" i="47" s="1"/>
  <c r="AL978" i="47"/>
  <c r="AM978" i="47" s="1"/>
  <c r="AL982" i="47"/>
  <c r="AM982" i="47" s="1"/>
  <c r="AL986" i="47"/>
  <c r="AM986" i="47" s="1"/>
  <c r="AL990" i="47"/>
  <c r="AM990" i="47" s="1"/>
  <c r="AL994" i="47"/>
  <c r="AM994" i="47" s="1"/>
  <c r="AL998" i="47"/>
  <c r="AM998" i="47" s="1"/>
  <c r="AL1002" i="47"/>
  <c r="AM1002" i="47" s="1"/>
  <c r="AL1006" i="47"/>
  <c r="AM1006" i="47" s="1"/>
  <c r="AL1010" i="47"/>
  <c r="AM1010" i="47" s="1"/>
  <c r="AL1014" i="47"/>
  <c r="AM1014" i="47" s="1"/>
  <c r="AL1018" i="47"/>
  <c r="AM1018" i="47" s="1"/>
  <c r="AL1022" i="47"/>
  <c r="AM1022" i="47" s="1"/>
  <c r="AL1026" i="47"/>
  <c r="AM1026" i="47" s="1"/>
  <c r="AL1030" i="47"/>
  <c r="AM1030" i="47" s="1"/>
  <c r="AL1034" i="47"/>
  <c r="AM1034" i="47" s="1"/>
  <c r="AL1038" i="47"/>
  <c r="AM1038" i="47" s="1"/>
  <c r="AL1042" i="47"/>
  <c r="AM1042" i="47" s="1"/>
  <c r="AL1046" i="47"/>
  <c r="AM1046" i="47" s="1"/>
  <c r="AL1050" i="47"/>
  <c r="AM1050" i="47" s="1"/>
  <c r="AL1054" i="47"/>
  <c r="AM1054" i="47" s="1"/>
  <c r="AL1058" i="47"/>
  <c r="AM1058" i="47" s="1"/>
  <c r="AL1062" i="47"/>
  <c r="AM1062" i="47" s="1"/>
  <c r="AL1066" i="47"/>
  <c r="AM1066" i="47" s="1"/>
  <c r="AL1070" i="47"/>
  <c r="AM1070" i="47" s="1"/>
  <c r="AL1074" i="47"/>
  <c r="AM1074" i="47" s="1"/>
  <c r="AL1078" i="47"/>
  <c r="AM1078" i="47" s="1"/>
  <c r="AL1082" i="47"/>
  <c r="AM1082" i="47" s="1"/>
  <c r="AL1086" i="47"/>
  <c r="AM1086" i="47" s="1"/>
  <c r="AL1090" i="47"/>
  <c r="AM1090" i="47" s="1"/>
  <c r="AL1094" i="47"/>
  <c r="AM1094" i="47" s="1"/>
  <c r="AL1098" i="47"/>
  <c r="AM1098" i="47" s="1"/>
  <c r="AL1102" i="47"/>
  <c r="AM1102" i="47" s="1"/>
  <c r="AL1106" i="47"/>
  <c r="AM1106" i="47" s="1"/>
  <c r="AL1110" i="47"/>
  <c r="AM1110" i="47" s="1"/>
  <c r="AL1114" i="47"/>
  <c r="AM1114" i="47" s="1"/>
  <c r="AL1118" i="47"/>
  <c r="AM1118" i="47" s="1"/>
  <c r="AL1122" i="47"/>
  <c r="AM1122" i="47" s="1"/>
  <c r="AL1126" i="47"/>
  <c r="AM1126" i="47" s="1"/>
  <c r="AL1130" i="47"/>
  <c r="AM1130" i="47" s="1"/>
  <c r="AL1134" i="47"/>
  <c r="AM1134" i="47" s="1"/>
  <c r="AL1138" i="47"/>
  <c r="AM1138" i="47" s="1"/>
  <c r="AL1142" i="47"/>
  <c r="AM1142" i="47" s="1"/>
  <c r="AL1146" i="47"/>
  <c r="AM1146" i="47" s="1"/>
  <c r="AL1150" i="47"/>
  <c r="AM1150" i="47" s="1"/>
  <c r="AL1154" i="47"/>
  <c r="AM1154" i="47" s="1"/>
  <c r="AL1158" i="47"/>
  <c r="AM1158" i="47" s="1"/>
  <c r="AL1162" i="47"/>
  <c r="AM1162" i="47" s="1"/>
  <c r="AL1166" i="47"/>
  <c r="AM1166" i="47" s="1"/>
  <c r="AL1170" i="47"/>
  <c r="AM1170" i="47" s="1"/>
  <c r="AL1174" i="47"/>
  <c r="AM1174" i="47" s="1"/>
  <c r="AL1178" i="47"/>
  <c r="AM1178" i="47" s="1"/>
  <c r="AL1182" i="47"/>
  <c r="AM1182" i="47" s="1"/>
  <c r="AL1186" i="47"/>
  <c r="AM1186" i="47" s="1"/>
  <c r="AL1190" i="47"/>
  <c r="AM1190" i="47" s="1"/>
  <c r="AL1194" i="47"/>
  <c r="AM1194" i="47" s="1"/>
  <c r="AL1198" i="47"/>
  <c r="AM1198" i="47" s="1"/>
  <c r="AL1202" i="47"/>
  <c r="AM1202" i="47" s="1"/>
  <c r="AL1206" i="47"/>
  <c r="AM1206" i="47" s="1"/>
  <c r="AL1210" i="47"/>
  <c r="AM1210" i="47" s="1"/>
  <c r="AL1214" i="47"/>
  <c r="AM1214" i="47" s="1"/>
  <c r="AL1218" i="47"/>
  <c r="AM1218" i="47" s="1"/>
  <c r="AL1222" i="47"/>
  <c r="AM1222" i="47" s="1"/>
  <c r="AL1226" i="47"/>
  <c r="AM1226" i="47" s="1"/>
  <c r="AL1230" i="47"/>
  <c r="AM1230" i="47" s="1"/>
  <c r="AL1234" i="47"/>
  <c r="AM1234" i="47" s="1"/>
  <c r="AL1238" i="47"/>
  <c r="AM1238" i="47" s="1"/>
  <c r="AL1242" i="47"/>
  <c r="AM1242" i="47" s="1"/>
  <c r="AL1246" i="47"/>
  <c r="AM1246" i="47" s="1"/>
  <c r="AL1250" i="47"/>
  <c r="AM1250" i="47" s="1"/>
  <c r="AL1254" i="47"/>
  <c r="AM1254" i="47" s="1"/>
  <c r="AL1258" i="47"/>
  <c r="AM1258" i="47" s="1"/>
  <c r="AL1262" i="47"/>
  <c r="AM1262" i="47" s="1"/>
  <c r="AL1266" i="47"/>
  <c r="AM1266" i="47" s="1"/>
  <c r="AL1270" i="47"/>
  <c r="AM1270" i="47" s="1"/>
  <c r="AL1274" i="47"/>
  <c r="AM1274" i="47" s="1"/>
  <c r="AL1278" i="47"/>
  <c r="AM1278" i="47" s="1"/>
  <c r="AL1282" i="47"/>
  <c r="AM1282" i="47" s="1"/>
  <c r="AL1286" i="47"/>
  <c r="AM1286" i="47" s="1"/>
  <c r="AL1290" i="47"/>
  <c r="AM1290" i="47" s="1"/>
  <c r="AL1294" i="47"/>
  <c r="AM1294" i="47" s="1"/>
  <c r="AL1298" i="47"/>
  <c r="AM1298" i="47" s="1"/>
  <c r="AL1304" i="47"/>
  <c r="AM1304" i="47" s="1"/>
  <c r="C2" i="72" l="1"/>
  <c r="E35" i="45"/>
  <c r="AU1295" i="47"/>
  <c r="AU1263" i="47"/>
  <c r="AU1247" i="47"/>
  <c r="AU1231" i="47"/>
  <c r="AU1215" i="47"/>
  <c r="AU1199" i="47"/>
  <c r="AU1183" i="47"/>
  <c r="AU1167" i="47"/>
  <c r="AU1151" i="47"/>
  <c r="AU1135" i="47"/>
  <c r="AU1119" i="47"/>
  <c r="AU1103" i="47"/>
  <c r="AU1087" i="47"/>
  <c r="AU1071" i="47"/>
  <c r="AU1055" i="47"/>
  <c r="AU1039" i="47"/>
  <c r="AU1007" i="47"/>
  <c r="AU975" i="47"/>
  <c r="AU959" i="47"/>
  <c r="AU943" i="47"/>
  <c r="AU911" i="47"/>
  <c r="AU895" i="47"/>
  <c r="AU879" i="47"/>
  <c r="AU863" i="47"/>
  <c r="AU847" i="47"/>
  <c r="AU831" i="47"/>
  <c r="AU815" i="47"/>
  <c r="AU799" i="47"/>
  <c r="AU783" i="47"/>
  <c r="AU767" i="47"/>
  <c r="AU751" i="47"/>
  <c r="AU735" i="47"/>
  <c r="AU719" i="47"/>
  <c r="AU703" i="47"/>
  <c r="AU687" i="47"/>
  <c r="AU671" i="47"/>
  <c r="AU655" i="47"/>
  <c r="AU639" i="47"/>
  <c r="AU623" i="47"/>
  <c r="AU607" i="47"/>
  <c r="AU591" i="47"/>
  <c r="AU575" i="47"/>
  <c r="AU559" i="47"/>
  <c r="AU543" i="47"/>
  <c r="AU527" i="47"/>
  <c r="AU511" i="47"/>
  <c r="AU495" i="47"/>
  <c r="AU479" i="47"/>
  <c r="AU463" i="47"/>
  <c r="AU447" i="47"/>
  <c r="AU431" i="47"/>
  <c r="AU415" i="47"/>
  <c r="AU399" i="47"/>
  <c r="AU383" i="47"/>
  <c r="AU367" i="47"/>
  <c r="AU351" i="47"/>
  <c r="AU335" i="47"/>
  <c r="AU319" i="47"/>
  <c r="AU303" i="47"/>
  <c r="AU287" i="47"/>
  <c r="AU271" i="47"/>
  <c r="AU255" i="47"/>
  <c r="AU239" i="47"/>
  <c r="AU223" i="47"/>
  <c r="AU207" i="47"/>
  <c r="AT1306" i="47"/>
  <c r="B1323" i="47" s="1"/>
  <c r="AU191" i="47"/>
  <c r="AU175" i="47"/>
  <c r="AU159" i="47"/>
  <c r="AU143" i="47"/>
  <c r="AU127" i="47"/>
  <c r="AU111" i="47"/>
  <c r="AU95" i="47"/>
  <c r="AU79" i="47"/>
  <c r="AU63" i="47"/>
  <c r="AU47" i="47"/>
  <c r="AU31" i="47"/>
  <c r="AU15" i="47"/>
  <c r="AO1306" i="47"/>
  <c r="B1316" i="47" s="1"/>
  <c r="AU1117" i="47"/>
  <c r="AU1037" i="47"/>
  <c r="AU985" i="47"/>
  <c r="AU929" i="47"/>
  <c r="AU877" i="47"/>
  <c r="AU829" i="47"/>
  <c r="AU773" i="47"/>
  <c r="AU717" i="47"/>
  <c r="AU669" i="47"/>
  <c r="AU613" i="47"/>
  <c r="AU565" i="47"/>
  <c r="AU505" i="47"/>
  <c r="AU445" i="47"/>
  <c r="AU389" i="47"/>
  <c r="AU325" i="47"/>
  <c r="AU269" i="47"/>
  <c r="AU221" i="47"/>
  <c r="AU157" i="47"/>
  <c r="AU97" i="47"/>
  <c r="AU41" i="47"/>
  <c r="AU1298" i="47"/>
  <c r="AU1282" i="47"/>
  <c r="AU1266" i="47"/>
  <c r="AU1250" i="47"/>
  <c r="AU1053" i="47"/>
  <c r="AU1005" i="47"/>
  <c r="AU961" i="47"/>
  <c r="AU917" i="47"/>
  <c r="AU869" i="47"/>
  <c r="AU825" i="47"/>
  <c r="AU781" i="47"/>
  <c r="AU729" i="47"/>
  <c r="AU685" i="47"/>
  <c r="AU637" i="47"/>
  <c r="AU593" i="47"/>
  <c r="AU545" i="47"/>
  <c r="AU501" i="47"/>
  <c r="AU457" i="47"/>
  <c r="AU413" i="47"/>
  <c r="AU369" i="47"/>
  <c r="AU329" i="47"/>
  <c r="AU281" i="47"/>
  <c r="AU241" i="47"/>
  <c r="AU193" i="47"/>
  <c r="AU149" i="47"/>
  <c r="AU105" i="47"/>
  <c r="AU61" i="47"/>
  <c r="AU21" i="47"/>
  <c r="AU1292" i="47"/>
  <c r="AU1276" i="47"/>
  <c r="AU1260" i="47"/>
  <c r="AU1244" i="47"/>
  <c r="AU1228" i="47"/>
  <c r="AU1212" i="47"/>
  <c r="AU1196" i="47"/>
  <c r="AU1180" i="47"/>
  <c r="AU1164" i="47"/>
  <c r="AU1148" i="47"/>
  <c r="AU1132" i="47"/>
  <c r="AU1116" i="47"/>
  <c r="AU1234" i="47"/>
  <c r="AU1218" i="47"/>
  <c r="AU1202" i="47"/>
  <c r="AU1186" i="47"/>
  <c r="AU1170" i="47"/>
  <c r="AU1154" i="47"/>
  <c r="AU1138" i="47"/>
  <c r="AU1122" i="47"/>
  <c r="AU1106" i="47"/>
  <c r="AU1090" i="47"/>
  <c r="AU1074" i="47"/>
  <c r="AU1058" i="47"/>
  <c r="AU1042" i="47"/>
  <c r="AU1026" i="47"/>
  <c r="AU1010" i="47"/>
  <c r="AU994" i="47"/>
  <c r="AU978" i="47"/>
  <c r="AU962" i="47"/>
  <c r="AU946" i="47"/>
  <c r="AU930" i="47"/>
  <c r="AU914" i="47"/>
  <c r="AU898" i="47"/>
  <c r="AU882" i="47"/>
  <c r="AU866" i="47"/>
  <c r="AU850" i="47"/>
  <c r="AU834" i="47"/>
  <c r="AU818" i="47"/>
  <c r="AU802" i="47"/>
  <c r="AU786" i="47"/>
  <c r="AU770" i="47"/>
  <c r="AU754" i="47"/>
  <c r="AU738" i="47"/>
  <c r="AU722" i="47"/>
  <c r="AU706" i="47"/>
  <c r="AU690" i="47"/>
  <c r="AU674" i="47"/>
  <c r="AU658" i="47"/>
  <c r="AU642" i="47"/>
  <c r="AU626" i="47"/>
  <c r="AU610" i="47"/>
  <c r="AU594" i="47"/>
  <c r="AU578" i="47"/>
  <c r="AU562" i="47"/>
  <c r="AU546" i="47"/>
  <c r="AU530" i="47"/>
  <c r="AU514" i="47"/>
  <c r="AU498" i="47"/>
  <c r="AU482" i="47"/>
  <c r="AU466" i="47"/>
  <c r="AU450" i="47"/>
  <c r="AU434" i="47"/>
  <c r="AU418" i="47"/>
  <c r="AU402" i="47"/>
  <c r="AU386" i="47"/>
  <c r="AU370" i="47"/>
  <c r="AU354" i="47"/>
  <c r="AU338" i="47"/>
  <c r="AU322" i="47"/>
  <c r="AU306" i="47"/>
  <c r="AU290" i="47"/>
  <c r="AU274" i="47"/>
  <c r="AU258" i="47"/>
  <c r="AU242" i="47"/>
  <c r="AU226" i="47"/>
  <c r="AU210" i="47"/>
  <c r="AU194" i="47"/>
  <c r="AU178" i="47"/>
  <c r="AU162" i="47"/>
  <c r="AU146" i="47"/>
  <c r="AU130" i="47"/>
  <c r="AU114" i="47"/>
  <c r="AU98" i="47"/>
  <c r="AU82" i="47"/>
  <c r="AU66" i="47"/>
  <c r="AU50" i="47"/>
  <c r="AU34" i="47"/>
  <c r="AU18" i="47"/>
  <c r="AU1289" i="47"/>
  <c r="AU1269" i="47"/>
  <c r="AU1237" i="47"/>
  <c r="AU1201" i="47"/>
  <c r="AU1173" i="47"/>
  <c r="AU1141" i="47"/>
  <c r="AU1101" i="47"/>
  <c r="AU1061" i="47"/>
  <c r="AU1100" i="47"/>
  <c r="AU1084" i="47"/>
  <c r="AU1068" i="47"/>
  <c r="AU1052" i="47"/>
  <c r="AU1036" i="47"/>
  <c r="AU1020" i="47"/>
  <c r="AU1004" i="47"/>
  <c r="AU988" i="47"/>
  <c r="AU972" i="47"/>
  <c r="AU956" i="47"/>
  <c r="AU940" i="47"/>
  <c r="AU924" i="47"/>
  <c r="AU908" i="47"/>
  <c r="AU892" i="47"/>
  <c r="AU876" i="47"/>
  <c r="AU860" i="47"/>
  <c r="AU844" i="47"/>
  <c r="AU828" i="47"/>
  <c r="AU812" i="47"/>
  <c r="AU796" i="47"/>
  <c r="AU780" i="47"/>
  <c r="AU764" i="47"/>
  <c r="AU748" i="47"/>
  <c r="AU732" i="47"/>
  <c r="AU716" i="47"/>
  <c r="AU700" i="47"/>
  <c r="AU684" i="47"/>
  <c r="AU668" i="47"/>
  <c r="AU652" i="47"/>
  <c r="AU636" i="47"/>
  <c r="AU620" i="47"/>
  <c r="AU604" i="47"/>
  <c r="AU588" i="47"/>
  <c r="AU572" i="47"/>
  <c r="AU540" i="47"/>
  <c r="AU492" i="47"/>
  <c r="AU476" i="47"/>
  <c r="AU460" i="47"/>
  <c r="AU444" i="47"/>
  <c r="AU428" i="47"/>
  <c r="AU412" i="47"/>
  <c r="AU396" i="47"/>
  <c r="AU380" i="47"/>
  <c r="AU348" i="47"/>
  <c r="AU332" i="47"/>
  <c r="AU316" i="47"/>
  <c r="AU300" i="47"/>
  <c r="AU284" i="47"/>
  <c r="AU268" i="47"/>
  <c r="AU252" i="47"/>
  <c r="AU236" i="47"/>
  <c r="AU220" i="47"/>
  <c r="AU204" i="47"/>
  <c r="AU188" i="47"/>
  <c r="AU172" i="47"/>
  <c r="AU156" i="47"/>
  <c r="AU124" i="47"/>
  <c r="AU108" i="47"/>
  <c r="AU92" i="47"/>
  <c r="AU76" i="47"/>
  <c r="AU60" i="47"/>
  <c r="AU44" i="47"/>
  <c r="AU1233" i="47"/>
  <c r="AU1205" i="47"/>
  <c r="AU1169" i="47"/>
  <c r="AU1137" i="47"/>
  <c r="AU1025" i="47"/>
  <c r="AU977" i="47"/>
  <c r="AU933" i="47"/>
  <c r="AU833" i="47"/>
  <c r="AU793" i="47"/>
  <c r="AU745" i="47"/>
  <c r="AU701" i="47"/>
  <c r="AU657" i="47"/>
  <c r="AU609" i="47"/>
  <c r="AU561" i="47"/>
  <c r="AU517" i="47"/>
  <c r="AU341" i="47"/>
  <c r="AU297" i="47"/>
  <c r="AU249" i="47"/>
  <c r="AU209" i="47"/>
  <c r="AU165" i="47"/>
  <c r="AU121" i="47"/>
  <c r="AU77" i="47"/>
  <c r="AU25" i="47"/>
  <c r="AU560" i="47"/>
  <c r="AU544" i="47"/>
  <c r="AU528" i="47"/>
  <c r="AU512" i="47"/>
  <c r="AU496" i="47"/>
  <c r="AU480" i="47"/>
  <c r="AU464" i="47"/>
  <c r="AU448" i="47"/>
  <c r="AU432" i="47"/>
  <c r="AU416" i="47"/>
  <c r="AU400" i="47"/>
  <c r="AU384" i="47"/>
  <c r="AU368" i="47"/>
  <c r="AU352" i="47"/>
  <c r="AU336" i="47"/>
  <c r="AU320" i="47"/>
  <c r="AU304" i="47"/>
  <c r="AU288" i="47"/>
  <c r="AU272" i="47"/>
  <c r="AU256" i="47"/>
  <c r="AU240" i="47"/>
  <c r="AU224" i="47"/>
  <c r="AU208" i="47"/>
  <c r="AU192" i="47"/>
  <c r="AU176" i="47"/>
  <c r="AU160" i="47"/>
  <c r="AU144" i="47"/>
  <c r="AU128" i="47"/>
  <c r="AU112" i="47"/>
  <c r="AU96" i="47"/>
  <c r="AU80" i="47"/>
  <c r="AU64" i="47"/>
  <c r="AU48" i="47"/>
  <c r="AU32" i="47"/>
  <c r="AU16" i="47"/>
  <c r="AU1273" i="47"/>
  <c r="AU1241" i="47"/>
  <c r="AU1209" i="47"/>
  <c r="AU1177" i="47"/>
  <c r="AU1145" i="47"/>
  <c r="AU1113" i="47"/>
  <c r="AU1077" i="47"/>
  <c r="AU1033" i="47"/>
  <c r="AU989" i="47"/>
  <c r="AU945" i="47"/>
  <c r="AU897" i="47"/>
  <c r="AU845" i="47"/>
  <c r="AU805" i="47"/>
  <c r="AU757" i="47"/>
  <c r="AU709" i="47"/>
  <c r="AU665" i="47"/>
  <c r="AU621" i="47"/>
  <c r="AU573" i="47"/>
  <c r="AU529" i="47"/>
  <c r="AU485" i="47"/>
  <c r="AU441" i="47"/>
  <c r="AU397" i="47"/>
  <c r="AU1291" i="47"/>
  <c r="AU1275" i="47"/>
  <c r="AU1259" i="47"/>
  <c r="AU1243" i="47"/>
  <c r="AU1227" i="47"/>
  <c r="AU1211" i="47"/>
  <c r="AU1195" i="47"/>
  <c r="AU1179" i="47"/>
  <c r="AU1163" i="47"/>
  <c r="AU1147" i="47"/>
  <c r="AU1131" i="47"/>
  <c r="AU1115" i="47"/>
  <c r="AU1099" i="47"/>
  <c r="AU1083" i="47"/>
  <c r="AU1067" i="47"/>
  <c r="AU1051" i="47"/>
  <c r="AU1035" i="47"/>
  <c r="AU1019" i="47"/>
  <c r="AU1003" i="47"/>
  <c r="AU987" i="47"/>
  <c r="AU971" i="47"/>
  <c r="AU955" i="47"/>
  <c r="AU939" i="47"/>
  <c r="AU923" i="47"/>
  <c r="AU907" i="47"/>
  <c r="AU891" i="47"/>
  <c r="AU875" i="47"/>
  <c r="AU859" i="47"/>
  <c r="AU843" i="47"/>
  <c r="AU827" i="47"/>
  <c r="AU811" i="47"/>
  <c r="AU795" i="47"/>
  <c r="AU779" i="47"/>
  <c r="AU763" i="47"/>
  <c r="AU747" i="47"/>
  <c r="AU731" i="47"/>
  <c r="AU715" i="47"/>
  <c r="AU699" i="47"/>
  <c r="AU683" i="47"/>
  <c r="AU667" i="47"/>
  <c r="AU651" i="47"/>
  <c r="AU635" i="47"/>
  <c r="AU619" i="47"/>
  <c r="AU603" i="47"/>
  <c r="AU587" i="47"/>
  <c r="AU571" i="47"/>
  <c r="AU555" i="47"/>
  <c r="AU539" i="47"/>
  <c r="AU523" i="47"/>
  <c r="AU507" i="47"/>
  <c r="AU491" i="47"/>
  <c r="AU475" i="47"/>
  <c r="AU459" i="47"/>
  <c r="AU443" i="47"/>
  <c r="AU427" i="47"/>
  <c r="AU411" i="47"/>
  <c r="AU395" i="47"/>
  <c r="AU379" i="47"/>
  <c r="AU363" i="47"/>
  <c r="AU347" i="47"/>
  <c r="AU331" i="47"/>
  <c r="AU315" i="47"/>
  <c r="AU299" i="47"/>
  <c r="AU283" i="47"/>
  <c r="AU267" i="47"/>
  <c r="AU251" i="47"/>
  <c r="AU235" i="47"/>
  <c r="AU219" i="47"/>
  <c r="AU203" i="47"/>
  <c r="AU187" i="47"/>
  <c r="AU171" i="47"/>
  <c r="AU155" i="47"/>
  <c r="AU139" i="47"/>
  <c r="AU123" i="47"/>
  <c r="AU107" i="47"/>
  <c r="AU91" i="47"/>
  <c r="AU75" i="47"/>
  <c r="AU59" i="47"/>
  <c r="AU43" i="47"/>
  <c r="AU27" i="47"/>
  <c r="AU11" i="47"/>
  <c r="AU1081" i="47"/>
  <c r="AU1021" i="47"/>
  <c r="AU969" i="47"/>
  <c r="AU913" i="47"/>
  <c r="AU865" i="47"/>
  <c r="AU809" i="47"/>
  <c r="AU761" i="47"/>
  <c r="AU705" i="47"/>
  <c r="AU653" i="47"/>
  <c r="AU601" i="47"/>
  <c r="AU549" i="47"/>
  <c r="AU489" i="47"/>
  <c r="AU429" i="47"/>
  <c r="AU373" i="47"/>
  <c r="AU313" i="47"/>
  <c r="AU257" i="47"/>
  <c r="AU201" i="47"/>
  <c r="AU141" i="47"/>
  <c r="AU81" i="47"/>
  <c r="AU29" i="47"/>
  <c r="AU1294" i="47"/>
  <c r="AU1278" i="47"/>
  <c r="AU1262" i="47"/>
  <c r="AU1246" i="47"/>
  <c r="AU1230" i="47"/>
  <c r="AU1214" i="47"/>
  <c r="AU1198" i="47"/>
  <c r="AU1182" i="47"/>
  <c r="AU1166" i="47"/>
  <c r="AU1150" i="47"/>
  <c r="AU1134" i="47"/>
  <c r="AU1118" i="47"/>
  <c r="AU1102" i="47"/>
  <c r="AU1086" i="47"/>
  <c r="AU1070" i="47"/>
  <c r="AU1054" i="47"/>
  <c r="AU1038" i="47"/>
  <c r="AU1022" i="47"/>
  <c r="AU1006" i="47"/>
  <c r="AU990" i="47"/>
  <c r="AU974" i="47"/>
  <c r="AU958" i="47"/>
  <c r="AU942" i="47"/>
  <c r="AU926" i="47"/>
  <c r="AU910" i="47"/>
  <c r="AU894" i="47"/>
  <c r="AU878" i="47"/>
  <c r="AU862" i="47"/>
  <c r="AU846" i="47"/>
  <c r="AU830" i="47"/>
  <c r="AU814" i="47"/>
  <c r="AU798" i="47"/>
  <c r="AU782" i="47"/>
  <c r="AU766" i="47"/>
  <c r="AU750" i="47"/>
  <c r="AU734" i="47"/>
  <c r="AU718" i="47"/>
  <c r="AU702" i="47"/>
  <c r="AU686" i="47"/>
  <c r="AU670" i="47"/>
  <c r="AU654" i="47"/>
  <c r="AU638" i="47"/>
  <c r="AU622" i="47"/>
  <c r="AU606" i="47"/>
  <c r="AU590" i="47"/>
  <c r="AU574" i="47"/>
  <c r="AU558" i="47"/>
  <c r="AU542" i="47"/>
  <c r="AU526" i="47"/>
  <c r="AU510" i="47"/>
  <c r="AU494" i="47"/>
  <c r="AU478" i="47"/>
  <c r="AU462" i="47"/>
  <c r="AU446" i="47"/>
  <c r="AU430" i="47"/>
  <c r="AU414" i="47"/>
  <c r="AU398" i="47"/>
  <c r="AU382" i="47"/>
  <c r="AU366" i="47"/>
  <c r="AU350" i="47"/>
  <c r="AU334" i="47"/>
  <c r="AU318" i="47"/>
  <c r="AU302" i="47"/>
  <c r="AU286" i="47"/>
  <c r="AU270" i="47"/>
  <c r="AU254" i="47"/>
  <c r="AU238" i="47"/>
  <c r="AU222" i="47"/>
  <c r="AU206" i="47"/>
  <c r="AU190" i="47"/>
  <c r="AU174" i="47"/>
  <c r="AU158" i="47"/>
  <c r="AU142" i="47"/>
  <c r="AU126" i="47"/>
  <c r="AU110" i="47"/>
  <c r="AU94" i="47"/>
  <c r="AU78" i="47"/>
  <c r="AU62" i="47"/>
  <c r="AU46" i="47"/>
  <c r="AU30" i="47"/>
  <c r="AU14" i="47"/>
  <c r="AU1285" i="47"/>
  <c r="AU1261" i="47"/>
  <c r="AU1229" i="47"/>
  <c r="AU1193" i="47"/>
  <c r="AU1165" i="47"/>
  <c r="AU1129" i="47"/>
  <c r="AU1093" i="47"/>
  <c r="AU556" i="47"/>
  <c r="AU524" i="47"/>
  <c r="AU508" i="47"/>
  <c r="AU364" i="47"/>
  <c r="AU140" i="47"/>
  <c r="AU28" i="47"/>
  <c r="AU12" i="47"/>
  <c r="AU1265" i="47"/>
  <c r="AU1105" i="47"/>
  <c r="AU1069" i="47"/>
  <c r="AU885" i="47"/>
  <c r="AU473" i="47"/>
  <c r="AU433" i="47"/>
  <c r="AU385" i="47"/>
  <c r="AU1017" i="47"/>
  <c r="AU973" i="47"/>
  <c r="AU925" i="47"/>
  <c r="AU881" i="47"/>
  <c r="AU837" i="47"/>
  <c r="AU789" i="47"/>
  <c r="AU741" i="47"/>
  <c r="AU697" i="47"/>
  <c r="AU649" i="47"/>
  <c r="AU605" i="47"/>
  <c r="AU557" i="47"/>
  <c r="AU513" i="47"/>
  <c r="AU469" i="47"/>
  <c r="AU425" i="47"/>
  <c r="AU381" i="47"/>
  <c r="AU337" i="47"/>
  <c r="AU293" i="47"/>
  <c r="AU253" i="47"/>
  <c r="AU205" i="47"/>
  <c r="AU161" i="47"/>
  <c r="AU117" i="47"/>
  <c r="AU73" i="47"/>
  <c r="AU33" i="47"/>
  <c r="AU1296" i="47"/>
  <c r="AU1280" i="47"/>
  <c r="AU1264" i="47"/>
  <c r="AU1248" i="47"/>
  <c r="AU1232" i="47"/>
  <c r="AU1216" i="47"/>
  <c r="AU1200" i="47"/>
  <c r="AU1184" i="47"/>
  <c r="AU1168" i="47"/>
  <c r="AU1152" i="47"/>
  <c r="AU1136" i="47"/>
  <c r="AU1120" i="47"/>
  <c r="AU1104" i="47"/>
  <c r="AU1088" i="47"/>
  <c r="AU1072" i="47"/>
  <c r="AU1056" i="47"/>
  <c r="AU1040" i="47"/>
  <c r="AU1024" i="47"/>
  <c r="AU1008" i="47"/>
  <c r="AU992" i="47"/>
  <c r="AU976" i="47"/>
  <c r="AU960" i="47"/>
  <c r="AU944" i="47"/>
  <c r="AU928" i="47"/>
  <c r="AU912" i="47"/>
  <c r="AU896" i="47"/>
  <c r="AU880" i="47"/>
  <c r="AU864" i="47"/>
  <c r="AU848" i="47"/>
  <c r="AU832" i="47"/>
  <c r="AU816" i="47"/>
  <c r="AU800" i="47"/>
  <c r="AU784" i="47"/>
  <c r="AU768" i="47"/>
  <c r="AU752" i="47"/>
  <c r="AU736" i="47"/>
  <c r="AU720" i="47"/>
  <c r="AU704" i="47"/>
  <c r="AU688" i="47"/>
  <c r="AU672" i="47"/>
  <c r="AU656" i="47"/>
  <c r="AU640" i="47"/>
  <c r="AU624" i="47"/>
  <c r="AU608" i="47"/>
  <c r="AU592" i="47"/>
  <c r="AU576" i="47"/>
  <c r="AU353" i="47"/>
  <c r="AU309" i="47"/>
  <c r="AU261" i="47"/>
  <c r="AU217" i="47"/>
  <c r="AU177" i="47"/>
  <c r="AU133" i="47"/>
  <c r="AU89" i="47"/>
  <c r="AU37" i="47"/>
  <c r="AU1023" i="47"/>
  <c r="AM1306" i="47"/>
  <c r="AU1299" i="47"/>
  <c r="AU1283" i="47"/>
  <c r="AU1267" i="47"/>
  <c r="AU1251" i="47"/>
  <c r="AU1235" i="47"/>
  <c r="AU1219" i="47"/>
  <c r="AU1203" i="47"/>
  <c r="AU1187" i="47"/>
  <c r="AU1171" i="47"/>
  <c r="AU1155" i="47"/>
  <c r="AU1139" i="47"/>
  <c r="AU1123" i="47"/>
  <c r="AU1107" i="47"/>
  <c r="AU1091" i="47"/>
  <c r="AU1075" i="47"/>
  <c r="AU1059" i="47"/>
  <c r="AU1043" i="47"/>
  <c r="AU1027" i="47"/>
  <c r="AU1011" i="47"/>
  <c r="AU995" i="47"/>
  <c r="AU979" i="47"/>
  <c r="AU963" i="47"/>
  <c r="AU947" i="47"/>
  <c r="AU931" i="47"/>
  <c r="AU915" i="47"/>
  <c r="AU899" i="47"/>
  <c r="AU883" i="47"/>
  <c r="AU867" i="47"/>
  <c r="AU851" i="47"/>
  <c r="AU835" i="47"/>
  <c r="AU819" i="47"/>
  <c r="AU803" i="47"/>
  <c r="AU787" i="47"/>
  <c r="AU771" i="47"/>
  <c r="AU755" i="47"/>
  <c r="AU739" i="47"/>
  <c r="AU723" i="47"/>
  <c r="AU707" i="47"/>
  <c r="AU691" i="47"/>
  <c r="AU675" i="47"/>
  <c r="AU659" i="47"/>
  <c r="AU643" i="47"/>
  <c r="AU627" i="47"/>
  <c r="AU611" i="47"/>
  <c r="AU595" i="47"/>
  <c r="AU579" i="47"/>
  <c r="AU563" i="47"/>
  <c r="AU547" i="47"/>
  <c r="AU531" i="47"/>
  <c r="AU515" i="47"/>
  <c r="AU499" i="47"/>
  <c r="AU483" i="47"/>
  <c r="AU467" i="47"/>
  <c r="AU451" i="47"/>
  <c r="AU435" i="47"/>
  <c r="AU419" i="47"/>
  <c r="AU403" i="47"/>
  <c r="AU387" i="47"/>
  <c r="AU371" i="47"/>
  <c r="AU355" i="47"/>
  <c r="AU339" i="47"/>
  <c r="AU323" i="47"/>
  <c r="AU307" i="47"/>
  <c r="AU291" i="47"/>
  <c r="AU275" i="47"/>
  <c r="AU259" i="47"/>
  <c r="AU243" i="47"/>
  <c r="AU227" i="47"/>
  <c r="AU211" i="47"/>
  <c r="AU195" i="47"/>
  <c r="AU179" i="47"/>
  <c r="AU163" i="47"/>
  <c r="AU147" i="47"/>
  <c r="AU131" i="47"/>
  <c r="AU115" i="47"/>
  <c r="AU99" i="47"/>
  <c r="AU83" i="47"/>
  <c r="AU67" i="47"/>
  <c r="AU51" i="47"/>
  <c r="AU35" i="47"/>
  <c r="AU19" i="47"/>
  <c r="AU1297" i="47"/>
  <c r="AU1049" i="47"/>
  <c r="AU997" i="47"/>
  <c r="AU941" i="47"/>
  <c r="AU889" i="47"/>
  <c r="AU841" i="47"/>
  <c r="AU785" i="47"/>
  <c r="AU737" i="47"/>
  <c r="AU681" i="47"/>
  <c r="AU625" i="47"/>
  <c r="AU577" i="47"/>
  <c r="AU521" i="47"/>
  <c r="AU461" i="47"/>
  <c r="AU405" i="47"/>
  <c r="AU345" i="47"/>
  <c r="AU285" i="47"/>
  <c r="AU233" i="47"/>
  <c r="AU169" i="47"/>
  <c r="AU113" i="47"/>
  <c r="AU53" i="47"/>
  <c r="AU1304" i="47"/>
  <c r="AU1286" i="47"/>
  <c r="AU1270" i="47"/>
  <c r="AU1254" i="47"/>
  <c r="AU1238" i="47"/>
  <c r="AU1222" i="47"/>
  <c r="AU1206" i="47"/>
  <c r="AU1190" i="47"/>
  <c r="AU1174" i="47"/>
  <c r="AU1158" i="47"/>
  <c r="AU1142" i="47"/>
  <c r="AU1126" i="47"/>
  <c r="AU1110" i="47"/>
  <c r="AU1094" i="47"/>
  <c r="AU1078" i="47"/>
  <c r="AU1062" i="47"/>
  <c r="AU1046" i="47"/>
  <c r="AU1030" i="47"/>
  <c r="AU1014" i="47"/>
  <c r="AU998" i="47"/>
  <c r="AU982" i="47"/>
  <c r="AU966" i="47"/>
  <c r="AU950" i="47"/>
  <c r="AU934" i="47"/>
  <c r="AU918" i="47"/>
  <c r="AU902" i="47"/>
  <c r="AU886" i="47"/>
  <c r="AU870" i="47"/>
  <c r="AU854" i="47"/>
  <c r="AU838" i="47"/>
  <c r="AU822" i="47"/>
  <c r="AU806" i="47"/>
  <c r="AU790" i="47"/>
  <c r="AU774" i="47"/>
  <c r="AU758" i="47"/>
  <c r="AU742" i="47"/>
  <c r="AU726" i="47"/>
  <c r="AU710" i="47"/>
  <c r="AU694" i="47"/>
  <c r="AU678" i="47"/>
  <c r="AU662" i="47"/>
  <c r="AU646" i="47"/>
  <c r="AU630" i="47"/>
  <c r="AU614" i="47"/>
  <c r="AU598" i="47"/>
  <c r="AU582" i="47"/>
  <c r="AU566" i="47"/>
  <c r="AU550" i="47"/>
  <c r="AU534" i="47"/>
  <c r="AU518" i="47"/>
  <c r="AU502" i="47"/>
  <c r="AU486" i="47"/>
  <c r="AU470" i="47"/>
  <c r="AU454" i="47"/>
  <c r="AU438" i="47"/>
  <c r="AU422" i="47"/>
  <c r="AU406" i="47"/>
  <c r="AU390" i="47"/>
  <c r="AU374" i="47"/>
  <c r="AU358" i="47"/>
  <c r="AU342" i="47"/>
  <c r="AU326" i="47"/>
  <c r="AU310" i="47"/>
  <c r="AU294" i="47"/>
  <c r="AU278" i="47"/>
  <c r="AU262" i="47"/>
  <c r="AU246" i="47"/>
  <c r="AU230" i="47"/>
  <c r="AU214" i="47"/>
  <c r="AU198" i="47"/>
  <c r="AU182" i="47"/>
  <c r="AU166" i="47"/>
  <c r="AU150" i="47"/>
  <c r="AU134" i="47"/>
  <c r="AU118" i="47"/>
  <c r="AU102" i="47"/>
  <c r="AU86" i="47"/>
  <c r="AU70" i="47"/>
  <c r="AU54" i="47"/>
  <c r="AU38" i="47"/>
  <c r="AU22" i="47"/>
  <c r="AU1301" i="47"/>
  <c r="AU1277" i="47"/>
  <c r="AU1245" i="47"/>
  <c r="AU1213" i="47"/>
  <c r="AU1181" i="47"/>
  <c r="AU1149" i="47"/>
  <c r="AU1109" i="47"/>
  <c r="AU1073" i="47"/>
  <c r="AU1029" i="47"/>
  <c r="AU981" i="47"/>
  <c r="AU937" i="47"/>
  <c r="AU893" i="47"/>
  <c r="AU849" i="47"/>
  <c r="AU801" i="47"/>
  <c r="AU753" i="47"/>
  <c r="AU713" i="47"/>
  <c r="AU661" i="47"/>
  <c r="AU617" i="47"/>
  <c r="AU569" i="47"/>
  <c r="AU525" i="47"/>
  <c r="AU481" i="47"/>
  <c r="AU437" i="47"/>
  <c r="AU393" i="47"/>
  <c r="AU349" i="47"/>
  <c r="AU305" i="47"/>
  <c r="AU265" i="47"/>
  <c r="AU213" i="47"/>
  <c r="AU173" i="47"/>
  <c r="AU129" i="47"/>
  <c r="AU85" i="47"/>
  <c r="AU45" i="47"/>
  <c r="AU1300" i="47"/>
  <c r="AU1284" i="47"/>
  <c r="AU1268" i="47"/>
  <c r="AU1252" i="47"/>
  <c r="AU1236" i="47"/>
  <c r="AU1220" i="47"/>
  <c r="AU1204" i="47"/>
  <c r="AU1188" i="47"/>
  <c r="AU1172" i="47"/>
  <c r="AU1156" i="47"/>
  <c r="AU1140" i="47"/>
  <c r="AU1124" i="47"/>
  <c r="AU1108" i="47"/>
  <c r="AU1092" i="47"/>
  <c r="AU1076" i="47"/>
  <c r="AU1060" i="47"/>
  <c r="AU1044" i="47"/>
  <c r="AU1028" i="47"/>
  <c r="AU1012" i="47"/>
  <c r="AU996" i="47"/>
  <c r="AU980" i="47"/>
  <c r="AU964" i="47"/>
  <c r="AU948" i="47"/>
  <c r="AU932" i="47"/>
  <c r="AU916" i="47"/>
  <c r="AU900" i="47"/>
  <c r="AU884" i="47"/>
  <c r="AU868" i="47"/>
  <c r="AU852" i="47"/>
  <c r="AU836" i="47"/>
  <c r="AU820" i="47"/>
  <c r="AU804" i="47"/>
  <c r="AU788" i="47"/>
  <c r="AU772" i="47"/>
  <c r="AU756" i="47"/>
  <c r="AU740" i="47"/>
  <c r="AU724" i="47"/>
  <c r="AU708" i="47"/>
  <c r="AU692" i="47"/>
  <c r="AU676" i="47"/>
  <c r="AU660" i="47"/>
  <c r="AU644" i="47"/>
  <c r="AU628" i="47"/>
  <c r="AU612" i="47"/>
  <c r="AU596" i="47"/>
  <c r="AU580" i="47"/>
  <c r="AU564" i="47"/>
  <c r="AU548" i="47"/>
  <c r="AU532" i="47"/>
  <c r="AU516" i="47"/>
  <c r="AU500" i="47"/>
  <c r="AU484" i="47"/>
  <c r="AU468" i="47"/>
  <c r="AU452" i="47"/>
  <c r="AU436" i="47"/>
  <c r="AU420" i="47"/>
  <c r="AU404" i="47"/>
  <c r="AU388" i="47"/>
  <c r="AU372" i="47"/>
  <c r="AU356" i="47"/>
  <c r="AU340" i="47"/>
  <c r="AU324" i="47"/>
  <c r="AU308" i="47"/>
  <c r="AU292" i="47"/>
  <c r="AU276" i="47"/>
  <c r="AU260" i="47"/>
  <c r="AU244" i="47"/>
  <c r="AU228" i="47"/>
  <c r="AU212" i="47"/>
  <c r="AU196" i="47"/>
  <c r="AU180" i="47"/>
  <c r="AU164" i="47"/>
  <c r="AU148" i="47"/>
  <c r="AU132" i="47"/>
  <c r="AU116" i="47"/>
  <c r="AU100" i="47"/>
  <c r="AU84" i="47"/>
  <c r="AU68" i="47"/>
  <c r="AU52" i="47"/>
  <c r="AU36" i="47"/>
  <c r="AU20" i="47"/>
  <c r="AU1293" i="47"/>
  <c r="AU1249" i="47"/>
  <c r="AU1217" i="47"/>
  <c r="AU1185" i="47"/>
  <c r="AU1153" i="47"/>
  <c r="AU1125" i="47"/>
  <c r="AU1089" i="47"/>
  <c r="AU1045" i="47"/>
  <c r="AU1001" i="47"/>
  <c r="AU953" i="47"/>
  <c r="AU909" i="47"/>
  <c r="AU861" i="47"/>
  <c r="AU817" i="47"/>
  <c r="AU769" i="47"/>
  <c r="AU721" i="47"/>
  <c r="AU677" i="47"/>
  <c r="AU633" i="47"/>
  <c r="AU581" i="47"/>
  <c r="AU541" i="47"/>
  <c r="AU497" i="47"/>
  <c r="AU453" i="47"/>
  <c r="AU409" i="47"/>
  <c r="AU365" i="47"/>
  <c r="AU321" i="47"/>
  <c r="AU277" i="47"/>
  <c r="AU225" i="47"/>
  <c r="AU185" i="47"/>
  <c r="AU145" i="47"/>
  <c r="AU101" i="47"/>
  <c r="AU49" i="47"/>
  <c r="AU1279" i="47"/>
  <c r="AU991" i="47"/>
  <c r="AU927" i="47"/>
  <c r="AS1306" i="47"/>
  <c r="B1320" i="47" s="1"/>
  <c r="AU1305" i="47"/>
  <c r="AU1287" i="47"/>
  <c r="AU1271" i="47"/>
  <c r="AU1255" i="47"/>
  <c r="AU1239" i="47"/>
  <c r="AU1223" i="47"/>
  <c r="AU1207" i="47"/>
  <c r="AU1191" i="47"/>
  <c r="AU1175" i="47"/>
  <c r="AU1159" i="47"/>
  <c r="AU1143" i="47"/>
  <c r="AU1127" i="47"/>
  <c r="AU1111" i="47"/>
  <c r="AU1095" i="47"/>
  <c r="AU1079" i="47"/>
  <c r="AU1063" i="47"/>
  <c r="AU1047" i="47"/>
  <c r="AU1031" i="47"/>
  <c r="AU1015" i="47"/>
  <c r="AU999" i="47"/>
  <c r="AU983" i="47"/>
  <c r="AU967" i="47"/>
  <c r="AU951" i="47"/>
  <c r="AU935" i="47"/>
  <c r="AU919" i="47"/>
  <c r="AU903" i="47"/>
  <c r="AU887" i="47"/>
  <c r="AU871" i="47"/>
  <c r="AU855" i="47"/>
  <c r="AU839" i="47"/>
  <c r="AU823" i="47"/>
  <c r="AU807" i="47"/>
  <c r="AU791" i="47"/>
  <c r="AU775" i="47"/>
  <c r="AU759" i="47"/>
  <c r="AU743" i="47"/>
  <c r="AU727" i="47"/>
  <c r="AU711" i="47"/>
  <c r="AU695" i="47"/>
  <c r="AU679" i="47"/>
  <c r="AU663" i="47"/>
  <c r="AU647" i="47"/>
  <c r="AU631" i="47"/>
  <c r="AU615" i="47"/>
  <c r="AU599" i="47"/>
  <c r="AU583" i="47"/>
  <c r="AU567" i="47"/>
  <c r="AU551" i="47"/>
  <c r="AU535" i="47"/>
  <c r="AU519" i="47"/>
  <c r="AU503" i="47"/>
  <c r="AU487" i="47"/>
  <c r="AU471" i="47"/>
  <c r="AU455" i="47"/>
  <c r="AU439" i="47"/>
  <c r="AU423" i="47"/>
  <c r="AU407" i="47"/>
  <c r="AU391" i="47"/>
  <c r="AU375" i="47"/>
  <c r="AU359" i="47"/>
  <c r="AU343" i="47"/>
  <c r="AU327" i="47"/>
  <c r="AU311" i="47"/>
  <c r="AU295" i="47"/>
  <c r="AU279" i="47"/>
  <c r="AU263" i="47"/>
  <c r="AU247" i="47"/>
  <c r="AU231" i="47"/>
  <c r="AU215" i="47"/>
  <c r="AU199" i="47"/>
  <c r="AU183" i="47"/>
  <c r="AU167" i="47"/>
  <c r="AU151" i="47"/>
  <c r="AU135" i="47"/>
  <c r="AU119" i="47"/>
  <c r="AU103" i="47"/>
  <c r="AU87" i="47"/>
  <c r="AU71" i="47"/>
  <c r="AU55" i="47"/>
  <c r="AU39" i="47"/>
  <c r="AU23" i="47"/>
  <c r="AU7" i="47"/>
  <c r="AU1065" i="47"/>
  <c r="AU1009" i="47"/>
  <c r="AU957" i="47"/>
  <c r="AU901" i="47"/>
  <c r="AU853" i="47"/>
  <c r="AU797" i="47"/>
  <c r="AU749" i="47"/>
  <c r="AU693" i="47"/>
  <c r="AU641" i="47"/>
  <c r="AU589" i="47"/>
  <c r="AU533" i="47"/>
  <c r="AU477" i="47"/>
  <c r="AU417" i="47"/>
  <c r="AU357" i="47"/>
  <c r="AU301" i="47"/>
  <c r="AU245" i="47"/>
  <c r="AU189" i="47"/>
  <c r="AU125" i="47"/>
  <c r="AU69" i="47"/>
  <c r="AU9" i="47"/>
  <c r="AU1290" i="47"/>
  <c r="AU1274" i="47"/>
  <c r="AU1258" i="47"/>
  <c r="AU1242" i="47"/>
  <c r="AU1226" i="47"/>
  <c r="AU1210" i="47"/>
  <c r="AU1194" i="47"/>
  <c r="AU1178" i="47"/>
  <c r="AU1162" i="47"/>
  <c r="AU1146" i="47"/>
  <c r="AU1130" i="47"/>
  <c r="AU1114" i="47"/>
  <c r="AU1098" i="47"/>
  <c r="AU1082" i="47"/>
  <c r="AU1066" i="47"/>
  <c r="AU1050" i="47"/>
  <c r="AU1034" i="47"/>
  <c r="AU1018" i="47"/>
  <c r="AU1002" i="47"/>
  <c r="AU986" i="47"/>
  <c r="AU970" i="47"/>
  <c r="AU954" i="47"/>
  <c r="AU938" i="47"/>
  <c r="AU922" i="47"/>
  <c r="AU906" i="47"/>
  <c r="AU890" i="47"/>
  <c r="AU874" i="47"/>
  <c r="AU858" i="47"/>
  <c r="AU842" i="47"/>
  <c r="AU826" i="47"/>
  <c r="AU810" i="47"/>
  <c r="AU794" i="47"/>
  <c r="AU778" i="47"/>
  <c r="AU762" i="47"/>
  <c r="AU746" i="47"/>
  <c r="AU730" i="47"/>
  <c r="AU714" i="47"/>
  <c r="AU698" i="47"/>
  <c r="AU682" i="47"/>
  <c r="AU666" i="47"/>
  <c r="AU650" i="47"/>
  <c r="AU634" i="47"/>
  <c r="AU618" i="47"/>
  <c r="AU602" i="47"/>
  <c r="AU586" i="47"/>
  <c r="AU570" i="47"/>
  <c r="AU554" i="47"/>
  <c r="AU538" i="47"/>
  <c r="AU522" i="47"/>
  <c r="AU506" i="47"/>
  <c r="AU490" i="47"/>
  <c r="AU474" i="47"/>
  <c r="AU458" i="47"/>
  <c r="AU442" i="47"/>
  <c r="AU426" i="47"/>
  <c r="AU410" i="47"/>
  <c r="AU394" i="47"/>
  <c r="AU378" i="47"/>
  <c r="AU362" i="47"/>
  <c r="AU346" i="47"/>
  <c r="AU330" i="47"/>
  <c r="AU314" i="47"/>
  <c r="AU298" i="47"/>
  <c r="AU282" i="47"/>
  <c r="AU266" i="47"/>
  <c r="AU250" i="47"/>
  <c r="AU234" i="47"/>
  <c r="AU218" i="47"/>
  <c r="AU202" i="47"/>
  <c r="AU186" i="47"/>
  <c r="AU170" i="47"/>
  <c r="AU154" i="47"/>
  <c r="AU138" i="47"/>
  <c r="AU122" i="47"/>
  <c r="AU106" i="47"/>
  <c r="AU90" i="47"/>
  <c r="AU74" i="47"/>
  <c r="AU58" i="47"/>
  <c r="AU42" i="47"/>
  <c r="AU26" i="47"/>
  <c r="AU10" i="47"/>
  <c r="AU1281" i="47"/>
  <c r="AU1253" i="47"/>
  <c r="AU1221" i="47"/>
  <c r="AU1189" i="47"/>
  <c r="AU1157" i="47"/>
  <c r="AU1121" i="47"/>
  <c r="AU1085" i="47"/>
  <c r="AU1041" i="47"/>
  <c r="AU993" i="47"/>
  <c r="AU949" i="47"/>
  <c r="AU905" i="47"/>
  <c r="AU857" i="47"/>
  <c r="AU813" i="47"/>
  <c r="AU765" i="47"/>
  <c r="AU725" i="47"/>
  <c r="AU673" i="47"/>
  <c r="AU629" i="47"/>
  <c r="AU585" i="47"/>
  <c r="AU537" i="47"/>
  <c r="AU493" i="47"/>
  <c r="AU449" i="47"/>
  <c r="AU401" i="47"/>
  <c r="AU361" i="47"/>
  <c r="AU317" i="47"/>
  <c r="AU273" i="47"/>
  <c r="AU229" i="47"/>
  <c r="AU181" i="47"/>
  <c r="AU137" i="47"/>
  <c r="AU93" i="47"/>
  <c r="AU57" i="47"/>
  <c r="AU13" i="47"/>
  <c r="AU1288" i="47"/>
  <c r="AU1272" i="47"/>
  <c r="AU1256" i="47"/>
  <c r="AU1240" i="47"/>
  <c r="AU1224" i="47"/>
  <c r="AU1208" i="47"/>
  <c r="AU1192" i="47"/>
  <c r="AU1176" i="47"/>
  <c r="AU1160" i="47"/>
  <c r="AU1144" i="47"/>
  <c r="AU1128" i="47"/>
  <c r="AU1112" i="47"/>
  <c r="AU1096" i="47"/>
  <c r="AU1080" i="47"/>
  <c r="AU1064" i="47"/>
  <c r="AU1048" i="47"/>
  <c r="AU1032" i="47"/>
  <c r="AU1016" i="47"/>
  <c r="AU1000" i="47"/>
  <c r="AU984" i="47"/>
  <c r="AU968" i="47"/>
  <c r="AU952" i="47"/>
  <c r="AU936" i="47"/>
  <c r="AU920" i="47"/>
  <c r="AU904" i="47"/>
  <c r="AU888" i="47"/>
  <c r="AU872" i="47"/>
  <c r="AU856" i="47"/>
  <c r="AU840" i="47"/>
  <c r="AU824" i="47"/>
  <c r="AU808" i="47"/>
  <c r="AU792" i="47"/>
  <c r="AU776" i="47"/>
  <c r="AU760" i="47"/>
  <c r="AU744" i="47"/>
  <c r="AU728" i="47"/>
  <c r="AU712" i="47"/>
  <c r="AU696" i="47"/>
  <c r="AU680" i="47"/>
  <c r="AU664" i="47"/>
  <c r="AU648" i="47"/>
  <c r="AU632" i="47"/>
  <c r="AU616" i="47"/>
  <c r="AU600" i="47"/>
  <c r="AU584" i="47"/>
  <c r="AU568" i="47"/>
  <c r="AU552" i="47"/>
  <c r="AU536" i="47"/>
  <c r="AU520" i="47"/>
  <c r="AU504" i="47"/>
  <c r="AU488" i="47"/>
  <c r="AU472" i="47"/>
  <c r="AU456" i="47"/>
  <c r="AU440" i="47"/>
  <c r="AU424" i="47"/>
  <c r="AU408" i="47"/>
  <c r="AU392" i="47"/>
  <c r="AU376" i="47"/>
  <c r="AU360" i="47"/>
  <c r="AU344" i="47"/>
  <c r="AU328" i="47"/>
  <c r="AU312" i="47"/>
  <c r="AU296" i="47"/>
  <c r="AU280" i="47"/>
  <c r="AU264" i="47"/>
  <c r="AU248" i="47"/>
  <c r="AU232" i="47"/>
  <c r="AU216" i="47"/>
  <c r="AU200" i="47"/>
  <c r="AU184" i="47"/>
  <c r="AU168" i="47"/>
  <c r="AU152" i="47"/>
  <c r="AU136" i="47"/>
  <c r="AU120" i="47"/>
  <c r="AU104" i="47"/>
  <c r="AU88" i="47"/>
  <c r="AU72" i="47"/>
  <c r="AU56" i="47"/>
  <c r="AU40" i="47"/>
  <c r="AU24" i="47"/>
  <c r="AU8" i="47"/>
  <c r="AU1257" i="47"/>
  <c r="AU1225" i="47"/>
  <c r="AU1197" i="47"/>
  <c r="AU1161" i="47"/>
  <c r="AU1133" i="47"/>
  <c r="AU1097" i="47"/>
  <c r="AU1057" i="47"/>
  <c r="AU1013" i="47"/>
  <c r="AU965" i="47"/>
  <c r="AU921" i="47"/>
  <c r="AU873" i="47"/>
  <c r="AU821" i="47"/>
  <c r="AU777" i="47"/>
  <c r="AU733" i="47"/>
  <c r="AU689" i="47"/>
  <c r="AU645" i="47"/>
  <c r="AU597" i="47"/>
  <c r="AU553" i="47"/>
  <c r="AU509" i="47"/>
  <c r="AU465" i="47"/>
  <c r="AU421" i="47"/>
  <c r="AU377" i="47"/>
  <c r="AU333" i="47"/>
  <c r="AU289" i="47"/>
  <c r="AU237" i="47"/>
  <c r="AU197" i="47"/>
  <c r="AU153" i="47"/>
  <c r="AU109" i="47"/>
  <c r="AU65" i="47"/>
  <c r="AU17" i="47"/>
  <c r="AR1306" i="47"/>
  <c r="B1319" i="47" s="1"/>
  <c r="AU6" i="47"/>
  <c r="AP1306" i="47"/>
  <c r="B1317" i="47" s="1"/>
  <c r="AQ1306" i="47"/>
  <c r="B1318" i="47" s="1"/>
  <c r="AN1306" i="47"/>
  <c r="B1315" i="47" s="1"/>
  <c r="AU5" i="47"/>
  <c r="Y4" i="3" l="1"/>
  <c r="AC8" i="3"/>
  <c r="D2" i="72"/>
  <c r="B1311" i="47"/>
  <c r="AU1306" i="47"/>
  <c r="B1326" i="47" l="1"/>
  <c r="B12" i="6" s="1"/>
  <c r="C23" i="72" l="1"/>
  <c r="D23" i="72" s="1"/>
  <c r="C26" i="72"/>
  <c r="D26" i="72" s="1"/>
  <c r="AI1306" i="47"/>
  <c r="AG1306" i="47"/>
  <c r="AC1306" i="47"/>
  <c r="AA1306" i="47"/>
  <c r="Y1306" i="47"/>
  <c r="A65" i="6" l="1"/>
  <c r="T65" i="6" s="1"/>
  <c r="C29" i="72" l="1"/>
  <c r="A76" i="6"/>
  <c r="T76" i="6" s="1"/>
  <c r="C28" i="72" l="1"/>
  <c r="D28" i="72" s="1"/>
  <c r="B12" i="43"/>
  <c r="D29" i="72"/>
  <c r="A1" i="3"/>
  <c r="G8" i="3" l="1"/>
  <c r="G9" i="3"/>
  <c r="G10" i="3"/>
  <c r="G11"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7" i="3"/>
  <c r="T8" i="3"/>
  <c r="T9" i="3"/>
  <c r="T10" i="3"/>
  <c r="T11"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7" i="3"/>
  <c r="J8" i="3"/>
  <c r="J9" i="3"/>
  <c r="J10" i="3"/>
  <c r="J11"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7" i="3"/>
  <c r="U73" i="3" l="1"/>
  <c r="U65" i="3"/>
  <c r="U57" i="3"/>
  <c r="U49" i="3"/>
  <c r="U41" i="3"/>
  <c r="U33" i="3"/>
  <c r="U25" i="3"/>
  <c r="U17" i="3"/>
  <c r="U9" i="3"/>
  <c r="U78" i="3"/>
  <c r="U74" i="3"/>
  <c r="U70" i="3"/>
  <c r="U66" i="3"/>
  <c r="U62" i="3"/>
  <c r="U58" i="3"/>
  <c r="U54" i="3"/>
  <c r="U50" i="3"/>
  <c r="U46" i="3"/>
  <c r="U42" i="3"/>
  <c r="U38" i="3"/>
  <c r="U34" i="3"/>
  <c r="U30" i="3"/>
  <c r="U26" i="3"/>
  <c r="U22" i="3"/>
  <c r="U18" i="3"/>
  <c r="U14" i="3"/>
  <c r="U10" i="3"/>
  <c r="U80" i="3"/>
  <c r="U76" i="3"/>
  <c r="U72" i="3"/>
  <c r="U68" i="3"/>
  <c r="U64" i="3"/>
  <c r="U60" i="3"/>
  <c r="U56" i="3"/>
  <c r="U52" i="3"/>
  <c r="U48" i="3"/>
  <c r="U44" i="3"/>
  <c r="U40" i="3"/>
  <c r="U36" i="3"/>
  <c r="U32" i="3"/>
  <c r="U28" i="3"/>
  <c r="U24" i="3"/>
  <c r="U20" i="3"/>
  <c r="U16" i="3"/>
  <c r="U8" i="3"/>
  <c r="U77" i="3"/>
  <c r="U69" i="3"/>
  <c r="U61" i="3"/>
  <c r="U53" i="3"/>
  <c r="U45" i="3"/>
  <c r="U37" i="3"/>
  <c r="U29" i="3"/>
  <c r="U21" i="3"/>
  <c r="U13" i="3"/>
  <c r="U79" i="3"/>
  <c r="U75" i="3"/>
  <c r="U71" i="3"/>
  <c r="U67" i="3"/>
  <c r="U63" i="3"/>
  <c r="U59" i="3"/>
  <c r="U55" i="3"/>
  <c r="U51" i="3"/>
  <c r="U47" i="3"/>
  <c r="U43" i="3"/>
  <c r="U39" i="3"/>
  <c r="U35" i="3"/>
  <c r="U31" i="3"/>
  <c r="U27" i="3"/>
  <c r="U23" i="3"/>
  <c r="U19" i="3"/>
  <c r="U15" i="3"/>
  <c r="U11" i="3"/>
  <c r="K78" i="3"/>
  <c r="K74" i="3"/>
  <c r="K70" i="3"/>
  <c r="K66" i="3"/>
  <c r="K62" i="3"/>
  <c r="K58" i="3"/>
  <c r="K54" i="3"/>
  <c r="K50" i="3"/>
  <c r="K46" i="3"/>
  <c r="K42" i="3"/>
  <c r="K38" i="3"/>
  <c r="K34" i="3"/>
  <c r="K30" i="3"/>
  <c r="K26" i="3"/>
  <c r="K22" i="3"/>
  <c r="K18" i="3"/>
  <c r="K14" i="3"/>
  <c r="K10" i="3"/>
  <c r="K7" i="3"/>
  <c r="K77" i="3"/>
  <c r="K73" i="3"/>
  <c r="K69" i="3"/>
  <c r="K65" i="3"/>
  <c r="K61" i="3"/>
  <c r="K57" i="3"/>
  <c r="K53" i="3"/>
  <c r="K49" i="3"/>
  <c r="K45" i="3"/>
  <c r="K41" i="3"/>
  <c r="K37" i="3"/>
  <c r="K33" i="3"/>
  <c r="K29" i="3"/>
  <c r="K25" i="3"/>
  <c r="K21" i="3"/>
  <c r="K17" i="3"/>
  <c r="K13" i="3"/>
  <c r="K9" i="3"/>
  <c r="K80" i="3"/>
  <c r="K76" i="3"/>
  <c r="K72" i="3"/>
  <c r="K68" i="3"/>
  <c r="K64" i="3"/>
  <c r="K60" i="3"/>
  <c r="K56" i="3"/>
  <c r="K52" i="3"/>
  <c r="K48" i="3"/>
  <c r="K44" i="3"/>
  <c r="K40" i="3"/>
  <c r="K36" i="3"/>
  <c r="K32" i="3"/>
  <c r="K28" i="3"/>
  <c r="K24" i="3"/>
  <c r="K20" i="3"/>
  <c r="K16" i="3"/>
  <c r="K8" i="3"/>
  <c r="K79" i="3"/>
  <c r="K75" i="3"/>
  <c r="K71" i="3"/>
  <c r="K67" i="3"/>
  <c r="K63" i="3"/>
  <c r="K59" i="3"/>
  <c r="K55" i="3"/>
  <c r="K51" i="3"/>
  <c r="K47" i="3"/>
  <c r="K43" i="3"/>
  <c r="K39" i="3"/>
  <c r="K35" i="3"/>
  <c r="K31" i="3"/>
  <c r="K27" i="3"/>
  <c r="K23" i="3"/>
  <c r="K19" i="3"/>
  <c r="K15" i="3"/>
  <c r="K11" i="3"/>
  <c r="U7" i="3"/>
  <c r="B81" i="44" l="1"/>
  <c r="A81" i="44"/>
  <c r="A80" i="44"/>
  <c r="T80" i="44" s="1"/>
  <c r="A79" i="44"/>
  <c r="T79" i="44" s="1"/>
  <c r="A78" i="44"/>
  <c r="T78" i="44" s="1"/>
  <c r="A77" i="44"/>
  <c r="T77" i="44" s="1"/>
  <c r="A76" i="44"/>
  <c r="T76" i="44" s="1"/>
  <c r="A75" i="44"/>
  <c r="T75" i="44" s="1"/>
  <c r="A74" i="44"/>
  <c r="T74" i="44" s="1"/>
  <c r="A73" i="44"/>
  <c r="T73" i="44" s="1"/>
  <c r="A72" i="44"/>
  <c r="T72" i="44" s="1"/>
  <c r="A71" i="44"/>
  <c r="T71" i="44" s="1"/>
  <c r="A70" i="44"/>
  <c r="T70" i="44" s="1"/>
  <c r="A69" i="44"/>
  <c r="T69" i="44" s="1"/>
  <c r="A68" i="44"/>
  <c r="T68" i="44" s="1"/>
  <c r="A67" i="44"/>
  <c r="T67" i="44" s="1"/>
  <c r="A66" i="44"/>
  <c r="T66" i="44" s="1"/>
  <c r="A65" i="44"/>
  <c r="T65" i="44" s="1"/>
  <c r="A64" i="44"/>
  <c r="T64" i="44" s="1"/>
  <c r="A63" i="44"/>
  <c r="T63" i="44" s="1"/>
  <c r="A62" i="44"/>
  <c r="T62" i="44" s="1"/>
  <c r="A61" i="44"/>
  <c r="T61" i="44" s="1"/>
  <c r="A60" i="44"/>
  <c r="T60" i="44" s="1"/>
  <c r="A59" i="44"/>
  <c r="T59" i="44" s="1"/>
  <c r="A58" i="44"/>
  <c r="T58" i="44" s="1"/>
  <c r="A57" i="44"/>
  <c r="T57" i="44" s="1"/>
  <c r="A56" i="44"/>
  <c r="T56" i="44" s="1"/>
  <c r="A55" i="44"/>
  <c r="T55" i="44" s="1"/>
  <c r="A54" i="44"/>
  <c r="T54" i="44" s="1"/>
  <c r="A53" i="44"/>
  <c r="T53" i="44" s="1"/>
  <c r="A52" i="44"/>
  <c r="T52" i="44" s="1"/>
  <c r="A51" i="44"/>
  <c r="T51" i="44" s="1"/>
  <c r="A50" i="44"/>
  <c r="T50" i="44" s="1"/>
  <c r="A49" i="44"/>
  <c r="T49" i="44" s="1"/>
  <c r="A48" i="44"/>
  <c r="T48" i="44" s="1"/>
  <c r="A47" i="44"/>
  <c r="T47" i="44" s="1"/>
  <c r="A46" i="44"/>
  <c r="T46" i="44" s="1"/>
  <c r="A45" i="44"/>
  <c r="T45" i="44" s="1"/>
  <c r="A44" i="44"/>
  <c r="T44" i="44" s="1"/>
  <c r="A43" i="44"/>
  <c r="T43" i="44" s="1"/>
  <c r="A42" i="44"/>
  <c r="T42" i="44" s="1"/>
  <c r="A41" i="44"/>
  <c r="T41" i="44" s="1"/>
  <c r="A40" i="44"/>
  <c r="T40" i="44" s="1"/>
  <c r="A39" i="44"/>
  <c r="T39" i="44" s="1"/>
  <c r="A38" i="44"/>
  <c r="T38" i="44" s="1"/>
  <c r="A37" i="44"/>
  <c r="T37" i="44" s="1"/>
  <c r="A36" i="44"/>
  <c r="T36" i="44" s="1"/>
  <c r="A35" i="44"/>
  <c r="T35" i="44" s="1"/>
  <c r="A34" i="44"/>
  <c r="T34" i="44" s="1"/>
  <c r="A33" i="44"/>
  <c r="T33" i="44" s="1"/>
  <c r="A32" i="44"/>
  <c r="T32" i="44" s="1"/>
  <c r="A31" i="44"/>
  <c r="T31" i="44" s="1"/>
  <c r="A30" i="44"/>
  <c r="T30" i="44" s="1"/>
  <c r="A29" i="44"/>
  <c r="T29" i="44" s="1"/>
  <c r="A28" i="44"/>
  <c r="T28" i="44" s="1"/>
  <c r="A27" i="44"/>
  <c r="T27" i="44" s="1"/>
  <c r="A26" i="44"/>
  <c r="T26" i="44" s="1"/>
  <c r="A25" i="44"/>
  <c r="T25" i="44" s="1"/>
  <c r="A24" i="44"/>
  <c r="T24" i="44" s="1"/>
  <c r="A23" i="44"/>
  <c r="T23" i="44" s="1"/>
  <c r="A22" i="44"/>
  <c r="T22" i="44" s="1"/>
  <c r="A21" i="44"/>
  <c r="T21" i="44" s="1"/>
  <c r="A20" i="44"/>
  <c r="T20" i="44" s="1"/>
  <c r="A19" i="44"/>
  <c r="T19" i="44" s="1"/>
  <c r="A18" i="44"/>
  <c r="T18" i="44" s="1"/>
  <c r="A17" i="44"/>
  <c r="T17" i="44" s="1"/>
  <c r="A16" i="44"/>
  <c r="T16" i="44" s="1"/>
  <c r="A15" i="44"/>
  <c r="T15" i="44" s="1"/>
  <c r="A14" i="44"/>
  <c r="T14" i="44" s="1"/>
  <c r="A13" i="44"/>
  <c r="T13" i="44" s="1"/>
  <c r="A12" i="44"/>
  <c r="T12" i="44" s="1"/>
  <c r="A11" i="44"/>
  <c r="T11" i="44" s="1"/>
  <c r="A10" i="44"/>
  <c r="T10" i="44" s="1"/>
  <c r="A9" i="44"/>
  <c r="T9" i="44" s="1"/>
  <c r="A8" i="44"/>
  <c r="T8" i="44" s="1"/>
  <c r="A7" i="44"/>
  <c r="T7" i="44" s="1"/>
  <c r="A6" i="44"/>
  <c r="T6" i="44" s="1"/>
  <c r="A81" i="43"/>
  <c r="A80" i="43"/>
  <c r="T80" i="43" s="1"/>
  <c r="A79" i="43"/>
  <c r="T79" i="43" s="1"/>
  <c r="A78" i="43"/>
  <c r="T78" i="43" s="1"/>
  <c r="A77" i="43"/>
  <c r="T77" i="43" s="1"/>
  <c r="A76" i="43"/>
  <c r="T76" i="43" s="1"/>
  <c r="A75" i="43"/>
  <c r="T75" i="43" s="1"/>
  <c r="A74" i="43"/>
  <c r="T74" i="43" s="1"/>
  <c r="A73" i="43"/>
  <c r="T73" i="43" s="1"/>
  <c r="A72" i="43"/>
  <c r="T72" i="43" s="1"/>
  <c r="A71" i="43"/>
  <c r="T71" i="43" s="1"/>
  <c r="A70" i="43"/>
  <c r="T70" i="43" s="1"/>
  <c r="A69" i="43"/>
  <c r="T69" i="43" s="1"/>
  <c r="A68" i="43"/>
  <c r="T68" i="43" s="1"/>
  <c r="A67" i="43"/>
  <c r="T67" i="43" s="1"/>
  <c r="A66" i="43"/>
  <c r="T66" i="43" s="1"/>
  <c r="A65" i="43"/>
  <c r="T65" i="43" s="1"/>
  <c r="A64" i="43"/>
  <c r="T64" i="43" s="1"/>
  <c r="A63" i="43"/>
  <c r="T63" i="43" s="1"/>
  <c r="A62" i="43"/>
  <c r="T62" i="43" s="1"/>
  <c r="A61" i="43"/>
  <c r="T61" i="43" s="1"/>
  <c r="A60" i="43"/>
  <c r="T60" i="43" s="1"/>
  <c r="A59" i="43"/>
  <c r="T59" i="43" s="1"/>
  <c r="A58" i="43"/>
  <c r="T58" i="43" s="1"/>
  <c r="A57" i="43"/>
  <c r="T57" i="43" s="1"/>
  <c r="A56" i="43"/>
  <c r="T56" i="43" s="1"/>
  <c r="A55" i="43"/>
  <c r="T55" i="43" s="1"/>
  <c r="A54" i="43"/>
  <c r="T54" i="43" s="1"/>
  <c r="A53" i="43"/>
  <c r="T53" i="43" s="1"/>
  <c r="A52" i="43"/>
  <c r="T52" i="43" s="1"/>
  <c r="A51" i="43"/>
  <c r="T51" i="43" s="1"/>
  <c r="A50" i="43"/>
  <c r="T50" i="43" s="1"/>
  <c r="A49" i="43"/>
  <c r="T49" i="43" s="1"/>
  <c r="A48" i="43"/>
  <c r="T48" i="43" s="1"/>
  <c r="A47" i="43"/>
  <c r="T47" i="43" s="1"/>
  <c r="A46" i="43"/>
  <c r="T46" i="43" s="1"/>
  <c r="A45" i="43"/>
  <c r="T45" i="43" s="1"/>
  <c r="A44" i="43"/>
  <c r="T44" i="43" s="1"/>
  <c r="A43" i="43"/>
  <c r="T43" i="43" s="1"/>
  <c r="A42" i="43"/>
  <c r="T42" i="43" s="1"/>
  <c r="A41" i="43"/>
  <c r="T41" i="43" s="1"/>
  <c r="A40" i="43"/>
  <c r="T40" i="43" s="1"/>
  <c r="A39" i="43"/>
  <c r="T39" i="43" s="1"/>
  <c r="A38" i="43"/>
  <c r="T38" i="43" s="1"/>
  <c r="A37" i="43"/>
  <c r="T37" i="43" s="1"/>
  <c r="A36" i="43"/>
  <c r="T36" i="43" s="1"/>
  <c r="A35" i="43"/>
  <c r="T35" i="43" s="1"/>
  <c r="A34" i="43"/>
  <c r="T34" i="43" s="1"/>
  <c r="A33" i="43"/>
  <c r="T33" i="43" s="1"/>
  <c r="A32" i="43"/>
  <c r="T32" i="43" s="1"/>
  <c r="A31" i="43"/>
  <c r="T31" i="43" s="1"/>
  <c r="A30" i="43"/>
  <c r="T30" i="43" s="1"/>
  <c r="A29" i="43"/>
  <c r="T29" i="43" s="1"/>
  <c r="A28" i="43"/>
  <c r="T28" i="43" s="1"/>
  <c r="A27" i="43"/>
  <c r="T27" i="43" s="1"/>
  <c r="A26" i="43"/>
  <c r="T26" i="43" s="1"/>
  <c r="A25" i="43"/>
  <c r="T25" i="43" s="1"/>
  <c r="A24" i="43"/>
  <c r="T24" i="43" s="1"/>
  <c r="A23" i="43"/>
  <c r="T23" i="43" s="1"/>
  <c r="A22" i="43"/>
  <c r="T22" i="43" s="1"/>
  <c r="A21" i="43"/>
  <c r="T21" i="43" s="1"/>
  <c r="A20" i="43"/>
  <c r="T20" i="43" s="1"/>
  <c r="A19" i="43"/>
  <c r="T19" i="43" s="1"/>
  <c r="A18" i="43"/>
  <c r="T18" i="43" s="1"/>
  <c r="A17" i="43"/>
  <c r="A16" i="43"/>
  <c r="T16" i="43" s="1"/>
  <c r="A15" i="43"/>
  <c r="T15" i="43" s="1"/>
  <c r="A14" i="43"/>
  <c r="T14" i="43" s="1"/>
  <c r="A13" i="43"/>
  <c r="T13" i="43" s="1"/>
  <c r="A12" i="43"/>
  <c r="A11" i="43"/>
  <c r="T11" i="43" s="1"/>
  <c r="A10" i="43"/>
  <c r="T10" i="43" s="1"/>
  <c r="A9" i="43"/>
  <c r="T9" i="43" s="1"/>
  <c r="A8" i="43"/>
  <c r="T8" i="43" s="1"/>
  <c r="A7" i="43"/>
  <c r="T7" i="43" s="1"/>
  <c r="A6" i="43"/>
  <c r="T6" i="43" s="1"/>
  <c r="T81" i="44" l="1"/>
  <c r="C37" i="72"/>
  <c r="T17" i="43"/>
  <c r="A81" i="6"/>
  <c r="M81" i="3"/>
  <c r="O81" i="3"/>
  <c r="V81" i="3"/>
  <c r="W81" i="3"/>
  <c r="X81" i="3"/>
  <c r="B81"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9" i="3"/>
  <c r="AB10" i="3"/>
  <c r="AB11" i="3"/>
  <c r="AB8" i="3"/>
  <c r="AB7" i="3"/>
  <c r="AB6" i="3"/>
  <c r="A13" i="6"/>
  <c r="T13" i="6" s="1"/>
  <c r="A14" i="6"/>
  <c r="T14" i="6" s="1"/>
  <c r="A15" i="6"/>
  <c r="T15" i="6" s="1"/>
  <c r="A16" i="6"/>
  <c r="T16" i="6" s="1"/>
  <c r="A17" i="6"/>
  <c r="T17" i="6" s="1"/>
  <c r="A18" i="6"/>
  <c r="T18" i="6" s="1"/>
  <c r="A19" i="6"/>
  <c r="T19" i="6" s="1"/>
  <c r="A20" i="6"/>
  <c r="T20" i="6" s="1"/>
  <c r="A21" i="6"/>
  <c r="T21" i="6" s="1"/>
  <c r="A22" i="6"/>
  <c r="T22" i="6" s="1"/>
  <c r="A23" i="6"/>
  <c r="T23" i="6" s="1"/>
  <c r="A24" i="6"/>
  <c r="T24" i="6" s="1"/>
  <c r="A25" i="6"/>
  <c r="T25" i="6" s="1"/>
  <c r="A26" i="6"/>
  <c r="T26" i="6" s="1"/>
  <c r="A27" i="6"/>
  <c r="T27" i="6" s="1"/>
  <c r="A28" i="6"/>
  <c r="T28" i="6" s="1"/>
  <c r="A29" i="6"/>
  <c r="T29" i="6" s="1"/>
  <c r="A30" i="6"/>
  <c r="T30" i="6" s="1"/>
  <c r="A31" i="6"/>
  <c r="T31" i="6" s="1"/>
  <c r="A32" i="6"/>
  <c r="T32" i="6" s="1"/>
  <c r="A33" i="6"/>
  <c r="T33" i="6" s="1"/>
  <c r="A34" i="6"/>
  <c r="T34" i="6" s="1"/>
  <c r="A35" i="6"/>
  <c r="T35" i="6" s="1"/>
  <c r="A36" i="6"/>
  <c r="T36" i="6" s="1"/>
  <c r="A37" i="6"/>
  <c r="T37" i="6" s="1"/>
  <c r="A38" i="6"/>
  <c r="T38" i="6" s="1"/>
  <c r="A39" i="6"/>
  <c r="T39" i="6" s="1"/>
  <c r="A40" i="6"/>
  <c r="T40" i="6" s="1"/>
  <c r="A41" i="6"/>
  <c r="T41" i="6" s="1"/>
  <c r="A42" i="6"/>
  <c r="T42" i="6" s="1"/>
  <c r="A43" i="6"/>
  <c r="T43" i="6" s="1"/>
  <c r="A44" i="6"/>
  <c r="T44" i="6" s="1"/>
  <c r="A45" i="6"/>
  <c r="T45" i="6" s="1"/>
  <c r="A46" i="6"/>
  <c r="T46" i="6" s="1"/>
  <c r="A47" i="6"/>
  <c r="T47" i="6" s="1"/>
  <c r="A48" i="6"/>
  <c r="T48" i="6" s="1"/>
  <c r="A49" i="6"/>
  <c r="T49" i="6" s="1"/>
  <c r="A50" i="6"/>
  <c r="T50" i="6" s="1"/>
  <c r="A51" i="6"/>
  <c r="T51" i="6" s="1"/>
  <c r="A52" i="6"/>
  <c r="T52" i="6" s="1"/>
  <c r="A53" i="6"/>
  <c r="T53" i="6" s="1"/>
  <c r="A54" i="6"/>
  <c r="T54" i="6" s="1"/>
  <c r="A55" i="6"/>
  <c r="T55" i="6" s="1"/>
  <c r="A56" i="6"/>
  <c r="T56" i="6" s="1"/>
  <c r="A57" i="6"/>
  <c r="T57" i="6" s="1"/>
  <c r="A58" i="6"/>
  <c r="T58" i="6" s="1"/>
  <c r="A59" i="6"/>
  <c r="T59" i="6" s="1"/>
  <c r="A60" i="6"/>
  <c r="T60" i="6" s="1"/>
  <c r="A61" i="6"/>
  <c r="T61" i="6" s="1"/>
  <c r="A62" i="6"/>
  <c r="T62" i="6" s="1"/>
  <c r="A63" i="6"/>
  <c r="T63" i="6" s="1"/>
  <c r="A64" i="6"/>
  <c r="T64" i="6" s="1"/>
  <c r="A66" i="6"/>
  <c r="T66" i="6" s="1"/>
  <c r="A67" i="6"/>
  <c r="T67" i="6" s="1"/>
  <c r="A68" i="6"/>
  <c r="T68" i="6" s="1"/>
  <c r="A69" i="6"/>
  <c r="T69" i="6" s="1"/>
  <c r="A70" i="6"/>
  <c r="T70" i="6" s="1"/>
  <c r="A71" i="6"/>
  <c r="T71" i="6" s="1"/>
  <c r="A72" i="6"/>
  <c r="T72" i="6" s="1"/>
  <c r="A73" i="6"/>
  <c r="T73" i="6" s="1"/>
  <c r="A74" i="6"/>
  <c r="T74" i="6" s="1"/>
  <c r="A75" i="6"/>
  <c r="T75" i="6" s="1"/>
  <c r="A77" i="6"/>
  <c r="T77" i="6" s="1"/>
  <c r="A78" i="6"/>
  <c r="T78" i="6" s="1"/>
  <c r="A79" i="6"/>
  <c r="T79" i="6" s="1"/>
  <c r="A80" i="6"/>
  <c r="T80" i="6" s="1"/>
  <c r="A6" i="6"/>
  <c r="T6" i="6" s="1"/>
  <c r="A7" i="6"/>
  <c r="T7" i="6" s="1"/>
  <c r="A8" i="6"/>
  <c r="T8" i="6" s="1"/>
  <c r="A9" i="6"/>
  <c r="T9" i="6" s="1"/>
  <c r="A10" i="6"/>
  <c r="T10" i="6" s="1"/>
  <c r="A11" i="6"/>
  <c r="T11" i="6" s="1"/>
  <c r="A12" i="6"/>
  <c r="T12" i="6" s="1"/>
  <c r="AA7" i="3"/>
  <c r="AA6" i="3"/>
  <c r="D37" i="72" l="1"/>
  <c r="K4" i="3"/>
  <c r="U4" i="3"/>
  <c r="B81" i="6" l="1"/>
  <c r="T81" i="6" l="1"/>
  <c r="C24" i="72"/>
  <c r="Y35" i="3"/>
  <c r="Y62" i="3"/>
  <c r="Y71" i="3"/>
  <c r="Y54" i="3"/>
  <c r="Y21" i="3"/>
  <c r="Y51" i="3"/>
  <c r="Y76" i="3"/>
  <c r="Y29" i="3"/>
  <c r="Y53" i="3"/>
  <c r="Y70" i="3"/>
  <c r="Y64" i="3"/>
  <c r="Y43" i="3"/>
  <c r="Y52" i="3"/>
  <c r="Y56" i="3"/>
  <c r="Y22" i="3"/>
  <c r="Z4" i="3"/>
  <c r="Y18" i="3"/>
  <c r="Y79" i="3"/>
  <c r="Y26" i="3"/>
  <c r="Y32" i="3"/>
  <c r="Y27" i="3"/>
  <c r="Y20" i="3"/>
  <c r="Y16" i="3"/>
  <c r="Y73" i="3"/>
  <c r="Y24" i="3"/>
  <c r="Y80" i="3"/>
  <c r="Y15" i="3"/>
  <c r="Y23" i="3"/>
  <c r="Y60" i="3"/>
  <c r="Y42" i="3"/>
  <c r="Y34" i="3"/>
  <c r="Y46" i="3"/>
  <c r="Y41" i="3"/>
  <c r="Y77" i="3"/>
  <c r="Y61" i="3"/>
  <c r="Y37" i="3"/>
  <c r="Y44" i="3"/>
  <c r="Y66" i="3"/>
  <c r="Y63" i="3"/>
  <c r="Y11" i="3"/>
  <c r="Y10" i="3"/>
  <c r="Y72" i="3"/>
  <c r="Y8" i="3"/>
  <c r="Y68" i="3"/>
  <c r="Y59" i="3"/>
  <c r="Y12" i="3"/>
  <c r="Y33" i="3"/>
  <c r="Y36" i="3"/>
  <c r="Y74" i="3"/>
  <c r="Y49" i="3"/>
  <c r="Y19" i="3"/>
  <c r="Y14" i="3"/>
  <c r="Y57" i="3"/>
  <c r="Y75" i="3"/>
  <c r="Y58" i="3"/>
  <c r="Y9" i="3"/>
  <c r="Y69" i="3"/>
  <c r="Y31" i="3"/>
  <c r="Y25" i="3"/>
  <c r="Y40" i="3"/>
  <c r="Y78" i="3"/>
  <c r="Y48" i="3"/>
  <c r="Y65" i="3"/>
  <c r="Y45" i="3"/>
  <c r="Y38" i="3"/>
  <c r="Y17" i="3"/>
  <c r="Y30" i="3"/>
  <c r="Y39" i="3"/>
  <c r="Y13" i="3"/>
  <c r="Y28" i="3"/>
  <c r="Y55" i="3"/>
  <c r="Y67" i="3"/>
  <c r="Y50" i="3"/>
  <c r="Y47" i="3"/>
  <c r="D24" i="72" l="1"/>
  <c r="C25" i="72"/>
  <c r="D25" i="72" s="1"/>
  <c r="Z55" i="3"/>
  <c r="AA55" i="3"/>
  <c r="Z65" i="3"/>
  <c r="AA65" i="3"/>
  <c r="S65" i="43" s="1"/>
  <c r="Z19" i="3"/>
  <c r="AA19" i="3"/>
  <c r="Y81" i="3"/>
  <c r="C21" i="72" s="1"/>
  <c r="Z8" i="3"/>
  <c r="AA8" i="3"/>
  <c r="Z61" i="3"/>
  <c r="AA61" i="3"/>
  <c r="Z15" i="3"/>
  <c r="AA15" i="3"/>
  <c r="S15" i="43" s="1"/>
  <c r="Z16" i="3"/>
  <c r="AA16" i="3"/>
  <c r="Z22" i="3"/>
  <c r="AA22" i="3"/>
  <c r="S22" i="44" s="1"/>
  <c r="Z64" i="3"/>
  <c r="AA64" i="3"/>
  <c r="Z71" i="3"/>
  <c r="AA71" i="3"/>
  <c r="S71" i="6" s="1"/>
  <c r="Z47" i="3"/>
  <c r="AA47" i="3"/>
  <c r="Z28" i="3"/>
  <c r="AA28" i="3"/>
  <c r="S28" i="44" s="1"/>
  <c r="Z17" i="3"/>
  <c r="AA17" i="3"/>
  <c r="F17" i="43" s="1"/>
  <c r="Z48" i="3"/>
  <c r="AA48" i="3"/>
  <c r="S48" i="6" s="1"/>
  <c r="Z31" i="3"/>
  <c r="AA31" i="3"/>
  <c r="S31" i="6" s="1"/>
  <c r="Z75" i="3"/>
  <c r="AA75" i="3"/>
  <c r="S75" i="44" s="1"/>
  <c r="Z49" i="3"/>
  <c r="AA49" i="3"/>
  <c r="S49" i="6" s="1"/>
  <c r="Z12" i="3"/>
  <c r="Z72" i="3"/>
  <c r="AA72" i="3"/>
  <c r="Z66" i="3"/>
  <c r="AA66" i="3"/>
  <c r="S66" i="6" s="1"/>
  <c r="Z77" i="3"/>
  <c r="AA77" i="3"/>
  <c r="S77" i="44" s="1"/>
  <c r="Z42" i="3"/>
  <c r="AA42" i="3"/>
  <c r="S42" i="44" s="1"/>
  <c r="Z80" i="3"/>
  <c r="AA80" i="3"/>
  <c r="Z20" i="3"/>
  <c r="AA20" i="3"/>
  <c r="S20" i="43" s="1"/>
  <c r="Z79" i="3"/>
  <c r="AA79" i="3"/>
  <c r="S79" i="6" s="1"/>
  <c r="Z56" i="3"/>
  <c r="AA56" i="3"/>
  <c r="S56" i="43" s="1"/>
  <c r="Z70" i="3"/>
  <c r="AA70" i="3"/>
  <c r="Z51" i="3"/>
  <c r="AA51" i="3"/>
  <c r="S51" i="6" s="1"/>
  <c r="Z62" i="3"/>
  <c r="AA62" i="3"/>
  <c r="Z50" i="3"/>
  <c r="AA50" i="3"/>
  <c r="S50" i="44" s="1"/>
  <c r="Z13" i="3"/>
  <c r="AA13" i="3"/>
  <c r="Z38" i="3"/>
  <c r="AA38" i="3"/>
  <c r="S38" i="6" s="1"/>
  <c r="Z78" i="3"/>
  <c r="AA78" i="3"/>
  <c r="Z69" i="3"/>
  <c r="AA69" i="3"/>
  <c r="S69" i="44" s="1"/>
  <c r="Z57" i="3"/>
  <c r="AA57" i="3"/>
  <c r="Z74" i="3"/>
  <c r="AA74" i="3"/>
  <c r="S74" i="44" s="1"/>
  <c r="Z59" i="3"/>
  <c r="AA59" i="3"/>
  <c r="S59" i="43" s="1"/>
  <c r="Z10" i="3"/>
  <c r="AA10" i="3"/>
  <c r="S10" i="43" s="1"/>
  <c r="Z44" i="3"/>
  <c r="AA44" i="3"/>
  <c r="Z41" i="3"/>
  <c r="AA41" i="3"/>
  <c r="S41" i="6" s="1"/>
  <c r="Z60" i="3"/>
  <c r="AA60" i="3"/>
  <c r="S60" i="6" s="1"/>
  <c r="Z24" i="3"/>
  <c r="AA24" i="3"/>
  <c r="S24" i="43" s="1"/>
  <c r="Z27" i="3"/>
  <c r="AA27" i="3"/>
  <c r="AA18" i="3"/>
  <c r="S18" i="44" s="1"/>
  <c r="Z18" i="3"/>
  <c r="Z52" i="3"/>
  <c r="AA52" i="3"/>
  <c r="S52" i="43" s="1"/>
  <c r="Z53" i="3"/>
  <c r="AA53" i="3"/>
  <c r="S53" i="44" s="1"/>
  <c r="Z21" i="3"/>
  <c r="AA21" i="3"/>
  <c r="Z35" i="3"/>
  <c r="AA35" i="3"/>
  <c r="S35" i="43" s="1"/>
  <c r="Z30" i="3"/>
  <c r="AA30" i="3"/>
  <c r="Z25" i="3"/>
  <c r="AA25" i="3"/>
  <c r="S25" i="43" s="1"/>
  <c r="Z58" i="3"/>
  <c r="AA58" i="3"/>
  <c r="S58" i="44" s="1"/>
  <c r="Z33" i="3"/>
  <c r="AA33" i="3"/>
  <c r="Z63" i="3"/>
  <c r="AA63" i="3"/>
  <c r="Z34" i="3"/>
  <c r="AA34" i="3"/>
  <c r="Z26" i="3"/>
  <c r="AA26" i="3"/>
  <c r="Z76" i="3"/>
  <c r="AA76" i="3"/>
  <c r="AA67" i="3"/>
  <c r="S67" i="43" s="1"/>
  <c r="Z67" i="3"/>
  <c r="Z39" i="3"/>
  <c r="AA39" i="3"/>
  <c r="S39" i="43" s="1"/>
  <c r="Z45" i="3"/>
  <c r="AA45" i="3"/>
  <c r="Z40" i="3"/>
  <c r="AA40" i="3"/>
  <c r="Z9" i="3"/>
  <c r="AA9" i="3"/>
  <c r="Z14" i="3"/>
  <c r="AA14" i="3"/>
  <c r="Z36" i="3"/>
  <c r="AA36" i="3"/>
  <c r="Z68" i="3"/>
  <c r="AA68" i="3"/>
  <c r="S68" i="43" s="1"/>
  <c r="Z11" i="3"/>
  <c r="AA11" i="3"/>
  <c r="Z37" i="3"/>
  <c r="AA37" i="3"/>
  <c r="Z46" i="3"/>
  <c r="AA46" i="3"/>
  <c r="Z23" i="3"/>
  <c r="AA23" i="3"/>
  <c r="S23" i="44" s="1"/>
  <c r="Z73" i="3"/>
  <c r="AA73" i="3"/>
  <c r="Z32" i="3"/>
  <c r="AA32" i="3"/>
  <c r="AA43" i="3"/>
  <c r="S43" i="44" s="1"/>
  <c r="Z43" i="3"/>
  <c r="Z29" i="3"/>
  <c r="AA29" i="3"/>
  <c r="S29" i="44" s="1"/>
  <c r="Z54" i="3"/>
  <c r="AA54" i="3"/>
  <c r="S54" i="43" s="1"/>
  <c r="S16" i="44" l="1"/>
  <c r="F16" i="43"/>
  <c r="D21" i="72"/>
  <c r="S8" i="43"/>
  <c r="S38" i="43"/>
  <c r="S50" i="6"/>
  <c r="S24" i="44"/>
  <c r="S42" i="6"/>
  <c r="S41" i="44"/>
  <c r="S65" i="44"/>
  <c r="S74" i="43"/>
  <c r="S56" i="6"/>
  <c r="S53" i="43"/>
  <c r="S69" i="43"/>
  <c r="S20" i="6"/>
  <c r="S71" i="44"/>
  <c r="S15" i="6"/>
  <c r="S8" i="6"/>
  <c r="S43" i="43"/>
  <c r="S75" i="6"/>
  <c r="S18" i="43"/>
  <c r="S10" i="44"/>
  <c r="S38" i="44"/>
  <c r="S51" i="44"/>
  <c r="S42" i="43"/>
  <c r="S22" i="43"/>
  <c r="S15" i="44"/>
  <c r="S67" i="6"/>
  <c r="S48" i="44"/>
  <c r="S22" i="6"/>
  <c r="S8" i="44"/>
  <c r="S67" i="44"/>
  <c r="S48" i="43"/>
  <c r="S35" i="44"/>
  <c r="S41" i="43"/>
  <c r="S74" i="6"/>
  <c r="S50" i="43"/>
  <c r="S20" i="44"/>
  <c r="S71" i="43"/>
  <c r="S75" i="43"/>
  <c r="S28" i="43"/>
  <c r="S73" i="6"/>
  <c r="S73" i="44"/>
  <c r="S11" i="43"/>
  <c r="S11" i="44"/>
  <c r="S9" i="43"/>
  <c r="S9" i="44"/>
  <c r="S63" i="44"/>
  <c r="S63" i="6"/>
  <c r="S30" i="6"/>
  <c r="S30" i="43"/>
  <c r="S30" i="44"/>
  <c r="S21" i="6"/>
  <c r="S21" i="43"/>
  <c r="S27" i="6"/>
  <c r="S27" i="43"/>
  <c r="S44" i="44"/>
  <c r="S44" i="6"/>
  <c r="S57" i="43"/>
  <c r="S57" i="6"/>
  <c r="S70" i="6"/>
  <c r="S70" i="43"/>
  <c r="S80" i="44"/>
  <c r="S80" i="6"/>
  <c r="S72" i="43"/>
  <c r="S72" i="44"/>
  <c r="S72" i="6"/>
  <c r="S19" i="44"/>
  <c r="S19" i="6"/>
  <c r="S19" i="43"/>
  <c r="S55" i="44"/>
  <c r="S55" i="6"/>
  <c r="S21" i="44"/>
  <c r="S57" i="44"/>
  <c r="S73" i="43"/>
  <c r="S70" i="44"/>
  <c r="S18" i="6"/>
  <c r="S29" i="6"/>
  <c r="S29" i="43"/>
  <c r="S32" i="43"/>
  <c r="S32" i="44"/>
  <c r="S23" i="6"/>
  <c r="S23" i="43"/>
  <c r="S37" i="44"/>
  <c r="S37" i="6"/>
  <c r="S68" i="44"/>
  <c r="S68" i="6"/>
  <c r="S40" i="44"/>
  <c r="S40" i="6"/>
  <c r="S39" i="44"/>
  <c r="S39" i="6"/>
  <c r="S76" i="43"/>
  <c r="S76" i="44"/>
  <c r="S34" i="43"/>
  <c r="S34" i="44"/>
  <c r="S33" i="43"/>
  <c r="S33" i="6"/>
  <c r="S25" i="6"/>
  <c r="S25" i="44"/>
  <c r="S35" i="6"/>
  <c r="S52" i="6"/>
  <c r="S27" i="44"/>
  <c r="S76" i="6"/>
  <c r="S34" i="6"/>
  <c r="S37" i="43"/>
  <c r="S9" i="6"/>
  <c r="S80" i="43"/>
  <c r="S54" i="44"/>
  <c r="S54" i="6"/>
  <c r="S46" i="6"/>
  <c r="S46" i="43"/>
  <c r="S46" i="44"/>
  <c r="S36" i="43"/>
  <c r="S36" i="44"/>
  <c r="S36" i="6"/>
  <c r="S45" i="44"/>
  <c r="S45" i="6"/>
  <c r="S45" i="43"/>
  <c r="S26" i="6"/>
  <c r="S26" i="43"/>
  <c r="S26" i="44"/>
  <c r="S58" i="6"/>
  <c r="S58" i="43"/>
  <c r="S60" i="43"/>
  <c r="S60" i="44"/>
  <c r="S59" i="44"/>
  <c r="S59" i="6"/>
  <c r="S78" i="43"/>
  <c r="S78" i="44"/>
  <c r="S62" i="6"/>
  <c r="S62" i="43"/>
  <c r="S62" i="44"/>
  <c r="S79" i="43"/>
  <c r="S79" i="44"/>
  <c r="S77" i="6"/>
  <c r="S77" i="43"/>
  <c r="S49" i="44"/>
  <c r="S49" i="43"/>
  <c r="S31" i="43"/>
  <c r="S31" i="44"/>
  <c r="S17" i="43"/>
  <c r="S17" i="6"/>
  <c r="S47" i="44"/>
  <c r="S47" i="6"/>
  <c r="S47" i="43"/>
  <c r="S64" i="6"/>
  <c r="S64" i="43"/>
  <c r="S16" i="43"/>
  <c r="S16" i="6"/>
  <c r="S61" i="44"/>
  <c r="S61" i="6"/>
  <c r="S61" i="43"/>
  <c r="S52" i="44"/>
  <c r="S44" i="43"/>
  <c r="S17" i="44"/>
  <c r="S64" i="44"/>
  <c r="S63" i="43"/>
  <c r="S33" i="44"/>
  <c r="S55" i="43"/>
  <c r="S32" i="6"/>
  <c r="S11" i="6"/>
  <c r="S40" i="43"/>
  <c r="S78" i="6"/>
  <c r="S66" i="44"/>
  <c r="S53" i="6"/>
  <c r="S24" i="6"/>
  <c r="S10" i="6"/>
  <c r="S69" i="6"/>
  <c r="S51" i="43"/>
  <c r="S56" i="44"/>
  <c r="S65" i="6"/>
  <c r="S43" i="6"/>
  <c r="S66" i="43"/>
  <c r="S28" i="6"/>
  <c r="Q67" i="44"/>
  <c r="M67" i="44"/>
  <c r="I67" i="44"/>
  <c r="E67" i="44"/>
  <c r="P67" i="44"/>
  <c r="L67" i="44"/>
  <c r="H67" i="44"/>
  <c r="J67" i="44"/>
  <c r="O67" i="44"/>
  <c r="G67" i="44"/>
  <c r="K67" i="44"/>
  <c r="F67" i="44"/>
  <c r="N67" i="44"/>
  <c r="P67" i="43"/>
  <c r="L67" i="43"/>
  <c r="H67" i="43"/>
  <c r="O67" i="43"/>
  <c r="K67" i="43"/>
  <c r="G67" i="43"/>
  <c r="Q67" i="43"/>
  <c r="I67" i="43"/>
  <c r="N67" i="6"/>
  <c r="J67" i="6"/>
  <c r="F67" i="6"/>
  <c r="N67" i="43"/>
  <c r="F67" i="43"/>
  <c r="Q67" i="6"/>
  <c r="M67" i="6"/>
  <c r="I67" i="6"/>
  <c r="E67" i="6"/>
  <c r="J67" i="43"/>
  <c r="K67" i="6"/>
  <c r="E67" i="43"/>
  <c r="P67" i="6"/>
  <c r="H67" i="6"/>
  <c r="G67" i="6"/>
  <c r="M67" i="43"/>
  <c r="O67" i="6"/>
  <c r="L67" i="6"/>
  <c r="P29" i="44"/>
  <c r="L29" i="44"/>
  <c r="H29" i="44"/>
  <c r="O29" i="44"/>
  <c r="K29" i="44"/>
  <c r="G29" i="44"/>
  <c r="Q29" i="44"/>
  <c r="I29" i="44"/>
  <c r="N29" i="44"/>
  <c r="F29" i="44"/>
  <c r="J29" i="44"/>
  <c r="O29" i="43"/>
  <c r="K29" i="43"/>
  <c r="G29" i="43"/>
  <c r="E29" i="44"/>
  <c r="N29" i="43"/>
  <c r="J29" i="43"/>
  <c r="F29" i="43"/>
  <c r="M29" i="44"/>
  <c r="P29" i="43"/>
  <c r="H29" i="43"/>
  <c r="Q29" i="6"/>
  <c r="M29" i="6"/>
  <c r="I29" i="6"/>
  <c r="E29" i="6"/>
  <c r="M29" i="43"/>
  <c r="E29" i="43"/>
  <c r="P29" i="6"/>
  <c r="L29" i="6"/>
  <c r="H29" i="6"/>
  <c r="K29" i="6"/>
  <c r="O29" i="6"/>
  <c r="G29" i="6"/>
  <c r="F29" i="6"/>
  <c r="Q29" i="43"/>
  <c r="J29" i="6"/>
  <c r="L29" i="43"/>
  <c r="I29" i="43"/>
  <c r="N29" i="6"/>
  <c r="N32" i="44"/>
  <c r="J32" i="44"/>
  <c r="F32" i="44"/>
  <c r="Q32" i="44"/>
  <c r="M32" i="44"/>
  <c r="I32" i="44"/>
  <c r="E32" i="44"/>
  <c r="O32" i="44"/>
  <c r="G32" i="44"/>
  <c r="L32" i="44"/>
  <c r="P32" i="44"/>
  <c r="Q32" i="43"/>
  <c r="M32" i="43"/>
  <c r="I32" i="43"/>
  <c r="E32" i="43"/>
  <c r="K32" i="44"/>
  <c r="P32" i="43"/>
  <c r="L32" i="43"/>
  <c r="H32" i="43"/>
  <c r="N32" i="43"/>
  <c r="F32" i="43"/>
  <c r="O32" i="6"/>
  <c r="K32" i="6"/>
  <c r="G32" i="6"/>
  <c r="K32" i="43"/>
  <c r="N32" i="6"/>
  <c r="J32" i="6"/>
  <c r="F32" i="6"/>
  <c r="J32" i="43"/>
  <c r="Q32" i="6"/>
  <c r="I32" i="6"/>
  <c r="E32" i="6"/>
  <c r="H32" i="44"/>
  <c r="O32" i="43"/>
  <c r="G32" i="43"/>
  <c r="P32" i="6"/>
  <c r="H32" i="6"/>
  <c r="M32" i="6"/>
  <c r="L32" i="6"/>
  <c r="P23" i="44"/>
  <c r="L23" i="44"/>
  <c r="H23" i="44"/>
  <c r="O23" i="44"/>
  <c r="K23" i="44"/>
  <c r="G23" i="44"/>
  <c r="M23" i="44"/>
  <c r="E23" i="44"/>
  <c r="J23" i="44"/>
  <c r="N23" i="44"/>
  <c r="O23" i="43"/>
  <c r="K23" i="43"/>
  <c r="G23" i="43"/>
  <c r="I23" i="44"/>
  <c r="N23" i="43"/>
  <c r="J23" i="43"/>
  <c r="F23" i="43"/>
  <c r="L23" i="43"/>
  <c r="Q23" i="6"/>
  <c r="M23" i="6"/>
  <c r="I23" i="6"/>
  <c r="E23" i="6"/>
  <c r="Q23" i="43"/>
  <c r="I23" i="43"/>
  <c r="P23" i="6"/>
  <c r="L23" i="6"/>
  <c r="H23" i="6"/>
  <c r="Q23" i="44"/>
  <c r="H23" i="43"/>
  <c r="O23" i="6"/>
  <c r="G23" i="6"/>
  <c r="K23" i="6"/>
  <c r="E23" i="43"/>
  <c r="N23" i="6"/>
  <c r="F23" i="6"/>
  <c r="P23" i="43"/>
  <c r="F23" i="44"/>
  <c r="M23" i="43"/>
  <c r="J23" i="6"/>
  <c r="P37" i="44"/>
  <c r="L37" i="44"/>
  <c r="H37" i="44"/>
  <c r="O37" i="44"/>
  <c r="K37" i="44"/>
  <c r="G37" i="44"/>
  <c r="Q37" i="44"/>
  <c r="I37" i="44"/>
  <c r="N37" i="44"/>
  <c r="F37" i="44"/>
  <c r="J37" i="44"/>
  <c r="O37" i="43"/>
  <c r="K37" i="43"/>
  <c r="G37" i="43"/>
  <c r="E37" i="44"/>
  <c r="N37" i="43"/>
  <c r="J37" i="43"/>
  <c r="F37" i="43"/>
  <c r="P37" i="43"/>
  <c r="H37" i="43"/>
  <c r="Q37" i="6"/>
  <c r="M37" i="6"/>
  <c r="I37" i="6"/>
  <c r="E37" i="6"/>
  <c r="M37" i="43"/>
  <c r="E37" i="43"/>
  <c r="P37" i="6"/>
  <c r="L37" i="6"/>
  <c r="H37" i="6"/>
  <c r="M37" i="44"/>
  <c r="K37" i="6"/>
  <c r="O37" i="6"/>
  <c r="I37" i="43"/>
  <c r="F37" i="6"/>
  <c r="Q37" i="43"/>
  <c r="J37" i="6"/>
  <c r="L37" i="43"/>
  <c r="G37" i="6"/>
  <c r="N37" i="6"/>
  <c r="O68" i="44"/>
  <c r="K68" i="44"/>
  <c r="G68" i="44"/>
  <c r="N68" i="44"/>
  <c r="J68" i="44"/>
  <c r="F68" i="44"/>
  <c r="L68" i="44"/>
  <c r="Q68" i="44"/>
  <c r="I68" i="44"/>
  <c r="M68" i="44"/>
  <c r="H68" i="44"/>
  <c r="N68" i="43"/>
  <c r="J68" i="43"/>
  <c r="F68" i="43"/>
  <c r="Q68" i="43"/>
  <c r="M68" i="43"/>
  <c r="I68" i="43"/>
  <c r="E68" i="43"/>
  <c r="E68" i="44"/>
  <c r="K68" i="43"/>
  <c r="P68" i="6"/>
  <c r="L68" i="6"/>
  <c r="H68" i="6"/>
  <c r="P68" i="43"/>
  <c r="H68" i="43"/>
  <c r="O68" i="6"/>
  <c r="K68" i="6"/>
  <c r="G68" i="6"/>
  <c r="L68" i="43"/>
  <c r="M68" i="6"/>
  <c r="E68" i="6"/>
  <c r="G68" i="43"/>
  <c r="J68" i="6"/>
  <c r="P68" i="44"/>
  <c r="I68" i="6"/>
  <c r="N68" i="6"/>
  <c r="F68" i="6"/>
  <c r="Q68" i="6"/>
  <c r="O68" i="43"/>
  <c r="N40" i="44"/>
  <c r="J40" i="44"/>
  <c r="F40" i="44"/>
  <c r="Q40" i="44"/>
  <c r="M40" i="44"/>
  <c r="I40" i="44"/>
  <c r="E40" i="44"/>
  <c r="O40" i="44"/>
  <c r="G40" i="44"/>
  <c r="L40" i="44"/>
  <c r="P40" i="44"/>
  <c r="Q40" i="43"/>
  <c r="M40" i="43"/>
  <c r="I40" i="43"/>
  <c r="E40" i="43"/>
  <c r="K40" i="44"/>
  <c r="P40" i="43"/>
  <c r="L40" i="43"/>
  <c r="H40" i="43"/>
  <c r="N40" i="43"/>
  <c r="F40" i="43"/>
  <c r="O40" i="6"/>
  <c r="K40" i="6"/>
  <c r="G40" i="6"/>
  <c r="H40" i="44"/>
  <c r="K40" i="43"/>
  <c r="N40" i="6"/>
  <c r="J40" i="6"/>
  <c r="F40" i="6"/>
  <c r="J40" i="43"/>
  <c r="Q40" i="6"/>
  <c r="I40" i="6"/>
  <c r="E40" i="6"/>
  <c r="O40" i="43"/>
  <c r="L40" i="6"/>
  <c r="G40" i="43"/>
  <c r="P40" i="6"/>
  <c r="H40" i="6"/>
  <c r="M40" i="6"/>
  <c r="P39" i="44"/>
  <c r="L39" i="44"/>
  <c r="H39" i="44"/>
  <c r="O39" i="44"/>
  <c r="K39" i="44"/>
  <c r="G39" i="44"/>
  <c r="M39" i="44"/>
  <c r="E39" i="44"/>
  <c r="J39" i="44"/>
  <c r="N39" i="44"/>
  <c r="O39" i="43"/>
  <c r="K39" i="43"/>
  <c r="G39" i="43"/>
  <c r="I39" i="44"/>
  <c r="N39" i="43"/>
  <c r="J39" i="43"/>
  <c r="F39" i="43"/>
  <c r="L39" i="43"/>
  <c r="Q39" i="6"/>
  <c r="M39" i="6"/>
  <c r="I39" i="6"/>
  <c r="E39" i="6"/>
  <c r="Q39" i="43"/>
  <c r="I39" i="43"/>
  <c r="P39" i="6"/>
  <c r="L39" i="6"/>
  <c r="H39" i="6"/>
  <c r="Q39" i="44"/>
  <c r="F39" i="44"/>
  <c r="H39" i="43"/>
  <c r="O39" i="6"/>
  <c r="G39" i="6"/>
  <c r="J39" i="6"/>
  <c r="E39" i="43"/>
  <c r="N39" i="6"/>
  <c r="F39" i="6"/>
  <c r="P39" i="43"/>
  <c r="K39" i="6"/>
  <c r="M39" i="43"/>
  <c r="O76" i="44"/>
  <c r="K76" i="44"/>
  <c r="G76" i="44"/>
  <c r="N76" i="44"/>
  <c r="J76" i="44"/>
  <c r="F76" i="44"/>
  <c r="L76" i="44"/>
  <c r="Q76" i="44"/>
  <c r="I76" i="44"/>
  <c r="M76" i="44"/>
  <c r="H76" i="44"/>
  <c r="P76" i="44"/>
  <c r="N76" i="43"/>
  <c r="J76" i="43"/>
  <c r="F76" i="43"/>
  <c r="E76" i="44"/>
  <c r="Q76" i="43"/>
  <c r="M76" i="43"/>
  <c r="I76" i="43"/>
  <c r="E76" i="43"/>
  <c r="K76" i="43"/>
  <c r="P76" i="6"/>
  <c r="L76" i="6"/>
  <c r="H76" i="6"/>
  <c r="P76" i="43"/>
  <c r="H76" i="43"/>
  <c r="O76" i="6"/>
  <c r="K76" i="6"/>
  <c r="G76" i="6"/>
  <c r="L76" i="43"/>
  <c r="M76" i="6"/>
  <c r="E76" i="6"/>
  <c r="G76" i="43"/>
  <c r="J76" i="6"/>
  <c r="I76" i="6"/>
  <c r="F76" i="6"/>
  <c r="Q76" i="6"/>
  <c r="O76" i="43"/>
  <c r="N76" i="6"/>
  <c r="N34" i="44"/>
  <c r="J34" i="44"/>
  <c r="F34" i="44"/>
  <c r="Q34" i="44"/>
  <c r="M34" i="44"/>
  <c r="I34" i="44"/>
  <c r="E34" i="44"/>
  <c r="K34" i="44"/>
  <c r="P34" i="44"/>
  <c r="H34" i="44"/>
  <c r="Q34" i="43"/>
  <c r="M34" i="43"/>
  <c r="I34" i="43"/>
  <c r="E34" i="43"/>
  <c r="O34" i="44"/>
  <c r="P34" i="43"/>
  <c r="L34" i="43"/>
  <c r="H34" i="43"/>
  <c r="G34" i="44"/>
  <c r="J34" i="43"/>
  <c r="O34" i="6"/>
  <c r="K34" i="6"/>
  <c r="G34" i="6"/>
  <c r="O34" i="43"/>
  <c r="G34" i="43"/>
  <c r="N34" i="6"/>
  <c r="J34" i="6"/>
  <c r="F34" i="6"/>
  <c r="N34" i="43"/>
  <c r="M34" i="6"/>
  <c r="E34" i="6"/>
  <c r="I34" i="6"/>
  <c r="P34" i="6"/>
  <c r="K34" i="43"/>
  <c r="L34" i="6"/>
  <c r="L34" i="44"/>
  <c r="F34" i="43"/>
  <c r="Q34" i="6"/>
  <c r="H34" i="6"/>
  <c r="P33" i="44"/>
  <c r="L33" i="44"/>
  <c r="H33" i="44"/>
  <c r="O33" i="44"/>
  <c r="K33" i="44"/>
  <c r="G33" i="44"/>
  <c r="Q33" i="44"/>
  <c r="I33" i="44"/>
  <c r="N33" i="44"/>
  <c r="F33" i="44"/>
  <c r="O33" i="43"/>
  <c r="K33" i="43"/>
  <c r="G33" i="43"/>
  <c r="M33" i="44"/>
  <c r="N33" i="43"/>
  <c r="J33" i="43"/>
  <c r="F33" i="43"/>
  <c r="P33" i="43"/>
  <c r="H33" i="43"/>
  <c r="Q33" i="6"/>
  <c r="M33" i="6"/>
  <c r="I33" i="6"/>
  <c r="E33" i="6"/>
  <c r="J33" i="44"/>
  <c r="M33" i="43"/>
  <c r="E33" i="43"/>
  <c r="P33" i="6"/>
  <c r="L33" i="6"/>
  <c r="H33" i="6"/>
  <c r="E33" i="44"/>
  <c r="L33" i="43"/>
  <c r="K33" i="6"/>
  <c r="G33" i="6"/>
  <c r="F33" i="6"/>
  <c r="I33" i="43"/>
  <c r="J33" i="6"/>
  <c r="O33" i="6"/>
  <c r="Q33" i="43"/>
  <c r="N33" i="6"/>
  <c r="P25" i="44"/>
  <c r="L25" i="44"/>
  <c r="H25" i="44"/>
  <c r="O25" i="44"/>
  <c r="K25" i="44"/>
  <c r="G25" i="44"/>
  <c r="Q25" i="44"/>
  <c r="I25" i="44"/>
  <c r="N25" i="44"/>
  <c r="F25" i="44"/>
  <c r="O25" i="43"/>
  <c r="K25" i="43"/>
  <c r="G25" i="43"/>
  <c r="M25" i="44"/>
  <c r="N25" i="43"/>
  <c r="J25" i="43"/>
  <c r="F25" i="43"/>
  <c r="E25" i="44"/>
  <c r="P25" i="43"/>
  <c r="H25" i="43"/>
  <c r="Q25" i="6"/>
  <c r="M25" i="6"/>
  <c r="I25" i="6"/>
  <c r="E25" i="6"/>
  <c r="M25" i="43"/>
  <c r="E25" i="43"/>
  <c r="P25" i="6"/>
  <c r="L25" i="6"/>
  <c r="H25" i="6"/>
  <c r="L25" i="43"/>
  <c r="K25" i="6"/>
  <c r="O25" i="6"/>
  <c r="N25" i="6"/>
  <c r="F25" i="6"/>
  <c r="I25" i="43"/>
  <c r="J25" i="6"/>
  <c r="J25" i="44"/>
  <c r="G25" i="6"/>
  <c r="Q25" i="43"/>
  <c r="P35" i="44"/>
  <c r="L35" i="44"/>
  <c r="H35" i="44"/>
  <c r="O35" i="44"/>
  <c r="K35" i="44"/>
  <c r="G35" i="44"/>
  <c r="M35" i="44"/>
  <c r="E35" i="44"/>
  <c r="J35" i="44"/>
  <c r="F35" i="44"/>
  <c r="O35" i="43"/>
  <c r="K35" i="43"/>
  <c r="G35" i="43"/>
  <c r="Q35" i="44"/>
  <c r="N35" i="43"/>
  <c r="J35" i="43"/>
  <c r="F35" i="43"/>
  <c r="L35" i="43"/>
  <c r="Q35" i="6"/>
  <c r="M35" i="6"/>
  <c r="I35" i="6"/>
  <c r="E35" i="6"/>
  <c r="N35" i="44"/>
  <c r="Q35" i="43"/>
  <c r="I35" i="43"/>
  <c r="P35" i="6"/>
  <c r="L35" i="6"/>
  <c r="H35" i="6"/>
  <c r="I35" i="44"/>
  <c r="P35" i="43"/>
  <c r="O35" i="6"/>
  <c r="G35" i="6"/>
  <c r="K35" i="6"/>
  <c r="E35" i="43"/>
  <c r="M35" i="43"/>
  <c r="N35" i="6"/>
  <c r="F35" i="6"/>
  <c r="H35" i="43"/>
  <c r="J35" i="6"/>
  <c r="O53" i="44"/>
  <c r="K53" i="44"/>
  <c r="G53" i="44"/>
  <c r="N53" i="44"/>
  <c r="J53" i="44"/>
  <c r="F53" i="44"/>
  <c r="L53" i="44"/>
  <c r="Q53" i="44"/>
  <c r="I53" i="44"/>
  <c r="E53" i="44"/>
  <c r="P53" i="44"/>
  <c r="O53" i="43"/>
  <c r="K53" i="43"/>
  <c r="G53" i="43"/>
  <c r="H53" i="44"/>
  <c r="N53" i="43"/>
  <c r="I53" i="43"/>
  <c r="M53" i="43"/>
  <c r="H53" i="43"/>
  <c r="P53" i="43"/>
  <c r="E53" i="43"/>
  <c r="Q53" i="6"/>
  <c r="M53" i="6"/>
  <c r="I53" i="6"/>
  <c r="E53" i="6"/>
  <c r="L53" i="43"/>
  <c r="P53" i="6"/>
  <c r="L53" i="6"/>
  <c r="H53" i="6"/>
  <c r="M53" i="44"/>
  <c r="K53" i="6"/>
  <c r="F53" i="43"/>
  <c r="F53" i="6"/>
  <c r="Q53" i="43"/>
  <c r="J53" i="6"/>
  <c r="J53" i="43"/>
  <c r="O53" i="6"/>
  <c r="G53" i="6"/>
  <c r="N53" i="6"/>
  <c r="N24" i="44"/>
  <c r="J24" i="44"/>
  <c r="F24" i="44"/>
  <c r="Q24" i="44"/>
  <c r="M24" i="44"/>
  <c r="I24" i="44"/>
  <c r="E24" i="44"/>
  <c r="O24" i="44"/>
  <c r="G24" i="44"/>
  <c r="L24" i="44"/>
  <c r="P24" i="44"/>
  <c r="Q24" i="43"/>
  <c r="M24" i="43"/>
  <c r="I24" i="43"/>
  <c r="E24" i="43"/>
  <c r="K24" i="44"/>
  <c r="P24" i="43"/>
  <c r="L24" i="43"/>
  <c r="H24" i="43"/>
  <c r="N24" i="43"/>
  <c r="F24" i="43"/>
  <c r="O24" i="6"/>
  <c r="K24" i="6"/>
  <c r="G24" i="6"/>
  <c r="H24" i="44"/>
  <c r="K24" i="43"/>
  <c r="N24" i="6"/>
  <c r="J24" i="6"/>
  <c r="F24" i="6"/>
  <c r="J24" i="43"/>
  <c r="Q24" i="6"/>
  <c r="I24" i="6"/>
  <c r="M24" i="6"/>
  <c r="O24" i="43"/>
  <c r="G24" i="43"/>
  <c r="P24" i="6"/>
  <c r="H24" i="6"/>
  <c r="E24" i="6"/>
  <c r="L24" i="6"/>
  <c r="P41" i="44"/>
  <c r="L41" i="44"/>
  <c r="H41" i="44"/>
  <c r="O41" i="44"/>
  <c r="K41" i="44"/>
  <c r="G41" i="44"/>
  <c r="Q41" i="44"/>
  <c r="I41" i="44"/>
  <c r="N41" i="44"/>
  <c r="F41" i="44"/>
  <c r="O41" i="43"/>
  <c r="K41" i="43"/>
  <c r="G41" i="43"/>
  <c r="M41" i="44"/>
  <c r="N41" i="43"/>
  <c r="J41" i="43"/>
  <c r="F41" i="43"/>
  <c r="E41" i="44"/>
  <c r="P41" i="43"/>
  <c r="H41" i="43"/>
  <c r="Q41" i="6"/>
  <c r="M41" i="6"/>
  <c r="I41" i="6"/>
  <c r="E41" i="6"/>
  <c r="M41" i="43"/>
  <c r="E41" i="43"/>
  <c r="P41" i="6"/>
  <c r="L41" i="6"/>
  <c r="H41" i="6"/>
  <c r="L41" i="43"/>
  <c r="K41" i="6"/>
  <c r="O41" i="6"/>
  <c r="G41" i="6"/>
  <c r="N41" i="6"/>
  <c r="I41" i="43"/>
  <c r="J41" i="6"/>
  <c r="J41" i="44"/>
  <c r="Q41" i="43"/>
  <c r="F41" i="6"/>
  <c r="Q10" i="44"/>
  <c r="M10" i="44"/>
  <c r="I10" i="44"/>
  <c r="E10" i="44"/>
  <c r="P10" i="44"/>
  <c r="L10" i="44"/>
  <c r="H10" i="44"/>
  <c r="D10" i="44"/>
  <c r="N10" i="44"/>
  <c r="F10" i="44"/>
  <c r="K10" i="44"/>
  <c r="G10" i="44"/>
  <c r="P10" i="43"/>
  <c r="L10" i="43"/>
  <c r="H10" i="43"/>
  <c r="D10" i="43"/>
  <c r="O10" i="43"/>
  <c r="K10" i="43"/>
  <c r="G10" i="43"/>
  <c r="J10" i="44"/>
  <c r="M10" i="43"/>
  <c r="E10" i="43"/>
  <c r="N10" i="6"/>
  <c r="J10" i="6"/>
  <c r="F10" i="6"/>
  <c r="J10" i="43"/>
  <c r="Q10" i="6"/>
  <c r="M10" i="6"/>
  <c r="I10" i="6"/>
  <c r="E10" i="6"/>
  <c r="O10" i="44"/>
  <c r="Q10" i="43"/>
  <c r="P10" i="6"/>
  <c r="H10" i="6"/>
  <c r="L10" i="6"/>
  <c r="N10" i="43"/>
  <c r="O10" i="6"/>
  <c r="G10" i="6"/>
  <c r="I10" i="43"/>
  <c r="D10" i="6"/>
  <c r="F10" i="43"/>
  <c r="K10" i="6"/>
  <c r="O74" i="44"/>
  <c r="K74" i="44"/>
  <c r="G74" i="44"/>
  <c r="N74" i="44"/>
  <c r="J74" i="44"/>
  <c r="F74" i="44"/>
  <c r="P74" i="44"/>
  <c r="H74" i="44"/>
  <c r="M74" i="44"/>
  <c r="E74" i="44"/>
  <c r="I74" i="44"/>
  <c r="L74" i="44"/>
  <c r="N74" i="43"/>
  <c r="J74" i="43"/>
  <c r="F74" i="43"/>
  <c r="Q74" i="43"/>
  <c r="M74" i="43"/>
  <c r="I74" i="43"/>
  <c r="E74" i="43"/>
  <c r="O74" i="43"/>
  <c r="G74" i="43"/>
  <c r="P74" i="6"/>
  <c r="L74" i="6"/>
  <c r="H74" i="6"/>
  <c r="L74" i="43"/>
  <c r="O74" i="6"/>
  <c r="K74" i="6"/>
  <c r="G74" i="6"/>
  <c r="H74" i="43"/>
  <c r="Q74" i="6"/>
  <c r="I74" i="6"/>
  <c r="N74" i="6"/>
  <c r="F74" i="6"/>
  <c r="P74" i="43"/>
  <c r="E74" i="6"/>
  <c r="Q74" i="44"/>
  <c r="K74" i="43"/>
  <c r="M74" i="6"/>
  <c r="J74" i="6"/>
  <c r="Q69" i="44"/>
  <c r="M69" i="44"/>
  <c r="I69" i="44"/>
  <c r="E69" i="44"/>
  <c r="P69" i="44"/>
  <c r="L69" i="44"/>
  <c r="H69" i="44"/>
  <c r="N69" i="44"/>
  <c r="F69" i="44"/>
  <c r="K69" i="44"/>
  <c r="O69" i="44"/>
  <c r="J69" i="44"/>
  <c r="P69" i="43"/>
  <c r="L69" i="43"/>
  <c r="H69" i="43"/>
  <c r="G69" i="44"/>
  <c r="O69" i="43"/>
  <c r="K69" i="43"/>
  <c r="G69" i="43"/>
  <c r="M69" i="43"/>
  <c r="E69" i="43"/>
  <c r="N69" i="6"/>
  <c r="J69" i="6"/>
  <c r="F69" i="6"/>
  <c r="J69" i="43"/>
  <c r="Q69" i="6"/>
  <c r="M69" i="6"/>
  <c r="I69" i="6"/>
  <c r="E69" i="6"/>
  <c r="N69" i="43"/>
  <c r="O69" i="6"/>
  <c r="G69" i="6"/>
  <c r="I69" i="43"/>
  <c r="L69" i="6"/>
  <c r="K69" i="6"/>
  <c r="Q69" i="43"/>
  <c r="H69" i="6"/>
  <c r="F69" i="43"/>
  <c r="P69" i="6"/>
  <c r="N38" i="44"/>
  <c r="J38" i="44"/>
  <c r="F38" i="44"/>
  <c r="Q38" i="44"/>
  <c r="M38" i="44"/>
  <c r="I38" i="44"/>
  <c r="E38" i="44"/>
  <c r="K38" i="44"/>
  <c r="P38" i="44"/>
  <c r="H38" i="44"/>
  <c r="L38" i="44"/>
  <c r="Q38" i="43"/>
  <c r="M38" i="43"/>
  <c r="I38" i="43"/>
  <c r="E38" i="43"/>
  <c r="G38" i="44"/>
  <c r="P38" i="43"/>
  <c r="L38" i="43"/>
  <c r="H38" i="43"/>
  <c r="O38" i="44"/>
  <c r="J38" i="43"/>
  <c r="O38" i="6"/>
  <c r="K38" i="6"/>
  <c r="G38" i="6"/>
  <c r="O38" i="43"/>
  <c r="G38" i="43"/>
  <c r="N38" i="6"/>
  <c r="J38" i="6"/>
  <c r="F38" i="6"/>
  <c r="F38" i="43"/>
  <c r="M38" i="6"/>
  <c r="E38" i="6"/>
  <c r="Q38" i="6"/>
  <c r="K38" i="43"/>
  <c r="H38" i="6"/>
  <c r="L38" i="6"/>
  <c r="N38" i="43"/>
  <c r="I38" i="6"/>
  <c r="P38" i="6"/>
  <c r="Q50" i="44"/>
  <c r="M50" i="44"/>
  <c r="I50" i="44"/>
  <c r="E50" i="44"/>
  <c r="P50" i="44"/>
  <c r="L50" i="44"/>
  <c r="H50" i="44"/>
  <c r="N50" i="44"/>
  <c r="F50" i="44"/>
  <c r="K50" i="44"/>
  <c r="O50" i="44"/>
  <c r="J50" i="44"/>
  <c r="Q50" i="43"/>
  <c r="M50" i="43"/>
  <c r="I50" i="43"/>
  <c r="E50" i="43"/>
  <c r="N50" i="43"/>
  <c r="H50" i="43"/>
  <c r="G50" i="44"/>
  <c r="L50" i="43"/>
  <c r="G50" i="43"/>
  <c r="O50" i="43"/>
  <c r="O50" i="6"/>
  <c r="K50" i="6"/>
  <c r="G50" i="6"/>
  <c r="K50" i="43"/>
  <c r="N50" i="6"/>
  <c r="J50" i="6"/>
  <c r="F50" i="6"/>
  <c r="M50" i="6"/>
  <c r="E50" i="6"/>
  <c r="H50" i="6"/>
  <c r="P50" i="43"/>
  <c r="L50" i="6"/>
  <c r="J50" i="43"/>
  <c r="Q50" i="6"/>
  <c r="I50" i="6"/>
  <c r="F50" i="43"/>
  <c r="P50" i="6"/>
  <c r="O51" i="44"/>
  <c r="K51" i="44"/>
  <c r="G51" i="44"/>
  <c r="N51" i="44"/>
  <c r="J51" i="44"/>
  <c r="F51" i="44"/>
  <c r="P51" i="44"/>
  <c r="H51" i="44"/>
  <c r="M51" i="44"/>
  <c r="E51" i="44"/>
  <c r="Q51" i="44"/>
  <c r="L51" i="44"/>
  <c r="O51" i="43"/>
  <c r="K51" i="43"/>
  <c r="G51" i="43"/>
  <c r="P51" i="43"/>
  <c r="J51" i="43"/>
  <c r="E51" i="43"/>
  <c r="N51" i="43"/>
  <c r="I51" i="43"/>
  <c r="I51" i="44"/>
  <c r="L51" i="43"/>
  <c r="Q51" i="6"/>
  <c r="M51" i="6"/>
  <c r="I51" i="6"/>
  <c r="E51" i="6"/>
  <c r="H51" i="43"/>
  <c r="P51" i="6"/>
  <c r="L51" i="6"/>
  <c r="H51" i="6"/>
  <c r="F51" i="43"/>
  <c r="O51" i="6"/>
  <c r="G51" i="6"/>
  <c r="K51" i="6"/>
  <c r="N51" i="6"/>
  <c r="F51" i="6"/>
  <c r="Q51" i="43"/>
  <c r="M51" i="43"/>
  <c r="J51" i="6"/>
  <c r="O56" i="44"/>
  <c r="M56" i="44"/>
  <c r="I56" i="44"/>
  <c r="E56" i="44"/>
  <c r="Q56" i="44"/>
  <c r="L56" i="44"/>
  <c r="H56" i="44"/>
  <c r="J56" i="44"/>
  <c r="P56" i="44"/>
  <c r="G56" i="44"/>
  <c r="K56" i="44"/>
  <c r="F56" i="44"/>
  <c r="Q56" i="43"/>
  <c r="M56" i="43"/>
  <c r="I56" i="43"/>
  <c r="E56" i="43"/>
  <c r="O56" i="43"/>
  <c r="J56" i="43"/>
  <c r="N56" i="43"/>
  <c r="H56" i="43"/>
  <c r="O56" i="6"/>
  <c r="K56" i="6"/>
  <c r="G56" i="6"/>
  <c r="P56" i="43"/>
  <c r="F56" i="43"/>
  <c r="N56" i="6"/>
  <c r="I56" i="6"/>
  <c r="L56" i="43"/>
  <c r="M56" i="6"/>
  <c r="H56" i="6"/>
  <c r="L56" i="6"/>
  <c r="G56" i="43"/>
  <c r="P56" i="6"/>
  <c r="J56" i="6"/>
  <c r="K56" i="43"/>
  <c r="Q56" i="6"/>
  <c r="F56" i="6"/>
  <c r="N56" i="44"/>
  <c r="E56" i="6"/>
  <c r="N20" i="44"/>
  <c r="J20" i="44"/>
  <c r="F20" i="44"/>
  <c r="Q20" i="44"/>
  <c r="M20" i="44"/>
  <c r="I20" i="44"/>
  <c r="E20" i="44"/>
  <c r="O20" i="44"/>
  <c r="G20" i="44"/>
  <c r="L20" i="44"/>
  <c r="H20" i="44"/>
  <c r="Q20" i="43"/>
  <c r="M20" i="43"/>
  <c r="I20" i="43"/>
  <c r="E20" i="43"/>
  <c r="P20" i="43"/>
  <c r="L20" i="43"/>
  <c r="H20" i="43"/>
  <c r="K20" i="44"/>
  <c r="N20" i="43"/>
  <c r="F20" i="43"/>
  <c r="O20" i="6"/>
  <c r="K20" i="6"/>
  <c r="G20" i="6"/>
  <c r="K20" i="43"/>
  <c r="N20" i="6"/>
  <c r="J20" i="6"/>
  <c r="F20" i="6"/>
  <c r="P20" i="44"/>
  <c r="Q20" i="6"/>
  <c r="I20" i="6"/>
  <c r="M20" i="6"/>
  <c r="G20" i="43"/>
  <c r="O20" i="43"/>
  <c r="P20" i="6"/>
  <c r="H20" i="6"/>
  <c r="J20" i="43"/>
  <c r="E20" i="6"/>
  <c r="L20" i="6"/>
  <c r="N42" i="44"/>
  <c r="J42" i="44"/>
  <c r="F42" i="44"/>
  <c r="Q42" i="44"/>
  <c r="M42" i="44"/>
  <c r="I42" i="44"/>
  <c r="E42" i="44"/>
  <c r="K42" i="44"/>
  <c r="P42" i="44"/>
  <c r="H42" i="44"/>
  <c r="Q42" i="43"/>
  <c r="M42" i="43"/>
  <c r="I42" i="43"/>
  <c r="E42" i="43"/>
  <c r="O42" i="44"/>
  <c r="P42" i="43"/>
  <c r="L42" i="43"/>
  <c r="H42" i="43"/>
  <c r="J42" i="43"/>
  <c r="O42" i="6"/>
  <c r="K42" i="6"/>
  <c r="G42" i="6"/>
  <c r="L42" i="44"/>
  <c r="O42" i="43"/>
  <c r="G42" i="43"/>
  <c r="N42" i="6"/>
  <c r="J42" i="6"/>
  <c r="F42" i="6"/>
  <c r="G42" i="44"/>
  <c r="N42" i="43"/>
  <c r="M42" i="6"/>
  <c r="E42" i="6"/>
  <c r="Q42" i="6"/>
  <c r="K42" i="43"/>
  <c r="L42" i="6"/>
  <c r="F42" i="43"/>
  <c r="I42" i="6"/>
  <c r="P42" i="6"/>
  <c r="H42" i="6"/>
  <c r="O66" i="44"/>
  <c r="K66" i="44"/>
  <c r="G66" i="44"/>
  <c r="N66" i="44"/>
  <c r="J66" i="44"/>
  <c r="F66" i="44"/>
  <c r="P66" i="44"/>
  <c r="H66" i="44"/>
  <c r="M66" i="44"/>
  <c r="E66" i="44"/>
  <c r="I66" i="44"/>
  <c r="N66" i="43"/>
  <c r="J66" i="43"/>
  <c r="F66" i="43"/>
  <c r="Q66" i="44"/>
  <c r="Q66" i="43"/>
  <c r="M66" i="43"/>
  <c r="I66" i="43"/>
  <c r="E66" i="43"/>
  <c r="O66" i="43"/>
  <c r="G66" i="43"/>
  <c r="P66" i="6"/>
  <c r="L66" i="6"/>
  <c r="H66" i="6"/>
  <c r="L66" i="44"/>
  <c r="L66" i="43"/>
  <c r="O66" i="6"/>
  <c r="K66" i="6"/>
  <c r="G66" i="6"/>
  <c r="H66" i="43"/>
  <c r="Q66" i="6"/>
  <c r="I66" i="6"/>
  <c r="N66" i="6"/>
  <c r="F66" i="6"/>
  <c r="E66" i="6"/>
  <c r="K66" i="43"/>
  <c r="J66" i="6"/>
  <c r="P66" i="43"/>
  <c r="M66" i="6"/>
  <c r="Q65" i="44"/>
  <c r="M65" i="44"/>
  <c r="I65" i="44"/>
  <c r="E65" i="44"/>
  <c r="P65" i="44"/>
  <c r="L65" i="44"/>
  <c r="H65" i="44"/>
  <c r="N65" i="44"/>
  <c r="F65" i="44"/>
  <c r="K65" i="44"/>
  <c r="G65" i="44"/>
  <c r="J65" i="44"/>
  <c r="P65" i="43"/>
  <c r="L65" i="43"/>
  <c r="H65" i="43"/>
  <c r="O65" i="43"/>
  <c r="K65" i="43"/>
  <c r="G65" i="43"/>
  <c r="M65" i="43"/>
  <c r="E65" i="43"/>
  <c r="N65" i="6"/>
  <c r="J65" i="6"/>
  <c r="F65" i="6"/>
  <c r="J65" i="43"/>
  <c r="Q65" i="6"/>
  <c r="M65" i="6"/>
  <c r="I65" i="6"/>
  <c r="E65" i="6"/>
  <c r="F65" i="43"/>
  <c r="O65" i="6"/>
  <c r="G65" i="6"/>
  <c r="Q65" i="43"/>
  <c r="L65" i="6"/>
  <c r="N65" i="43"/>
  <c r="I65" i="43"/>
  <c r="P65" i="6"/>
  <c r="O65" i="44"/>
  <c r="K65" i="6"/>
  <c r="H65" i="6"/>
  <c r="N18" i="44"/>
  <c r="J18" i="44"/>
  <c r="F18" i="44"/>
  <c r="Q18" i="44"/>
  <c r="M18" i="44"/>
  <c r="I18" i="44"/>
  <c r="E18" i="44"/>
  <c r="K18" i="44"/>
  <c r="P18" i="44"/>
  <c r="H18" i="44"/>
  <c r="Q18" i="43"/>
  <c r="M18" i="43"/>
  <c r="I18" i="43"/>
  <c r="E18" i="43"/>
  <c r="O18" i="44"/>
  <c r="P18" i="43"/>
  <c r="L18" i="43"/>
  <c r="H18" i="43"/>
  <c r="G18" i="44"/>
  <c r="J18" i="43"/>
  <c r="O18" i="6"/>
  <c r="K18" i="6"/>
  <c r="G18" i="6"/>
  <c r="O18" i="43"/>
  <c r="G18" i="43"/>
  <c r="N18" i="6"/>
  <c r="J18" i="6"/>
  <c r="F18" i="6"/>
  <c r="N18" i="43"/>
  <c r="M18" i="6"/>
  <c r="E18" i="6"/>
  <c r="P18" i="6"/>
  <c r="L18" i="44"/>
  <c r="K18" i="43"/>
  <c r="L18" i="6"/>
  <c r="F18" i="43"/>
  <c r="Q18" i="6"/>
  <c r="I18" i="6"/>
  <c r="H18" i="6"/>
  <c r="O49" i="44"/>
  <c r="K49" i="44"/>
  <c r="G49" i="44"/>
  <c r="N49" i="44"/>
  <c r="J49" i="44"/>
  <c r="F49" i="44"/>
  <c r="L49" i="44"/>
  <c r="Q49" i="44"/>
  <c r="I49" i="44"/>
  <c r="M49" i="44"/>
  <c r="H49" i="44"/>
  <c r="O49" i="43"/>
  <c r="K49" i="43"/>
  <c r="G49" i="43"/>
  <c r="Q49" i="43"/>
  <c r="L49" i="43"/>
  <c r="F49" i="43"/>
  <c r="P49" i="43"/>
  <c r="J49" i="43"/>
  <c r="E49" i="43"/>
  <c r="H49" i="43"/>
  <c r="Q49" i="6"/>
  <c r="M49" i="6"/>
  <c r="I49" i="6"/>
  <c r="E49" i="6"/>
  <c r="P49" i="44"/>
  <c r="N49" i="43"/>
  <c r="P49" i="6"/>
  <c r="L49" i="6"/>
  <c r="H49" i="6"/>
  <c r="E49" i="44"/>
  <c r="M49" i="43"/>
  <c r="K49" i="6"/>
  <c r="O49" i="6"/>
  <c r="F49" i="6"/>
  <c r="I49" i="43"/>
  <c r="J49" i="6"/>
  <c r="G49" i="6"/>
  <c r="N49" i="6"/>
  <c r="P31" i="44"/>
  <c r="L31" i="44"/>
  <c r="H31" i="44"/>
  <c r="O31" i="44"/>
  <c r="K31" i="44"/>
  <c r="G31" i="44"/>
  <c r="M31" i="44"/>
  <c r="E31" i="44"/>
  <c r="J31" i="44"/>
  <c r="N31" i="44"/>
  <c r="O31" i="43"/>
  <c r="K31" i="43"/>
  <c r="G31" i="43"/>
  <c r="I31" i="44"/>
  <c r="N31" i="43"/>
  <c r="J31" i="43"/>
  <c r="F31" i="43"/>
  <c r="Q31" i="44"/>
  <c r="L31" i="43"/>
  <c r="Q31" i="6"/>
  <c r="M31" i="6"/>
  <c r="I31" i="6"/>
  <c r="E31" i="6"/>
  <c r="F31" i="44"/>
  <c r="Q31" i="43"/>
  <c r="I31" i="43"/>
  <c r="P31" i="6"/>
  <c r="L31" i="6"/>
  <c r="H31" i="6"/>
  <c r="H31" i="43"/>
  <c r="O31" i="6"/>
  <c r="G31" i="6"/>
  <c r="E31" i="43"/>
  <c r="N31" i="6"/>
  <c r="F31" i="6"/>
  <c r="P31" i="43"/>
  <c r="K31" i="6"/>
  <c r="M31" i="43"/>
  <c r="J31" i="6"/>
  <c r="P17" i="44"/>
  <c r="L17" i="44"/>
  <c r="H17" i="44"/>
  <c r="O17" i="44"/>
  <c r="K17" i="44"/>
  <c r="G17" i="44"/>
  <c r="Q17" i="44"/>
  <c r="I17" i="44"/>
  <c r="N17" i="44"/>
  <c r="F17" i="44"/>
  <c r="O17" i="43"/>
  <c r="K17" i="43"/>
  <c r="G17" i="43"/>
  <c r="M17" i="44"/>
  <c r="N17" i="43"/>
  <c r="J17" i="43"/>
  <c r="P17" i="43"/>
  <c r="H17" i="43"/>
  <c r="Q17" i="6"/>
  <c r="M17" i="6"/>
  <c r="I17" i="6"/>
  <c r="E17" i="6"/>
  <c r="J17" i="44"/>
  <c r="M17" i="43"/>
  <c r="E17" i="43"/>
  <c r="P17" i="6"/>
  <c r="L17" i="6"/>
  <c r="H17" i="6"/>
  <c r="E17" i="44"/>
  <c r="L17" i="43"/>
  <c r="K17" i="6"/>
  <c r="O17" i="6"/>
  <c r="G17" i="6"/>
  <c r="Q17" i="43"/>
  <c r="N17" i="6"/>
  <c r="I17" i="43"/>
  <c r="J17" i="6"/>
  <c r="F17" i="6"/>
  <c r="O47" i="44"/>
  <c r="K47" i="44"/>
  <c r="G47" i="44"/>
  <c r="N47" i="44"/>
  <c r="J47" i="44"/>
  <c r="F47" i="44"/>
  <c r="P47" i="44"/>
  <c r="H47" i="44"/>
  <c r="M47" i="44"/>
  <c r="E47" i="44"/>
  <c r="I47" i="44"/>
  <c r="O47" i="43"/>
  <c r="K47" i="43"/>
  <c r="G47" i="43"/>
  <c r="M47" i="43"/>
  <c r="H47" i="43"/>
  <c r="Q47" i="44"/>
  <c r="Q47" i="43"/>
  <c r="L47" i="43"/>
  <c r="F47" i="43"/>
  <c r="N47" i="43"/>
  <c r="Q47" i="6"/>
  <c r="M47" i="6"/>
  <c r="I47" i="6"/>
  <c r="E47" i="6"/>
  <c r="J47" i="43"/>
  <c r="P47" i="6"/>
  <c r="L47" i="6"/>
  <c r="H47" i="6"/>
  <c r="O47" i="6"/>
  <c r="G47" i="6"/>
  <c r="K47" i="6"/>
  <c r="L47" i="44"/>
  <c r="P47" i="43"/>
  <c r="N47" i="6"/>
  <c r="F47" i="6"/>
  <c r="I47" i="43"/>
  <c r="E47" i="43"/>
  <c r="J47" i="6"/>
  <c r="O64" i="44"/>
  <c r="K64" i="44"/>
  <c r="G64" i="44"/>
  <c r="N64" i="44"/>
  <c r="J64" i="44"/>
  <c r="F64" i="44"/>
  <c r="L64" i="44"/>
  <c r="Q64" i="44"/>
  <c r="I64" i="44"/>
  <c r="E64" i="44"/>
  <c r="P64" i="44"/>
  <c r="N64" i="43"/>
  <c r="J64" i="43"/>
  <c r="F64" i="43"/>
  <c r="M64" i="44"/>
  <c r="Q64" i="43"/>
  <c r="M64" i="43"/>
  <c r="I64" i="43"/>
  <c r="E64" i="43"/>
  <c r="K64" i="43"/>
  <c r="P64" i="6"/>
  <c r="L64" i="6"/>
  <c r="H64" i="6"/>
  <c r="P64" i="43"/>
  <c r="H64" i="43"/>
  <c r="O64" i="6"/>
  <c r="K64" i="6"/>
  <c r="G64" i="6"/>
  <c r="H64" i="44"/>
  <c r="M64" i="6"/>
  <c r="E64" i="6"/>
  <c r="O64" i="43"/>
  <c r="J64" i="6"/>
  <c r="Q64" i="6"/>
  <c r="F64" i="6"/>
  <c r="N64" i="6"/>
  <c r="L64" i="43"/>
  <c r="I64" i="6"/>
  <c r="G64" i="43"/>
  <c r="N16" i="44"/>
  <c r="J16" i="44"/>
  <c r="F16" i="44"/>
  <c r="Q16" i="44"/>
  <c r="M16" i="44"/>
  <c r="I16" i="44"/>
  <c r="E16" i="44"/>
  <c r="O16" i="44"/>
  <c r="G16" i="44"/>
  <c r="L16" i="44"/>
  <c r="P16" i="44"/>
  <c r="Q16" i="43"/>
  <c r="M16" i="43"/>
  <c r="I16" i="43"/>
  <c r="E16" i="43"/>
  <c r="K16" i="44"/>
  <c r="P16" i="43"/>
  <c r="L16" i="43"/>
  <c r="H16" i="43"/>
  <c r="N16" i="43"/>
  <c r="O16" i="6"/>
  <c r="K16" i="6"/>
  <c r="G16" i="6"/>
  <c r="K16" i="43"/>
  <c r="N16" i="6"/>
  <c r="J16" i="6"/>
  <c r="F16" i="6"/>
  <c r="J16" i="43"/>
  <c r="Q16" i="6"/>
  <c r="I16" i="6"/>
  <c r="E16" i="6"/>
  <c r="L16" i="6"/>
  <c r="G16" i="43"/>
  <c r="P16" i="6"/>
  <c r="H16" i="6"/>
  <c r="H16" i="44"/>
  <c r="M16" i="6"/>
  <c r="O16" i="43"/>
  <c r="Q61" i="44"/>
  <c r="M61" i="44"/>
  <c r="I61" i="44"/>
  <c r="E61" i="44"/>
  <c r="P61" i="44"/>
  <c r="L61" i="44"/>
  <c r="H61" i="44"/>
  <c r="N61" i="44"/>
  <c r="F61" i="44"/>
  <c r="K61" i="44"/>
  <c r="O61" i="44"/>
  <c r="J61" i="44"/>
  <c r="P61" i="43"/>
  <c r="L61" i="43"/>
  <c r="H61" i="43"/>
  <c r="O61" i="43"/>
  <c r="K61" i="43"/>
  <c r="G61" i="43"/>
  <c r="M61" i="43"/>
  <c r="E61" i="43"/>
  <c r="J61" i="43"/>
  <c r="Q61" i="6"/>
  <c r="M61" i="6"/>
  <c r="I61" i="6"/>
  <c r="E61" i="6"/>
  <c r="N61" i="43"/>
  <c r="N61" i="6"/>
  <c r="H61" i="6"/>
  <c r="G61" i="44"/>
  <c r="I61" i="43"/>
  <c r="L61" i="6"/>
  <c r="G61" i="6"/>
  <c r="F61" i="43"/>
  <c r="P61" i="6"/>
  <c r="F61" i="6"/>
  <c r="Q61" i="43"/>
  <c r="J61" i="6"/>
  <c r="O61" i="6"/>
  <c r="K61" i="6"/>
  <c r="Q54" i="44"/>
  <c r="M54" i="44"/>
  <c r="I54" i="44"/>
  <c r="E54" i="44"/>
  <c r="P54" i="44"/>
  <c r="L54" i="44"/>
  <c r="H54" i="44"/>
  <c r="N54" i="44"/>
  <c r="F54" i="44"/>
  <c r="K54" i="44"/>
  <c r="G54" i="44"/>
  <c r="Q54" i="43"/>
  <c r="M54" i="43"/>
  <c r="I54" i="43"/>
  <c r="E54" i="43"/>
  <c r="P54" i="43"/>
  <c r="K54" i="43"/>
  <c r="F54" i="43"/>
  <c r="O54" i="44"/>
  <c r="O54" i="43"/>
  <c r="J54" i="43"/>
  <c r="L54" i="43"/>
  <c r="O54" i="6"/>
  <c r="K54" i="6"/>
  <c r="G54" i="6"/>
  <c r="J54" i="44"/>
  <c r="H54" i="43"/>
  <c r="N54" i="6"/>
  <c r="J54" i="6"/>
  <c r="F54" i="6"/>
  <c r="G54" i="43"/>
  <c r="M54" i="6"/>
  <c r="E54" i="6"/>
  <c r="H54" i="6"/>
  <c r="L54" i="6"/>
  <c r="Q54" i="6"/>
  <c r="I54" i="6"/>
  <c r="N54" i="43"/>
  <c r="P54" i="6"/>
  <c r="Q73" i="44"/>
  <c r="M73" i="44"/>
  <c r="I73" i="44"/>
  <c r="E73" i="44"/>
  <c r="P73" i="44"/>
  <c r="L73" i="44"/>
  <c r="H73" i="44"/>
  <c r="N73" i="44"/>
  <c r="F73" i="44"/>
  <c r="K73" i="44"/>
  <c r="G73" i="44"/>
  <c r="P73" i="43"/>
  <c r="L73" i="43"/>
  <c r="H73" i="43"/>
  <c r="O73" i="44"/>
  <c r="O73" i="43"/>
  <c r="K73" i="43"/>
  <c r="G73" i="43"/>
  <c r="M73" i="43"/>
  <c r="E73" i="43"/>
  <c r="N73" i="6"/>
  <c r="J73" i="6"/>
  <c r="F73" i="6"/>
  <c r="J73" i="43"/>
  <c r="Q73" i="6"/>
  <c r="M73" i="6"/>
  <c r="I73" i="6"/>
  <c r="E73" i="6"/>
  <c r="J73" i="44"/>
  <c r="F73" i="43"/>
  <c r="O73" i="6"/>
  <c r="G73" i="6"/>
  <c r="Q73" i="43"/>
  <c r="L73" i="6"/>
  <c r="H73" i="6"/>
  <c r="P73" i="6"/>
  <c r="N73" i="43"/>
  <c r="K73" i="6"/>
  <c r="I73" i="43"/>
  <c r="Q46" i="44"/>
  <c r="M46" i="44"/>
  <c r="I46" i="44"/>
  <c r="E46" i="44"/>
  <c r="P46" i="44"/>
  <c r="L46" i="44"/>
  <c r="H46" i="44"/>
  <c r="N46" i="44"/>
  <c r="F46" i="44"/>
  <c r="K46" i="44"/>
  <c r="G46" i="44"/>
  <c r="Q46" i="43"/>
  <c r="M46" i="43"/>
  <c r="I46" i="43"/>
  <c r="E46" i="43"/>
  <c r="J46" i="44"/>
  <c r="P46" i="43"/>
  <c r="K46" i="43"/>
  <c r="F46" i="43"/>
  <c r="O46" i="43"/>
  <c r="J46" i="43"/>
  <c r="O46" i="44"/>
  <c r="G46" i="43"/>
  <c r="O46" i="6"/>
  <c r="K46" i="6"/>
  <c r="G46" i="6"/>
  <c r="N46" i="43"/>
  <c r="N46" i="6"/>
  <c r="J46" i="6"/>
  <c r="F46" i="6"/>
  <c r="L46" i="43"/>
  <c r="M46" i="6"/>
  <c r="E46" i="6"/>
  <c r="I46" i="6"/>
  <c r="P46" i="6"/>
  <c r="H46" i="43"/>
  <c r="L46" i="6"/>
  <c r="Q46" i="6"/>
  <c r="H46" i="6"/>
  <c r="N11" i="44"/>
  <c r="J11" i="44"/>
  <c r="F11" i="44"/>
  <c r="Q11" i="44"/>
  <c r="M11" i="44"/>
  <c r="I11" i="44"/>
  <c r="E11" i="44"/>
  <c r="O11" i="44"/>
  <c r="G11" i="44"/>
  <c r="L11" i="44"/>
  <c r="D11" i="44"/>
  <c r="H11" i="44"/>
  <c r="Q11" i="43"/>
  <c r="M11" i="43"/>
  <c r="I11" i="43"/>
  <c r="E11" i="43"/>
  <c r="P11" i="43"/>
  <c r="L11" i="43"/>
  <c r="H11" i="43"/>
  <c r="D11" i="43"/>
  <c r="N11" i="43"/>
  <c r="F11" i="43"/>
  <c r="O11" i="6"/>
  <c r="K11" i="6"/>
  <c r="G11" i="6"/>
  <c r="P11" i="44"/>
  <c r="K11" i="43"/>
  <c r="N11" i="6"/>
  <c r="J11" i="6"/>
  <c r="F11" i="6"/>
  <c r="K11" i="44"/>
  <c r="Q11" i="6"/>
  <c r="I11" i="6"/>
  <c r="M11" i="6"/>
  <c r="L11" i="6"/>
  <c r="D11" i="6"/>
  <c r="O11" i="43"/>
  <c r="P11" i="6"/>
  <c r="H11" i="6"/>
  <c r="J11" i="43"/>
  <c r="E11" i="6"/>
  <c r="G11" i="43"/>
  <c r="N36" i="44"/>
  <c r="J36" i="44"/>
  <c r="F36" i="44"/>
  <c r="Q36" i="44"/>
  <c r="M36" i="44"/>
  <c r="I36" i="44"/>
  <c r="E36" i="44"/>
  <c r="O36" i="44"/>
  <c r="G36" i="44"/>
  <c r="L36" i="44"/>
  <c r="H36" i="44"/>
  <c r="Q36" i="43"/>
  <c r="M36" i="43"/>
  <c r="I36" i="43"/>
  <c r="E36" i="43"/>
  <c r="P36" i="43"/>
  <c r="L36" i="43"/>
  <c r="H36" i="43"/>
  <c r="K36" i="44"/>
  <c r="N36" i="43"/>
  <c r="F36" i="43"/>
  <c r="O36" i="6"/>
  <c r="K36" i="6"/>
  <c r="G36" i="6"/>
  <c r="K36" i="43"/>
  <c r="N36" i="6"/>
  <c r="J36" i="6"/>
  <c r="F36" i="6"/>
  <c r="Q36" i="6"/>
  <c r="I36" i="6"/>
  <c r="M36" i="6"/>
  <c r="P36" i="44"/>
  <c r="O36" i="43"/>
  <c r="P36" i="6"/>
  <c r="H36" i="6"/>
  <c r="J36" i="43"/>
  <c r="E36" i="6"/>
  <c r="G36" i="43"/>
  <c r="L36" i="6"/>
  <c r="P9" i="44"/>
  <c r="L9" i="44"/>
  <c r="H9" i="44"/>
  <c r="D9" i="44"/>
  <c r="O9" i="44"/>
  <c r="K9" i="44"/>
  <c r="G9" i="44"/>
  <c r="M9" i="44"/>
  <c r="E9" i="44"/>
  <c r="J9" i="44"/>
  <c r="F9" i="44"/>
  <c r="O9" i="43"/>
  <c r="K9" i="43"/>
  <c r="G9" i="43"/>
  <c r="Q9" i="44"/>
  <c r="N9" i="43"/>
  <c r="J9" i="43"/>
  <c r="F9" i="43"/>
  <c r="L9" i="43"/>
  <c r="D9" i="43"/>
  <c r="Q9" i="6"/>
  <c r="M9" i="6"/>
  <c r="I9" i="6"/>
  <c r="E9" i="6"/>
  <c r="N9" i="44"/>
  <c r="Q9" i="43"/>
  <c r="I9" i="43"/>
  <c r="P9" i="6"/>
  <c r="L9" i="6"/>
  <c r="H9" i="6"/>
  <c r="D9" i="6"/>
  <c r="I9" i="44"/>
  <c r="P9" i="43"/>
  <c r="O9" i="6"/>
  <c r="G9" i="6"/>
  <c r="K9" i="6"/>
  <c r="M9" i="43"/>
  <c r="N9" i="6"/>
  <c r="F9" i="6"/>
  <c r="H9" i="43"/>
  <c r="E9" i="43"/>
  <c r="J9" i="6"/>
  <c r="O45" i="44"/>
  <c r="K45" i="44"/>
  <c r="G45" i="44"/>
  <c r="N45" i="44"/>
  <c r="J45" i="44"/>
  <c r="F45" i="44"/>
  <c r="L45" i="44"/>
  <c r="Q45" i="44"/>
  <c r="I45" i="44"/>
  <c r="E45" i="44"/>
  <c r="P45" i="44"/>
  <c r="O45" i="43"/>
  <c r="K45" i="43"/>
  <c r="G45" i="43"/>
  <c r="N45" i="43"/>
  <c r="I45" i="43"/>
  <c r="M45" i="44"/>
  <c r="M45" i="43"/>
  <c r="H45" i="43"/>
  <c r="J45" i="43"/>
  <c r="Q45" i="6"/>
  <c r="M45" i="6"/>
  <c r="I45" i="6"/>
  <c r="E45" i="6"/>
  <c r="H45" i="44"/>
  <c r="Q45" i="43"/>
  <c r="F45" i="43"/>
  <c r="P45" i="6"/>
  <c r="L45" i="6"/>
  <c r="H45" i="6"/>
  <c r="E45" i="43"/>
  <c r="K45" i="6"/>
  <c r="G45" i="6"/>
  <c r="L45" i="43"/>
  <c r="N45" i="6"/>
  <c r="J45" i="6"/>
  <c r="P45" i="43"/>
  <c r="O45" i="6"/>
  <c r="F45" i="6"/>
  <c r="N26" i="44"/>
  <c r="J26" i="44"/>
  <c r="F26" i="44"/>
  <c r="Q26" i="44"/>
  <c r="M26" i="44"/>
  <c r="I26" i="44"/>
  <c r="E26" i="44"/>
  <c r="K26" i="44"/>
  <c r="P26" i="44"/>
  <c r="H26" i="44"/>
  <c r="Q26" i="43"/>
  <c r="M26" i="43"/>
  <c r="I26" i="43"/>
  <c r="E26" i="43"/>
  <c r="O26" i="44"/>
  <c r="P26" i="43"/>
  <c r="L26" i="43"/>
  <c r="H26" i="43"/>
  <c r="J26" i="43"/>
  <c r="O26" i="6"/>
  <c r="K26" i="6"/>
  <c r="G26" i="6"/>
  <c r="L26" i="44"/>
  <c r="O26" i="43"/>
  <c r="G26" i="43"/>
  <c r="N26" i="6"/>
  <c r="J26" i="6"/>
  <c r="F26" i="6"/>
  <c r="G26" i="44"/>
  <c r="N26" i="43"/>
  <c r="M26" i="6"/>
  <c r="E26" i="6"/>
  <c r="Q26" i="6"/>
  <c r="P26" i="6"/>
  <c r="K26" i="43"/>
  <c r="L26" i="6"/>
  <c r="F26" i="43"/>
  <c r="I26" i="6"/>
  <c r="H26" i="6"/>
  <c r="Q63" i="44"/>
  <c r="M63" i="44"/>
  <c r="I63" i="44"/>
  <c r="E63" i="44"/>
  <c r="P63" i="44"/>
  <c r="L63" i="44"/>
  <c r="H63" i="44"/>
  <c r="J63" i="44"/>
  <c r="O63" i="44"/>
  <c r="G63" i="44"/>
  <c r="N63" i="44"/>
  <c r="F63" i="44"/>
  <c r="P63" i="43"/>
  <c r="L63" i="43"/>
  <c r="H63" i="43"/>
  <c r="O63" i="43"/>
  <c r="K63" i="43"/>
  <c r="G63" i="43"/>
  <c r="K63" i="44"/>
  <c r="Q63" i="43"/>
  <c r="I63" i="43"/>
  <c r="N63" i="6"/>
  <c r="J63" i="6"/>
  <c r="F63" i="6"/>
  <c r="N63" i="43"/>
  <c r="F63" i="43"/>
  <c r="Q63" i="6"/>
  <c r="M63" i="6"/>
  <c r="I63" i="6"/>
  <c r="E63" i="6"/>
  <c r="K63" i="6"/>
  <c r="M63" i="43"/>
  <c r="P63" i="6"/>
  <c r="H63" i="6"/>
  <c r="J63" i="43"/>
  <c r="O63" i="6"/>
  <c r="E63" i="43"/>
  <c r="L63" i="6"/>
  <c r="G63" i="6"/>
  <c r="O58" i="44"/>
  <c r="K58" i="44"/>
  <c r="G58" i="44"/>
  <c r="N58" i="44"/>
  <c r="J58" i="44"/>
  <c r="F58" i="44"/>
  <c r="P58" i="44"/>
  <c r="H58" i="44"/>
  <c r="M58" i="44"/>
  <c r="E58" i="44"/>
  <c r="I58" i="44"/>
  <c r="L58" i="44"/>
  <c r="N58" i="43"/>
  <c r="Q58" i="43"/>
  <c r="M58" i="43"/>
  <c r="I58" i="43"/>
  <c r="E58" i="43"/>
  <c r="Q58" i="44"/>
  <c r="O58" i="43"/>
  <c r="H58" i="43"/>
  <c r="L58" i="43"/>
  <c r="G58" i="43"/>
  <c r="O58" i="6"/>
  <c r="K58" i="6"/>
  <c r="G58" i="6"/>
  <c r="J58" i="43"/>
  <c r="M58" i="6"/>
  <c r="H58" i="6"/>
  <c r="F58" i="43"/>
  <c r="Q58" i="6"/>
  <c r="L58" i="6"/>
  <c r="F58" i="6"/>
  <c r="P58" i="43"/>
  <c r="P58" i="6"/>
  <c r="E58" i="6"/>
  <c r="I58" i="6"/>
  <c r="K58" i="43"/>
  <c r="N58" i="6"/>
  <c r="J58" i="6"/>
  <c r="N30" i="44"/>
  <c r="J30" i="44"/>
  <c r="F30" i="44"/>
  <c r="Q30" i="44"/>
  <c r="M30" i="44"/>
  <c r="I30" i="44"/>
  <c r="E30" i="44"/>
  <c r="K30" i="44"/>
  <c r="P30" i="44"/>
  <c r="H30" i="44"/>
  <c r="L30" i="44"/>
  <c r="Q30" i="43"/>
  <c r="M30" i="43"/>
  <c r="I30" i="43"/>
  <c r="E30" i="43"/>
  <c r="G30" i="44"/>
  <c r="P30" i="43"/>
  <c r="L30" i="43"/>
  <c r="H30" i="43"/>
  <c r="J30" i="43"/>
  <c r="O30" i="6"/>
  <c r="K30" i="6"/>
  <c r="G30" i="6"/>
  <c r="O30" i="43"/>
  <c r="G30" i="43"/>
  <c r="N30" i="6"/>
  <c r="J30" i="6"/>
  <c r="F30" i="6"/>
  <c r="O30" i="44"/>
  <c r="F30" i="43"/>
  <c r="M30" i="6"/>
  <c r="E30" i="6"/>
  <c r="Q30" i="6"/>
  <c r="K30" i="43"/>
  <c r="H30" i="6"/>
  <c r="L30" i="6"/>
  <c r="N30" i="43"/>
  <c r="I30" i="6"/>
  <c r="P30" i="6"/>
  <c r="P21" i="44"/>
  <c r="L21" i="44"/>
  <c r="H21" i="44"/>
  <c r="O21" i="44"/>
  <c r="K21" i="44"/>
  <c r="G21" i="44"/>
  <c r="Q21" i="44"/>
  <c r="I21" i="44"/>
  <c r="N21" i="44"/>
  <c r="F21" i="44"/>
  <c r="J21" i="44"/>
  <c r="O21" i="43"/>
  <c r="K21" i="43"/>
  <c r="G21" i="43"/>
  <c r="E21" i="44"/>
  <c r="N21" i="43"/>
  <c r="J21" i="43"/>
  <c r="F21" i="43"/>
  <c r="P21" i="43"/>
  <c r="H21" i="43"/>
  <c r="Q21" i="6"/>
  <c r="M21" i="6"/>
  <c r="I21" i="6"/>
  <c r="E21" i="6"/>
  <c r="M21" i="43"/>
  <c r="E21" i="43"/>
  <c r="P21" i="6"/>
  <c r="L21" i="6"/>
  <c r="H21" i="6"/>
  <c r="M21" i="44"/>
  <c r="K21" i="6"/>
  <c r="O21" i="6"/>
  <c r="F21" i="6"/>
  <c r="Q21" i="43"/>
  <c r="J21" i="6"/>
  <c r="L21" i="43"/>
  <c r="G21" i="6"/>
  <c r="I21" i="43"/>
  <c r="N21" i="6"/>
  <c r="Q52" i="44"/>
  <c r="M52" i="44"/>
  <c r="I52" i="44"/>
  <c r="E52" i="44"/>
  <c r="P52" i="44"/>
  <c r="L52" i="44"/>
  <c r="H52" i="44"/>
  <c r="J52" i="44"/>
  <c r="O52" i="44"/>
  <c r="G52" i="44"/>
  <c r="N52" i="44"/>
  <c r="Q52" i="43"/>
  <c r="M52" i="43"/>
  <c r="I52" i="43"/>
  <c r="E52" i="43"/>
  <c r="L52" i="43"/>
  <c r="G52" i="43"/>
  <c r="K52" i="44"/>
  <c r="P52" i="43"/>
  <c r="K52" i="43"/>
  <c r="F52" i="43"/>
  <c r="H52" i="43"/>
  <c r="O52" i="6"/>
  <c r="K52" i="6"/>
  <c r="G52" i="6"/>
  <c r="O52" i="43"/>
  <c r="N52" i="6"/>
  <c r="J52" i="6"/>
  <c r="F52" i="6"/>
  <c r="F52" i="44"/>
  <c r="N52" i="43"/>
  <c r="Q52" i="6"/>
  <c r="I52" i="6"/>
  <c r="J52" i="43"/>
  <c r="P52" i="6"/>
  <c r="H52" i="6"/>
  <c r="M52" i="6"/>
  <c r="E52" i="6"/>
  <c r="L52" i="6"/>
  <c r="P27" i="44"/>
  <c r="L27" i="44"/>
  <c r="H27" i="44"/>
  <c r="O27" i="44"/>
  <c r="K27" i="44"/>
  <c r="G27" i="44"/>
  <c r="M27" i="44"/>
  <c r="E27" i="44"/>
  <c r="J27" i="44"/>
  <c r="F27" i="44"/>
  <c r="O27" i="43"/>
  <c r="K27" i="43"/>
  <c r="G27" i="43"/>
  <c r="Q27" i="44"/>
  <c r="N27" i="43"/>
  <c r="J27" i="43"/>
  <c r="F27" i="43"/>
  <c r="I27" i="44"/>
  <c r="L27" i="43"/>
  <c r="Q27" i="6"/>
  <c r="M27" i="6"/>
  <c r="I27" i="6"/>
  <c r="E27" i="6"/>
  <c r="Q27" i="43"/>
  <c r="I27" i="43"/>
  <c r="P27" i="6"/>
  <c r="L27" i="6"/>
  <c r="H27" i="6"/>
  <c r="P27" i="43"/>
  <c r="O27" i="6"/>
  <c r="G27" i="6"/>
  <c r="E27" i="43"/>
  <c r="N27" i="44"/>
  <c r="M27" i="43"/>
  <c r="N27" i="6"/>
  <c r="F27" i="6"/>
  <c r="H27" i="43"/>
  <c r="K27" i="6"/>
  <c r="J27" i="6"/>
  <c r="O60" i="44"/>
  <c r="K60" i="44"/>
  <c r="G60" i="44"/>
  <c r="N60" i="44"/>
  <c r="J60" i="44"/>
  <c r="F60" i="44"/>
  <c r="L60" i="44"/>
  <c r="Q60" i="44"/>
  <c r="I60" i="44"/>
  <c r="M60" i="44"/>
  <c r="H60" i="44"/>
  <c r="P60" i="44"/>
  <c r="N60" i="43"/>
  <c r="J60" i="43"/>
  <c r="F60" i="43"/>
  <c r="E60" i="44"/>
  <c r="Q60" i="43"/>
  <c r="M60" i="43"/>
  <c r="I60" i="43"/>
  <c r="E60" i="43"/>
  <c r="K60" i="43"/>
  <c r="P60" i="43"/>
  <c r="H60" i="43"/>
  <c r="O60" i="6"/>
  <c r="K60" i="6"/>
  <c r="G60" i="6"/>
  <c r="L60" i="43"/>
  <c r="Q60" i="6"/>
  <c r="L60" i="6"/>
  <c r="F60" i="6"/>
  <c r="G60" i="43"/>
  <c r="P60" i="6"/>
  <c r="J60" i="6"/>
  <c r="E60" i="6"/>
  <c r="I60" i="6"/>
  <c r="O60" i="43"/>
  <c r="H60" i="6"/>
  <c r="N60" i="6"/>
  <c r="M60" i="6"/>
  <c r="Q44" i="44"/>
  <c r="M44" i="44"/>
  <c r="I44" i="44"/>
  <c r="P44" i="44"/>
  <c r="K44" i="44"/>
  <c r="F44" i="44"/>
  <c r="O44" i="44"/>
  <c r="J44" i="44"/>
  <c r="E44" i="44"/>
  <c r="G44" i="44"/>
  <c r="N44" i="44"/>
  <c r="Q44" i="43"/>
  <c r="H44" i="44"/>
  <c r="M44" i="43"/>
  <c r="I44" i="43"/>
  <c r="E44" i="43"/>
  <c r="P44" i="43"/>
  <c r="L44" i="43"/>
  <c r="H44" i="43"/>
  <c r="N44" i="43"/>
  <c r="F44" i="43"/>
  <c r="O44" i="6"/>
  <c r="K44" i="6"/>
  <c r="G44" i="6"/>
  <c r="K44" i="43"/>
  <c r="N44" i="6"/>
  <c r="J44" i="6"/>
  <c r="F44" i="6"/>
  <c r="L44" i="44"/>
  <c r="Q44" i="6"/>
  <c r="I44" i="6"/>
  <c r="E44" i="6"/>
  <c r="L44" i="6"/>
  <c r="O44" i="43"/>
  <c r="P44" i="6"/>
  <c r="H44" i="6"/>
  <c r="J44" i="43"/>
  <c r="M44" i="6"/>
  <c r="G44" i="43"/>
  <c r="Q59" i="44"/>
  <c r="M59" i="44"/>
  <c r="I59" i="44"/>
  <c r="E59" i="44"/>
  <c r="P59" i="44"/>
  <c r="L59" i="44"/>
  <c r="H59" i="44"/>
  <c r="J59" i="44"/>
  <c r="O59" i="44"/>
  <c r="G59" i="44"/>
  <c r="K59" i="44"/>
  <c r="F59" i="44"/>
  <c r="P59" i="43"/>
  <c r="L59" i="43"/>
  <c r="H59" i="43"/>
  <c r="O59" i="43"/>
  <c r="K59" i="43"/>
  <c r="G59" i="43"/>
  <c r="Q59" i="43"/>
  <c r="I59" i="43"/>
  <c r="N59" i="43"/>
  <c r="F59" i="43"/>
  <c r="Q59" i="6"/>
  <c r="M59" i="6"/>
  <c r="I59" i="6"/>
  <c r="E59" i="6"/>
  <c r="J59" i="43"/>
  <c r="O59" i="6"/>
  <c r="J59" i="6"/>
  <c r="E59" i="43"/>
  <c r="N59" i="6"/>
  <c r="H59" i="6"/>
  <c r="N59" i="44"/>
  <c r="L59" i="6"/>
  <c r="P59" i="6"/>
  <c r="K59" i="6"/>
  <c r="G59" i="6"/>
  <c r="M59" i="43"/>
  <c r="F59" i="6"/>
  <c r="Q57" i="44"/>
  <c r="M57" i="44"/>
  <c r="I57" i="44"/>
  <c r="E57" i="44"/>
  <c r="P57" i="44"/>
  <c r="L57" i="44"/>
  <c r="H57" i="44"/>
  <c r="N57" i="44"/>
  <c r="F57" i="44"/>
  <c r="K57" i="44"/>
  <c r="G57" i="44"/>
  <c r="O57" i="44"/>
  <c r="O57" i="43"/>
  <c r="K57" i="43"/>
  <c r="G57" i="43"/>
  <c r="Q57" i="43"/>
  <c r="L57" i="43"/>
  <c r="F57" i="43"/>
  <c r="J57" i="44"/>
  <c r="P57" i="43"/>
  <c r="J57" i="43"/>
  <c r="E57" i="43"/>
  <c r="Q57" i="6"/>
  <c r="M57" i="6"/>
  <c r="I57" i="6"/>
  <c r="E57" i="6"/>
  <c r="M57" i="43"/>
  <c r="P57" i="6"/>
  <c r="K57" i="6"/>
  <c r="F57" i="6"/>
  <c r="I57" i="43"/>
  <c r="O57" i="6"/>
  <c r="J57" i="6"/>
  <c r="H57" i="43"/>
  <c r="H57" i="6"/>
  <c r="G57" i="6"/>
  <c r="N57" i="6"/>
  <c r="N57" i="43"/>
  <c r="L57" i="6"/>
  <c r="O78" i="44"/>
  <c r="K78" i="44"/>
  <c r="G78" i="44"/>
  <c r="N78" i="44"/>
  <c r="J78" i="44"/>
  <c r="F78" i="44"/>
  <c r="P78" i="44"/>
  <c r="H78" i="44"/>
  <c r="M78" i="44"/>
  <c r="E78" i="44"/>
  <c r="Q78" i="44"/>
  <c r="L78" i="44"/>
  <c r="N78" i="43"/>
  <c r="J78" i="43"/>
  <c r="F78" i="43"/>
  <c r="I78" i="44"/>
  <c r="Q78" i="43"/>
  <c r="M78" i="43"/>
  <c r="I78" i="43"/>
  <c r="E78" i="43"/>
  <c r="O78" i="43"/>
  <c r="G78" i="43"/>
  <c r="P78" i="6"/>
  <c r="L78" i="6"/>
  <c r="H78" i="6"/>
  <c r="L78" i="43"/>
  <c r="O78" i="6"/>
  <c r="K78" i="6"/>
  <c r="G78" i="6"/>
  <c r="P78" i="43"/>
  <c r="Q78" i="6"/>
  <c r="I78" i="6"/>
  <c r="K78" i="43"/>
  <c r="N78" i="6"/>
  <c r="F78" i="6"/>
  <c r="H78" i="43"/>
  <c r="M78" i="6"/>
  <c r="J78" i="6"/>
  <c r="E78" i="6"/>
  <c r="O62" i="44"/>
  <c r="K62" i="44"/>
  <c r="G62" i="44"/>
  <c r="N62" i="44"/>
  <c r="J62" i="44"/>
  <c r="F62" i="44"/>
  <c r="P62" i="44"/>
  <c r="H62" i="44"/>
  <c r="M62" i="44"/>
  <c r="E62" i="44"/>
  <c r="Q62" i="44"/>
  <c r="L62" i="44"/>
  <c r="N62" i="43"/>
  <c r="J62" i="43"/>
  <c r="F62" i="43"/>
  <c r="I62" i="44"/>
  <c r="Q62" i="43"/>
  <c r="M62" i="43"/>
  <c r="I62" i="43"/>
  <c r="E62" i="43"/>
  <c r="O62" i="43"/>
  <c r="G62" i="43"/>
  <c r="P62" i="6"/>
  <c r="L62" i="43"/>
  <c r="O62" i="6"/>
  <c r="K62" i="6"/>
  <c r="G62" i="6"/>
  <c r="P62" i="43"/>
  <c r="Q62" i="6"/>
  <c r="J62" i="6"/>
  <c r="E62" i="6"/>
  <c r="K62" i="43"/>
  <c r="N62" i="6"/>
  <c r="I62" i="6"/>
  <c r="M62" i="6"/>
  <c r="L62" i="6"/>
  <c r="H62" i="43"/>
  <c r="H62" i="6"/>
  <c r="F62" i="6"/>
  <c r="O70" i="44"/>
  <c r="K70" i="44"/>
  <c r="G70" i="44"/>
  <c r="N70" i="44"/>
  <c r="J70" i="44"/>
  <c r="F70" i="44"/>
  <c r="P70" i="44"/>
  <c r="H70" i="44"/>
  <c r="M70" i="44"/>
  <c r="E70" i="44"/>
  <c r="Q70" i="44"/>
  <c r="L70" i="44"/>
  <c r="N70" i="43"/>
  <c r="J70" i="43"/>
  <c r="F70" i="43"/>
  <c r="Q70" i="43"/>
  <c r="M70" i="43"/>
  <c r="I70" i="43"/>
  <c r="E70" i="43"/>
  <c r="O70" i="43"/>
  <c r="G70" i="43"/>
  <c r="P70" i="6"/>
  <c r="L70" i="6"/>
  <c r="H70" i="6"/>
  <c r="L70" i="43"/>
  <c r="O70" i="6"/>
  <c r="K70" i="6"/>
  <c r="G70" i="6"/>
  <c r="P70" i="43"/>
  <c r="Q70" i="6"/>
  <c r="I70" i="6"/>
  <c r="I70" i="44"/>
  <c r="K70" i="43"/>
  <c r="N70" i="6"/>
  <c r="F70" i="6"/>
  <c r="H70" i="43"/>
  <c r="M70" i="6"/>
  <c r="J70" i="6"/>
  <c r="E70" i="6"/>
  <c r="Q79" i="44"/>
  <c r="M79" i="44"/>
  <c r="I79" i="44"/>
  <c r="E79" i="44"/>
  <c r="P79" i="44"/>
  <c r="L79" i="44"/>
  <c r="H79" i="44"/>
  <c r="J79" i="44"/>
  <c r="O79" i="44"/>
  <c r="G79" i="44"/>
  <c r="N79" i="44"/>
  <c r="F79" i="44"/>
  <c r="P79" i="43"/>
  <c r="L79" i="43"/>
  <c r="H79" i="43"/>
  <c r="O79" i="43"/>
  <c r="K79" i="43"/>
  <c r="G79" i="43"/>
  <c r="Q79" i="43"/>
  <c r="I79" i="43"/>
  <c r="N79" i="6"/>
  <c r="J79" i="6"/>
  <c r="F79" i="6"/>
  <c r="N79" i="43"/>
  <c r="F79" i="43"/>
  <c r="Q79" i="6"/>
  <c r="M79" i="6"/>
  <c r="I79" i="6"/>
  <c r="E79" i="6"/>
  <c r="K79" i="6"/>
  <c r="K79" i="44"/>
  <c r="M79" i="43"/>
  <c r="P79" i="6"/>
  <c r="H79" i="6"/>
  <c r="J79" i="43"/>
  <c r="O79" i="6"/>
  <c r="E79" i="43"/>
  <c r="L79" i="6"/>
  <c r="G79" i="6"/>
  <c r="O80" i="44"/>
  <c r="K80" i="44"/>
  <c r="G80" i="44"/>
  <c r="N80" i="44"/>
  <c r="J80" i="44"/>
  <c r="F80" i="44"/>
  <c r="L80" i="44"/>
  <c r="Q80" i="44"/>
  <c r="I80" i="44"/>
  <c r="E80" i="44"/>
  <c r="P80" i="44"/>
  <c r="N80" i="43"/>
  <c r="J80" i="43"/>
  <c r="F80" i="43"/>
  <c r="M80" i="44"/>
  <c r="Q80" i="43"/>
  <c r="M80" i="43"/>
  <c r="I80" i="43"/>
  <c r="E80" i="43"/>
  <c r="K80" i="43"/>
  <c r="P80" i="6"/>
  <c r="L80" i="6"/>
  <c r="H80" i="6"/>
  <c r="H80" i="44"/>
  <c r="P80" i="43"/>
  <c r="H80" i="43"/>
  <c r="O80" i="6"/>
  <c r="K80" i="6"/>
  <c r="G80" i="6"/>
  <c r="M80" i="6"/>
  <c r="E80" i="6"/>
  <c r="O80" i="43"/>
  <c r="J80" i="6"/>
  <c r="L80" i="43"/>
  <c r="G80" i="43"/>
  <c r="Q80" i="6"/>
  <c r="F80" i="6"/>
  <c r="N80" i="6"/>
  <c r="I80" i="6"/>
  <c r="Q77" i="44"/>
  <c r="M77" i="44"/>
  <c r="I77" i="44"/>
  <c r="E77" i="44"/>
  <c r="P77" i="44"/>
  <c r="L77" i="44"/>
  <c r="H77" i="44"/>
  <c r="N77" i="44"/>
  <c r="F77" i="44"/>
  <c r="K77" i="44"/>
  <c r="O77" i="44"/>
  <c r="J77" i="44"/>
  <c r="P77" i="43"/>
  <c r="L77" i="43"/>
  <c r="H77" i="43"/>
  <c r="O77" i="43"/>
  <c r="K77" i="43"/>
  <c r="G77" i="43"/>
  <c r="G77" i="44"/>
  <c r="M77" i="43"/>
  <c r="E77" i="43"/>
  <c r="N77" i="6"/>
  <c r="J77" i="6"/>
  <c r="F77" i="6"/>
  <c r="J77" i="43"/>
  <c r="Q77" i="6"/>
  <c r="M77" i="6"/>
  <c r="I77" i="6"/>
  <c r="E77" i="6"/>
  <c r="N77" i="43"/>
  <c r="O77" i="6"/>
  <c r="G77" i="6"/>
  <c r="I77" i="43"/>
  <c r="L77" i="6"/>
  <c r="F77" i="43"/>
  <c r="K77" i="6"/>
  <c r="P77" i="6"/>
  <c r="H77" i="6"/>
  <c r="Q77" i="43"/>
  <c r="O72" i="44"/>
  <c r="K72" i="44"/>
  <c r="G72" i="44"/>
  <c r="N72" i="44"/>
  <c r="J72" i="44"/>
  <c r="F72" i="44"/>
  <c r="L72" i="44"/>
  <c r="Q72" i="44"/>
  <c r="I72" i="44"/>
  <c r="E72" i="44"/>
  <c r="P72" i="44"/>
  <c r="H72" i="44"/>
  <c r="N72" i="43"/>
  <c r="J72" i="43"/>
  <c r="F72" i="43"/>
  <c r="Q72" i="43"/>
  <c r="M72" i="43"/>
  <c r="I72" i="43"/>
  <c r="E72" i="43"/>
  <c r="M72" i="44"/>
  <c r="K72" i="43"/>
  <c r="P72" i="6"/>
  <c r="L72" i="6"/>
  <c r="H72" i="6"/>
  <c r="P72" i="43"/>
  <c r="H72" i="43"/>
  <c r="O72" i="6"/>
  <c r="K72" i="6"/>
  <c r="G72" i="6"/>
  <c r="M72" i="6"/>
  <c r="E72" i="6"/>
  <c r="O72" i="43"/>
  <c r="J72" i="6"/>
  <c r="L72" i="43"/>
  <c r="Q72" i="6"/>
  <c r="G72" i="43"/>
  <c r="N72" i="6"/>
  <c r="I72" i="6"/>
  <c r="F72" i="6"/>
  <c r="P19" i="44"/>
  <c r="L19" i="44"/>
  <c r="H19" i="44"/>
  <c r="O19" i="44"/>
  <c r="K19" i="44"/>
  <c r="G19" i="44"/>
  <c r="M19" i="44"/>
  <c r="E19" i="44"/>
  <c r="J19" i="44"/>
  <c r="F19" i="44"/>
  <c r="O19" i="43"/>
  <c r="K19" i="43"/>
  <c r="G19" i="43"/>
  <c r="Q19" i="44"/>
  <c r="N19" i="43"/>
  <c r="J19" i="43"/>
  <c r="F19" i="43"/>
  <c r="L19" i="43"/>
  <c r="Q19" i="6"/>
  <c r="M19" i="6"/>
  <c r="I19" i="6"/>
  <c r="E19" i="6"/>
  <c r="N19" i="44"/>
  <c r="Q19" i="43"/>
  <c r="I19" i="43"/>
  <c r="P19" i="6"/>
  <c r="L19" i="6"/>
  <c r="H19" i="6"/>
  <c r="I19" i="44"/>
  <c r="P19" i="43"/>
  <c r="O19" i="6"/>
  <c r="G19" i="6"/>
  <c r="K19" i="6"/>
  <c r="M19" i="43"/>
  <c r="N19" i="6"/>
  <c r="F19" i="6"/>
  <c r="H19" i="43"/>
  <c r="E19" i="43"/>
  <c r="J19" i="6"/>
  <c r="O55" i="44"/>
  <c r="K55" i="44"/>
  <c r="G55" i="44"/>
  <c r="N55" i="44"/>
  <c r="J55" i="44"/>
  <c r="F55" i="44"/>
  <c r="P55" i="44"/>
  <c r="H55" i="44"/>
  <c r="M55" i="44"/>
  <c r="E55" i="44"/>
  <c r="I55" i="44"/>
  <c r="O55" i="43"/>
  <c r="K55" i="43"/>
  <c r="G55" i="43"/>
  <c r="L55" i="44"/>
  <c r="M55" i="43"/>
  <c r="H55" i="43"/>
  <c r="Q55" i="43"/>
  <c r="L55" i="43"/>
  <c r="F55" i="43"/>
  <c r="Q55" i="6"/>
  <c r="Q55" i="44"/>
  <c r="I55" i="43"/>
  <c r="M55" i="6"/>
  <c r="I55" i="6"/>
  <c r="E55" i="6"/>
  <c r="P55" i="43"/>
  <c r="E55" i="43"/>
  <c r="P55" i="6"/>
  <c r="L55" i="6"/>
  <c r="H55" i="6"/>
  <c r="N55" i="43"/>
  <c r="O55" i="6"/>
  <c r="G55" i="6"/>
  <c r="K55" i="6"/>
  <c r="J55" i="6"/>
  <c r="J55" i="43"/>
  <c r="N55" i="6"/>
  <c r="F55" i="6"/>
  <c r="P43" i="44"/>
  <c r="L43" i="44"/>
  <c r="H43" i="44"/>
  <c r="O43" i="44"/>
  <c r="K43" i="44"/>
  <c r="G43" i="44"/>
  <c r="M43" i="44"/>
  <c r="E43" i="44"/>
  <c r="J43" i="44"/>
  <c r="F43" i="44"/>
  <c r="O43" i="43"/>
  <c r="K43" i="43"/>
  <c r="G43" i="43"/>
  <c r="Q43" i="44"/>
  <c r="N43" i="43"/>
  <c r="J43" i="43"/>
  <c r="F43" i="43"/>
  <c r="I43" i="44"/>
  <c r="L43" i="43"/>
  <c r="Q43" i="6"/>
  <c r="M43" i="6"/>
  <c r="I43" i="6"/>
  <c r="E43" i="6"/>
  <c r="Q43" i="43"/>
  <c r="I43" i="43"/>
  <c r="P43" i="6"/>
  <c r="L43" i="6"/>
  <c r="H43" i="6"/>
  <c r="P43" i="43"/>
  <c r="O43" i="6"/>
  <c r="G43" i="6"/>
  <c r="E43" i="43"/>
  <c r="J43" i="6"/>
  <c r="M43" i="43"/>
  <c r="N43" i="6"/>
  <c r="F43" i="6"/>
  <c r="N43" i="44"/>
  <c r="H43" i="43"/>
  <c r="K43" i="6"/>
  <c r="Q75" i="44"/>
  <c r="M75" i="44"/>
  <c r="I75" i="44"/>
  <c r="E75" i="44"/>
  <c r="P75" i="44"/>
  <c r="L75" i="44"/>
  <c r="H75" i="44"/>
  <c r="J75" i="44"/>
  <c r="O75" i="44"/>
  <c r="G75" i="44"/>
  <c r="K75" i="44"/>
  <c r="F75" i="44"/>
  <c r="P75" i="43"/>
  <c r="L75" i="43"/>
  <c r="H75" i="43"/>
  <c r="O75" i="43"/>
  <c r="K75" i="43"/>
  <c r="G75" i="43"/>
  <c r="Q75" i="43"/>
  <c r="I75" i="43"/>
  <c r="N75" i="6"/>
  <c r="J75" i="6"/>
  <c r="F75" i="6"/>
  <c r="N75" i="44"/>
  <c r="N75" i="43"/>
  <c r="F75" i="43"/>
  <c r="Q75" i="6"/>
  <c r="M75" i="6"/>
  <c r="I75" i="6"/>
  <c r="E75" i="6"/>
  <c r="J75" i="43"/>
  <c r="K75" i="6"/>
  <c r="E75" i="43"/>
  <c r="P75" i="6"/>
  <c r="H75" i="6"/>
  <c r="M75" i="43"/>
  <c r="G75" i="6"/>
  <c r="L75" i="6"/>
  <c r="O75" i="6"/>
  <c r="Q48" i="44"/>
  <c r="M48" i="44"/>
  <c r="I48" i="44"/>
  <c r="E48" i="44"/>
  <c r="P48" i="44"/>
  <c r="L48" i="44"/>
  <c r="H48" i="44"/>
  <c r="J48" i="44"/>
  <c r="O48" i="44"/>
  <c r="G48" i="44"/>
  <c r="K48" i="44"/>
  <c r="F48" i="44"/>
  <c r="Q48" i="43"/>
  <c r="M48" i="43"/>
  <c r="I48" i="43"/>
  <c r="E48" i="43"/>
  <c r="N48" i="44"/>
  <c r="O48" i="43"/>
  <c r="J48" i="43"/>
  <c r="N48" i="43"/>
  <c r="H48" i="43"/>
  <c r="K48" i="43"/>
  <c r="O48" i="6"/>
  <c r="K48" i="6"/>
  <c r="G48" i="6"/>
  <c r="G48" i="43"/>
  <c r="N48" i="6"/>
  <c r="J48" i="6"/>
  <c r="F48" i="6"/>
  <c r="F48" i="43"/>
  <c r="Q48" i="6"/>
  <c r="I48" i="6"/>
  <c r="M48" i="6"/>
  <c r="L48" i="43"/>
  <c r="P48" i="6"/>
  <c r="H48" i="6"/>
  <c r="P48" i="43"/>
  <c r="E48" i="6"/>
  <c r="L48" i="6"/>
  <c r="N28" i="44"/>
  <c r="J28" i="44"/>
  <c r="F28" i="44"/>
  <c r="Q28" i="44"/>
  <c r="M28" i="44"/>
  <c r="I28" i="44"/>
  <c r="E28" i="44"/>
  <c r="O28" i="44"/>
  <c r="G28" i="44"/>
  <c r="L28" i="44"/>
  <c r="H28" i="44"/>
  <c r="Q28" i="43"/>
  <c r="M28" i="43"/>
  <c r="I28" i="43"/>
  <c r="E28" i="43"/>
  <c r="P28" i="43"/>
  <c r="L28" i="43"/>
  <c r="H28" i="43"/>
  <c r="N28" i="43"/>
  <c r="F28" i="43"/>
  <c r="O28" i="6"/>
  <c r="K28" i="6"/>
  <c r="G28" i="6"/>
  <c r="P28" i="44"/>
  <c r="K28" i="43"/>
  <c r="N28" i="6"/>
  <c r="J28" i="6"/>
  <c r="F28" i="6"/>
  <c r="K28" i="44"/>
  <c r="Q28" i="6"/>
  <c r="I28" i="6"/>
  <c r="E28" i="6"/>
  <c r="G28" i="43"/>
  <c r="O28" i="43"/>
  <c r="P28" i="6"/>
  <c r="H28" i="6"/>
  <c r="J28" i="43"/>
  <c r="M28" i="6"/>
  <c r="L28" i="6"/>
  <c r="Q71" i="44"/>
  <c r="M71" i="44"/>
  <c r="I71" i="44"/>
  <c r="E71" i="44"/>
  <c r="P71" i="44"/>
  <c r="L71" i="44"/>
  <c r="H71" i="44"/>
  <c r="J71" i="44"/>
  <c r="O71" i="44"/>
  <c r="G71" i="44"/>
  <c r="N71" i="44"/>
  <c r="P71" i="43"/>
  <c r="L71" i="43"/>
  <c r="H71" i="43"/>
  <c r="K71" i="44"/>
  <c r="O71" i="43"/>
  <c r="K71" i="43"/>
  <c r="G71" i="43"/>
  <c r="Q71" i="43"/>
  <c r="I71" i="43"/>
  <c r="N71" i="6"/>
  <c r="J71" i="6"/>
  <c r="F71" i="6"/>
  <c r="F71" i="44"/>
  <c r="N71" i="43"/>
  <c r="F71" i="43"/>
  <c r="Q71" i="6"/>
  <c r="M71" i="6"/>
  <c r="I71" i="6"/>
  <c r="E71" i="6"/>
  <c r="K71" i="6"/>
  <c r="M71" i="43"/>
  <c r="P71" i="6"/>
  <c r="H71" i="6"/>
  <c r="O71" i="6"/>
  <c r="E71" i="43"/>
  <c r="L71" i="6"/>
  <c r="J71" i="43"/>
  <c r="G71" i="6"/>
  <c r="N22" i="44"/>
  <c r="J22" i="44"/>
  <c r="F22" i="44"/>
  <c r="Q22" i="44"/>
  <c r="M22" i="44"/>
  <c r="I22" i="44"/>
  <c r="E22" i="44"/>
  <c r="K22" i="44"/>
  <c r="P22" i="44"/>
  <c r="H22" i="44"/>
  <c r="L22" i="44"/>
  <c r="Q22" i="43"/>
  <c r="M22" i="43"/>
  <c r="I22" i="43"/>
  <c r="E22" i="43"/>
  <c r="G22" i="44"/>
  <c r="P22" i="43"/>
  <c r="L22" i="43"/>
  <c r="H22" i="43"/>
  <c r="O22" i="44"/>
  <c r="J22" i="43"/>
  <c r="O22" i="6"/>
  <c r="K22" i="6"/>
  <c r="G22" i="6"/>
  <c r="O22" i="43"/>
  <c r="G22" i="43"/>
  <c r="N22" i="6"/>
  <c r="J22" i="6"/>
  <c r="F22" i="6"/>
  <c r="F22" i="43"/>
  <c r="M22" i="6"/>
  <c r="E22" i="6"/>
  <c r="K22" i="43"/>
  <c r="H22" i="6"/>
  <c r="L22" i="6"/>
  <c r="N22" i="43"/>
  <c r="Q22" i="6"/>
  <c r="I22" i="6"/>
  <c r="P22" i="6"/>
  <c r="P15" i="44"/>
  <c r="L15" i="44"/>
  <c r="H15" i="44"/>
  <c r="O15" i="44"/>
  <c r="K15" i="44"/>
  <c r="G15" i="44"/>
  <c r="M15" i="44"/>
  <c r="E15" i="44"/>
  <c r="J15" i="44"/>
  <c r="N15" i="44"/>
  <c r="O15" i="43"/>
  <c r="K15" i="43"/>
  <c r="G15" i="43"/>
  <c r="I15" i="44"/>
  <c r="N15" i="43"/>
  <c r="J15" i="43"/>
  <c r="F15" i="43"/>
  <c r="Q15" i="44"/>
  <c r="L15" i="43"/>
  <c r="Q15" i="6"/>
  <c r="M15" i="6"/>
  <c r="I15" i="6"/>
  <c r="E15" i="6"/>
  <c r="F15" i="44"/>
  <c r="Q15" i="43"/>
  <c r="I15" i="43"/>
  <c r="P15" i="6"/>
  <c r="L15" i="6"/>
  <c r="H15" i="6"/>
  <c r="H15" i="43"/>
  <c r="O15" i="6"/>
  <c r="G15" i="6"/>
  <c r="M15" i="43"/>
  <c r="J15" i="6"/>
  <c r="E15" i="43"/>
  <c r="N15" i="6"/>
  <c r="F15" i="6"/>
  <c r="P15" i="43"/>
  <c r="K15" i="6"/>
  <c r="C16" i="72"/>
  <c r="O8" i="44"/>
  <c r="K8" i="44"/>
  <c r="G8" i="44"/>
  <c r="N8" i="44"/>
  <c r="J8" i="44"/>
  <c r="F8" i="44"/>
  <c r="L8" i="44"/>
  <c r="D8" i="44"/>
  <c r="Q8" i="44"/>
  <c r="I8" i="44"/>
  <c r="E8" i="44"/>
  <c r="N8" i="43"/>
  <c r="J8" i="43"/>
  <c r="F8" i="43"/>
  <c r="P8" i="44"/>
  <c r="Q8" i="43"/>
  <c r="M8" i="43"/>
  <c r="I8" i="43"/>
  <c r="E8" i="43"/>
  <c r="H8" i="44"/>
  <c r="K8" i="43"/>
  <c r="P8" i="6"/>
  <c r="L8" i="6"/>
  <c r="H8" i="6"/>
  <c r="D8" i="6"/>
  <c r="P8" i="43"/>
  <c r="H8" i="43"/>
  <c r="O8" i="6"/>
  <c r="K8" i="6"/>
  <c r="G8" i="6"/>
  <c r="O8" i="43"/>
  <c r="N8" i="6"/>
  <c r="F8" i="6"/>
  <c r="J8" i="6"/>
  <c r="D8" i="43"/>
  <c r="Q8" i="6"/>
  <c r="M8" i="44"/>
  <c r="L8" i="43"/>
  <c r="M8" i="6"/>
  <c r="E8" i="6"/>
  <c r="G8" i="43"/>
  <c r="I8" i="6"/>
  <c r="AA12" i="3"/>
  <c r="C19" i="72" s="1"/>
  <c r="D19" i="72" s="1"/>
  <c r="Z81" i="3"/>
  <c r="R17" i="44" l="1"/>
  <c r="R77" i="43"/>
  <c r="R59" i="43"/>
  <c r="R60" i="43"/>
  <c r="R54" i="44"/>
  <c r="R70" i="44"/>
  <c r="R29" i="43"/>
  <c r="R71" i="43"/>
  <c r="R71" i="44"/>
  <c r="R75" i="43"/>
  <c r="R43" i="43"/>
  <c r="R43" i="44"/>
  <c r="R19" i="43"/>
  <c r="R77" i="44"/>
  <c r="R80" i="43"/>
  <c r="R57" i="43"/>
  <c r="R30" i="43"/>
  <c r="R30" i="44"/>
  <c r="R63" i="43"/>
  <c r="R73" i="43"/>
  <c r="R73" i="44"/>
  <c r="R47" i="43"/>
  <c r="R42" i="43"/>
  <c r="R56" i="44"/>
  <c r="R24" i="43"/>
  <c r="R24" i="44"/>
  <c r="R39" i="44"/>
  <c r="R40" i="43"/>
  <c r="R40" i="44"/>
  <c r="R67" i="43"/>
  <c r="R42" i="44"/>
  <c r="R80" i="44"/>
  <c r="R59" i="44"/>
  <c r="R21" i="44"/>
  <c r="R63" i="44"/>
  <c r="R45" i="44"/>
  <c r="R9" i="43"/>
  <c r="R9" i="44"/>
  <c r="R46" i="44"/>
  <c r="R16" i="43"/>
  <c r="R16" i="44"/>
  <c r="R51" i="43"/>
  <c r="R51" i="44"/>
  <c r="R10" i="43"/>
  <c r="R10" i="44"/>
  <c r="R53" i="43"/>
  <c r="R33" i="43"/>
  <c r="R76" i="44"/>
  <c r="R11" i="43"/>
  <c r="R31" i="43"/>
  <c r="R18" i="44"/>
  <c r="R50" i="43"/>
  <c r="R38" i="43"/>
  <c r="R38" i="44"/>
  <c r="R25" i="43"/>
  <c r="R25" i="44"/>
  <c r="R48" i="43"/>
  <c r="R72" i="43"/>
  <c r="R27" i="43"/>
  <c r="R8" i="43"/>
  <c r="R15" i="43"/>
  <c r="R55" i="43"/>
  <c r="R72" i="44"/>
  <c r="R78" i="43"/>
  <c r="R44" i="44"/>
  <c r="R60" i="44"/>
  <c r="R11" i="44"/>
  <c r="R17" i="43"/>
  <c r="R31" i="44"/>
  <c r="R49" i="44"/>
  <c r="R18" i="43"/>
  <c r="R69" i="43"/>
  <c r="R35" i="43"/>
  <c r="R34" i="44"/>
  <c r="R68" i="44"/>
  <c r="R37" i="43"/>
  <c r="R23" i="43"/>
  <c r="R29" i="44"/>
  <c r="R57" i="44"/>
  <c r="R28" i="43"/>
  <c r="R28" i="44"/>
  <c r="R62" i="43"/>
  <c r="R44" i="43"/>
  <c r="R58" i="44"/>
  <c r="R45" i="43"/>
  <c r="R54" i="43"/>
  <c r="R64" i="43"/>
  <c r="R47" i="44"/>
  <c r="R65" i="43"/>
  <c r="R65" i="44"/>
  <c r="R66" i="43"/>
  <c r="R56" i="43"/>
  <c r="R69" i="44"/>
  <c r="R74" i="43"/>
  <c r="R53" i="44"/>
  <c r="R34" i="43"/>
  <c r="R68" i="43"/>
  <c r="R23" i="44"/>
  <c r="R32" i="43"/>
  <c r="R32" i="44"/>
  <c r="R27" i="44"/>
  <c r="R52" i="43"/>
  <c r="R75" i="44"/>
  <c r="R55" i="44"/>
  <c r="R79" i="43"/>
  <c r="R78" i="44"/>
  <c r="R52" i="44"/>
  <c r="R58" i="43"/>
  <c r="R26" i="44"/>
  <c r="R36" i="43"/>
  <c r="R36" i="44"/>
  <c r="R64" i="44"/>
  <c r="R66" i="44"/>
  <c r="R74" i="44"/>
  <c r="R35" i="44"/>
  <c r="R33" i="44"/>
  <c r="R76" i="43"/>
  <c r="R67" i="44"/>
  <c r="R8" i="44"/>
  <c r="R15" i="44"/>
  <c r="R22" i="43"/>
  <c r="R22" i="44"/>
  <c r="R48" i="44"/>
  <c r="R19" i="44"/>
  <c r="R79" i="44"/>
  <c r="R70" i="43"/>
  <c r="R62" i="44"/>
  <c r="R21" i="43"/>
  <c r="R26" i="43"/>
  <c r="R46" i="43"/>
  <c r="R61" i="43"/>
  <c r="R61" i="44"/>
  <c r="R49" i="43"/>
  <c r="R20" i="43"/>
  <c r="R20" i="44"/>
  <c r="R50" i="44"/>
  <c r="R41" i="43"/>
  <c r="R41" i="44"/>
  <c r="R39" i="43"/>
  <c r="R37" i="44"/>
  <c r="C22" i="72"/>
  <c r="D22" i="72" s="1"/>
  <c r="D16" i="72"/>
  <c r="R22" i="6"/>
  <c r="R79" i="6"/>
  <c r="R62" i="6"/>
  <c r="R60" i="6"/>
  <c r="R20" i="6"/>
  <c r="R8" i="6"/>
  <c r="R43" i="6"/>
  <c r="R61" i="6"/>
  <c r="R16" i="6"/>
  <c r="R64" i="6"/>
  <c r="R50" i="6"/>
  <c r="R69" i="6"/>
  <c r="R35" i="6"/>
  <c r="R34" i="6"/>
  <c r="R71" i="6"/>
  <c r="R72" i="6"/>
  <c r="R70" i="6"/>
  <c r="R9" i="6"/>
  <c r="R11" i="6"/>
  <c r="R31" i="6"/>
  <c r="R66" i="6"/>
  <c r="R25" i="6"/>
  <c r="R29" i="6"/>
  <c r="R15" i="6"/>
  <c r="R28" i="6"/>
  <c r="R75" i="6"/>
  <c r="R77" i="6"/>
  <c r="R59" i="6"/>
  <c r="R27" i="6"/>
  <c r="R52" i="6"/>
  <c r="R30" i="6"/>
  <c r="R58" i="6"/>
  <c r="R63" i="6"/>
  <c r="R45" i="6"/>
  <c r="R36" i="6"/>
  <c r="R17" i="6"/>
  <c r="R49" i="6"/>
  <c r="R56" i="6"/>
  <c r="R51" i="6"/>
  <c r="R38" i="6"/>
  <c r="R10" i="6"/>
  <c r="R24" i="6"/>
  <c r="R53" i="6"/>
  <c r="R76" i="6"/>
  <c r="R23" i="6"/>
  <c r="R55" i="6"/>
  <c r="R54" i="6"/>
  <c r="R47" i="6"/>
  <c r="R65" i="6"/>
  <c r="R74" i="6"/>
  <c r="R41" i="6"/>
  <c r="R33" i="6"/>
  <c r="R37" i="6"/>
  <c r="R48" i="6"/>
  <c r="R19" i="6"/>
  <c r="R80" i="6"/>
  <c r="R78" i="6"/>
  <c r="R57" i="6"/>
  <c r="R44" i="6"/>
  <c r="R21" i="6"/>
  <c r="R26" i="6"/>
  <c r="R46" i="6"/>
  <c r="R73" i="6"/>
  <c r="R18" i="6"/>
  <c r="R42" i="6"/>
  <c r="R39" i="6"/>
  <c r="R40" i="6"/>
  <c r="R68" i="6"/>
  <c r="R32" i="6"/>
  <c r="R67" i="6"/>
  <c r="S81" i="6"/>
  <c r="S81" i="44"/>
  <c r="N12" i="44"/>
  <c r="N81" i="44" s="1"/>
  <c r="L12" i="44"/>
  <c r="L81" i="44" s="1"/>
  <c r="M12" i="44"/>
  <c r="M81" i="44" s="1"/>
  <c r="D81" i="6"/>
  <c r="D81" i="44"/>
  <c r="D81" i="43"/>
  <c r="N12" i="6"/>
  <c r="N81" i="6" s="1"/>
  <c r="M12" i="6"/>
  <c r="M81" i="6" s="1"/>
  <c r="L12" i="6"/>
  <c r="AA81" i="3"/>
  <c r="C17" i="72" s="1"/>
  <c r="I12" i="3"/>
  <c r="D12" i="3"/>
  <c r="L12" i="3"/>
  <c r="R12" i="3"/>
  <c r="P12" i="3"/>
  <c r="H12" i="3"/>
  <c r="F12" i="3"/>
  <c r="C18" i="72" l="1"/>
  <c r="D18" i="72" s="1"/>
  <c r="D17" i="72"/>
  <c r="L81" i="6"/>
  <c r="D81" i="3"/>
  <c r="F12" i="44" s="1"/>
  <c r="C81" i="3"/>
  <c r="H81" i="3"/>
  <c r="D11" i="12" s="1"/>
  <c r="L81" i="3"/>
  <c r="G11" i="12" s="1"/>
  <c r="S12" i="3"/>
  <c r="P81" i="3"/>
  <c r="O12" i="44" s="1"/>
  <c r="O81" i="44" s="1"/>
  <c r="G12" i="3"/>
  <c r="F81" i="3"/>
  <c r="G12" i="44" s="1"/>
  <c r="G81" i="44" s="1"/>
  <c r="R81" i="3"/>
  <c r="I11" i="12" s="1"/>
  <c r="I81" i="3"/>
  <c r="J12" i="3"/>
  <c r="F81" i="44" l="1"/>
  <c r="AC12" i="3"/>
  <c r="K12" i="44"/>
  <c r="K81" i="44" s="1"/>
  <c r="P12" i="6"/>
  <c r="P81" i="6" s="1"/>
  <c r="K12" i="6"/>
  <c r="K81" i="6" s="1"/>
  <c r="F12" i="6"/>
  <c r="F81" i="6" s="1"/>
  <c r="E81" i="44"/>
  <c r="C41" i="72" s="1"/>
  <c r="D41" i="72" s="1"/>
  <c r="H12" i="6"/>
  <c r="H81" i="6" s="1"/>
  <c r="P12" i="44"/>
  <c r="P81" i="44" s="1"/>
  <c r="C11" i="12"/>
  <c r="G12" i="6"/>
  <c r="G81" i="6" s="1"/>
  <c r="O12" i="6"/>
  <c r="O81" i="6" s="1"/>
  <c r="H12" i="44"/>
  <c r="H81" i="44" s="1"/>
  <c r="B11" i="12"/>
  <c r="E81" i="6"/>
  <c r="C27" i="72" s="1"/>
  <c r="D27" i="72" s="1"/>
  <c r="E4" i="3"/>
  <c r="Q21" i="3" s="1"/>
  <c r="H11" i="12"/>
  <c r="G81" i="3"/>
  <c r="C14" i="12" s="1"/>
  <c r="C18" i="12" s="1"/>
  <c r="AB12" i="3"/>
  <c r="S81" i="3"/>
  <c r="AC81" i="3" s="1"/>
  <c r="T12" i="3"/>
  <c r="K12" i="3"/>
  <c r="J81" i="3"/>
  <c r="E11" i="12" s="1"/>
  <c r="C20" i="12" l="1"/>
  <c r="I12" i="6"/>
  <c r="I81" i="6" s="1"/>
  <c r="I12" i="44"/>
  <c r="I81" i="44" s="1"/>
  <c r="E47" i="3"/>
  <c r="Q8" i="3"/>
  <c r="Q13" i="3"/>
  <c r="E15" i="3"/>
  <c r="E18" i="3"/>
  <c r="E43" i="3"/>
  <c r="Q20" i="3"/>
  <c r="E33" i="3"/>
  <c r="E16" i="3"/>
  <c r="Q26" i="3"/>
  <c r="E60" i="3"/>
  <c r="E28" i="3"/>
  <c r="E63" i="3"/>
  <c r="Q74" i="3"/>
  <c r="Q11" i="3"/>
  <c r="E67" i="3"/>
  <c r="E12" i="3"/>
  <c r="Q19" i="3"/>
  <c r="Q42" i="3"/>
  <c r="Q29" i="3"/>
  <c r="Q34" i="3"/>
  <c r="E8" i="3"/>
  <c r="Q48" i="3"/>
  <c r="E50" i="3"/>
  <c r="E54" i="3"/>
  <c r="E27" i="3"/>
  <c r="E71" i="3"/>
  <c r="E58" i="3"/>
  <c r="Q38" i="3"/>
  <c r="Q30" i="3"/>
  <c r="E80" i="3"/>
  <c r="Q80" i="3"/>
  <c r="Q41" i="3"/>
  <c r="E66" i="3"/>
  <c r="E49" i="3"/>
  <c r="E25" i="3"/>
  <c r="E52" i="3"/>
  <c r="Q67" i="3"/>
  <c r="Q4" i="3"/>
  <c r="Q64" i="3"/>
  <c r="Q44" i="3"/>
  <c r="E21" i="3"/>
  <c r="Q23" i="3"/>
  <c r="E13" i="3"/>
  <c r="E55" i="3"/>
  <c r="Q25" i="3"/>
  <c r="Q53" i="3"/>
  <c r="Q63" i="3"/>
  <c r="Q61" i="3"/>
  <c r="E65" i="3"/>
  <c r="Q52" i="3"/>
  <c r="E59" i="3"/>
  <c r="Q65" i="3"/>
  <c r="Q39" i="3"/>
  <c r="Q22" i="3"/>
  <c r="Q68" i="3"/>
  <c r="Q37" i="3"/>
  <c r="Q78" i="3"/>
  <c r="Q24" i="3"/>
  <c r="E70" i="3"/>
  <c r="Q56" i="3"/>
  <c r="E64" i="3"/>
  <c r="Q15" i="3"/>
  <c r="Q71" i="3"/>
  <c r="Q62" i="3"/>
  <c r="Q12" i="3"/>
  <c r="Q16" i="3"/>
  <c r="E10" i="3"/>
  <c r="Q47" i="3"/>
  <c r="Q31" i="3"/>
  <c r="E26" i="3"/>
  <c r="Q66" i="3"/>
  <c r="Q10" i="3"/>
  <c r="Q50" i="3"/>
  <c r="E34" i="3"/>
  <c r="Q9" i="3"/>
  <c r="Q33" i="3"/>
  <c r="Q32" i="3"/>
  <c r="E79" i="3"/>
  <c r="E7" i="3"/>
  <c r="E41" i="3"/>
  <c r="Q60" i="3"/>
  <c r="Q27" i="3"/>
  <c r="E61" i="3"/>
  <c r="E30" i="3"/>
  <c r="Q55" i="3"/>
  <c r="E42" i="3"/>
  <c r="E57" i="3"/>
  <c r="E39" i="3"/>
  <c r="Q54" i="3"/>
  <c r="E48" i="3"/>
  <c r="E78" i="3"/>
  <c r="E22" i="3"/>
  <c r="E35" i="3"/>
  <c r="E37" i="3"/>
  <c r="E45" i="3"/>
  <c r="E72" i="3"/>
  <c r="Q18" i="3"/>
  <c r="E46" i="3"/>
  <c r="Q36" i="3"/>
  <c r="Q49" i="3"/>
  <c r="E29" i="3"/>
  <c r="E68" i="3"/>
  <c r="Q43" i="3"/>
  <c r="Q75" i="3"/>
  <c r="E44" i="3"/>
  <c r="E17" i="3"/>
  <c r="E9" i="3"/>
  <c r="Q76" i="3"/>
  <c r="Q73" i="3"/>
  <c r="Q72" i="3"/>
  <c r="Q14" i="3"/>
  <c r="E75" i="3"/>
  <c r="Q17" i="3"/>
  <c r="E31" i="3"/>
  <c r="E77" i="3"/>
  <c r="Q51" i="3"/>
  <c r="E20" i="3"/>
  <c r="Q46" i="3"/>
  <c r="E73" i="3"/>
  <c r="Q45" i="3"/>
  <c r="E11" i="3"/>
  <c r="Q79" i="3"/>
  <c r="Q70" i="3"/>
  <c r="E51" i="3"/>
  <c r="E53" i="3"/>
  <c r="Q59" i="3"/>
  <c r="E40" i="3"/>
  <c r="Q7" i="3"/>
  <c r="Q77" i="3"/>
  <c r="Q57" i="3"/>
  <c r="E32" i="3"/>
  <c r="Q58" i="3"/>
  <c r="Q35" i="3"/>
  <c r="Q69" i="3"/>
  <c r="E62" i="3"/>
  <c r="E76" i="3"/>
  <c r="Q40" i="3"/>
  <c r="E56" i="3"/>
  <c r="E38" i="3"/>
  <c r="E23" i="3"/>
  <c r="E36" i="3"/>
  <c r="E69" i="3"/>
  <c r="E74" i="3"/>
  <c r="Q28" i="3"/>
  <c r="E14" i="3"/>
  <c r="E19" i="3"/>
  <c r="E24" i="3"/>
  <c r="U12" i="3"/>
  <c r="U81" i="3" s="1"/>
  <c r="K11" i="12" s="1"/>
  <c r="T81" i="3"/>
  <c r="J11" i="12" s="1"/>
  <c r="K81" i="3"/>
  <c r="F11" i="12" s="1"/>
  <c r="AB81" i="3"/>
  <c r="C14" i="72" l="1"/>
  <c r="D14" i="72" s="1"/>
  <c r="J12" i="44"/>
  <c r="Q12" i="44"/>
  <c r="Q81" i="44" s="1"/>
  <c r="J12" i="6"/>
  <c r="Q12" i="6"/>
  <c r="Q81" i="6" s="1"/>
  <c r="Q81" i="3"/>
  <c r="H14" i="12" s="1"/>
  <c r="E81" i="3"/>
  <c r="L11" i="12"/>
  <c r="J6" i="12" s="1"/>
  <c r="J13" i="12" s="1"/>
  <c r="R12" i="44" l="1"/>
  <c r="H18" i="12"/>
  <c r="H20" i="12" s="1"/>
  <c r="R12" i="6"/>
  <c r="R81" i="6" s="1"/>
  <c r="J81" i="44"/>
  <c r="J81" i="6"/>
  <c r="B14" i="12"/>
  <c r="B18" i="12" s="1"/>
  <c r="C20" i="72"/>
  <c r="J12" i="12"/>
  <c r="J15" i="12" s="1"/>
  <c r="J22" i="12" s="1"/>
  <c r="I6" i="12"/>
  <c r="I13" i="12" s="1"/>
  <c r="G6" i="12"/>
  <c r="G13" i="12" s="1"/>
  <c r="D6" i="12"/>
  <c r="D13" i="12" s="1"/>
  <c r="B6" i="12"/>
  <c r="B13" i="12" s="1"/>
  <c r="C6" i="12"/>
  <c r="C13" i="12" s="1"/>
  <c r="E6" i="12"/>
  <c r="E13" i="12" s="1"/>
  <c r="H6" i="12"/>
  <c r="H13" i="12" s="1"/>
  <c r="F6" i="12"/>
  <c r="F13" i="12" s="1"/>
  <c r="H6" i="43"/>
  <c r="D36" i="12"/>
  <c r="R81" i="44" l="1"/>
  <c r="C40" i="72"/>
  <c r="D40" i="72" s="1"/>
  <c r="D20" i="72"/>
  <c r="S81" i="43"/>
  <c r="T12" i="43"/>
  <c r="L14" i="12"/>
  <c r="K13" i="12"/>
  <c r="L13" i="12" s="1"/>
  <c r="B81" i="43"/>
  <c r="T81" i="43" s="1"/>
  <c r="Q12" i="43"/>
  <c r="Q81" i="43" s="1"/>
  <c r="J30" i="12" s="1"/>
  <c r="M12" i="43"/>
  <c r="M81" i="43" s="1"/>
  <c r="I12" i="43"/>
  <c r="I81" i="43" s="1"/>
  <c r="E30" i="12" s="1"/>
  <c r="J12" i="43"/>
  <c r="J81" i="43" s="1"/>
  <c r="F30" i="12" s="1"/>
  <c r="P12" i="43"/>
  <c r="P81" i="43" s="1"/>
  <c r="I30" i="12" s="1"/>
  <c r="L12" i="43"/>
  <c r="L81" i="43" s="1"/>
  <c r="H12" i="43"/>
  <c r="F12" i="43"/>
  <c r="O12" i="43"/>
  <c r="O81" i="43" s="1"/>
  <c r="H30" i="12" s="1"/>
  <c r="K12" i="43"/>
  <c r="K81" i="43" s="1"/>
  <c r="G30" i="12" s="1"/>
  <c r="G12" i="43"/>
  <c r="G81" i="43" s="1"/>
  <c r="C30" i="12" s="1"/>
  <c r="N12" i="43"/>
  <c r="N81" i="43" s="1"/>
  <c r="C12" i="12"/>
  <c r="C15" i="12" s="1"/>
  <c r="C22" i="12" s="1"/>
  <c r="F12" i="12"/>
  <c r="F15" i="12" s="1"/>
  <c r="F22" i="12" s="1"/>
  <c r="E12" i="12"/>
  <c r="E15" i="12" s="1"/>
  <c r="E22" i="12" s="1"/>
  <c r="G12" i="12"/>
  <c r="G15" i="12" s="1"/>
  <c r="G22" i="12" s="1"/>
  <c r="I12" i="12"/>
  <c r="I15" i="12" s="1"/>
  <c r="I22" i="12" s="1"/>
  <c r="K6" i="12"/>
  <c r="B12" i="12"/>
  <c r="B15" i="12" s="1"/>
  <c r="H12" i="12"/>
  <c r="H15" i="12" s="1"/>
  <c r="H22" i="12" s="1"/>
  <c r="D12" i="12"/>
  <c r="D15" i="12" s="1"/>
  <c r="D22" i="12" s="1"/>
  <c r="J25" i="12"/>
  <c r="L36" i="12"/>
  <c r="D40" i="12"/>
  <c r="R12" i="43" l="1"/>
  <c r="R81" i="43" s="1"/>
  <c r="K30" i="12" s="1"/>
  <c r="F81" i="43"/>
  <c r="B30" i="12" s="1"/>
  <c r="B20" i="12"/>
  <c r="L20" i="12" s="1"/>
  <c r="L18" i="12"/>
  <c r="E81" i="43"/>
  <c r="H25" i="12"/>
  <c r="G25" i="12"/>
  <c r="F25" i="12"/>
  <c r="D25" i="12"/>
  <c r="K12" i="12"/>
  <c r="K15" i="12" s="1"/>
  <c r="K22" i="12" s="1"/>
  <c r="I25" i="12"/>
  <c r="E25" i="12"/>
  <c r="C25" i="12"/>
  <c r="H81" i="43"/>
  <c r="D30" i="12" s="1"/>
  <c r="C35" i="72" l="1"/>
  <c r="D35" i="72" s="1"/>
  <c r="C38" i="72"/>
  <c r="D38" i="72" s="1"/>
  <c r="C36" i="72"/>
  <c r="D36" i="72" s="1"/>
  <c r="B22" i="12"/>
  <c r="L22" i="12" s="1"/>
  <c r="H33" i="12"/>
  <c r="B33" i="12"/>
  <c r="B37" i="12" s="1"/>
  <c r="K25" i="12"/>
  <c r="L12" i="12"/>
  <c r="B25" i="12"/>
  <c r="L30" i="12"/>
  <c r="C42" i="72" l="1"/>
  <c r="D42" i="72" s="1"/>
  <c r="H37" i="12"/>
  <c r="B40" i="12"/>
  <c r="C33" i="12"/>
  <c r="L25" i="12"/>
  <c r="L15" i="12"/>
  <c r="G7" i="12"/>
  <c r="G32" i="12" s="1"/>
  <c r="E7" i="12"/>
  <c r="E32" i="12" s="1"/>
  <c r="C7" i="12"/>
  <c r="C32" i="12" s="1"/>
  <c r="F7" i="12"/>
  <c r="F32" i="12" s="1"/>
  <c r="B7" i="12"/>
  <c r="B32" i="12" s="1"/>
  <c r="J7" i="12"/>
  <c r="J32" i="12" s="1"/>
  <c r="I7" i="12"/>
  <c r="I32" i="12" s="1"/>
  <c r="H7" i="12"/>
  <c r="H32" i="12" s="1"/>
  <c r="D7" i="12"/>
  <c r="D32" i="12" s="1"/>
  <c r="H40" i="12" l="1"/>
  <c r="C26" i="12"/>
  <c r="H6" i="45"/>
  <c r="K32" i="12"/>
  <c r="L32" i="12" s="1"/>
  <c r="H26" i="12"/>
  <c r="J26" i="12"/>
  <c r="E26" i="12"/>
  <c r="D26" i="12"/>
  <c r="K26" i="12"/>
  <c r="B26" i="12"/>
  <c r="I26" i="12"/>
  <c r="F26" i="12"/>
  <c r="G26" i="12"/>
  <c r="H31" i="12"/>
  <c r="F31" i="12"/>
  <c r="I31" i="12"/>
  <c r="C31" i="12"/>
  <c r="J31" i="12"/>
  <c r="E31" i="12"/>
  <c r="D31" i="12"/>
  <c r="B31" i="12"/>
  <c r="K7" i="12"/>
  <c r="G31" i="12"/>
  <c r="H8" i="45" l="1"/>
  <c r="L26" i="12"/>
  <c r="L33" i="12"/>
  <c r="C37" i="12" s="1"/>
  <c r="C40" i="12" s="1"/>
  <c r="K31" i="12"/>
  <c r="B34" i="12"/>
  <c r="B42" i="12" s="1"/>
  <c r="C34" i="12"/>
  <c r="D34" i="12"/>
  <c r="I34" i="12"/>
  <c r="G34" i="12"/>
  <c r="E34" i="12"/>
  <c r="F34" i="12"/>
  <c r="J34" i="12"/>
  <c r="H34" i="12"/>
  <c r="L37" i="12" l="1"/>
  <c r="J42" i="12"/>
  <c r="I42" i="12"/>
  <c r="F42" i="12"/>
  <c r="D42" i="12"/>
  <c r="E42" i="12"/>
  <c r="C42" i="12"/>
  <c r="H42" i="12"/>
  <c r="G42" i="12"/>
  <c r="L31" i="12"/>
  <c r="K34" i="12"/>
  <c r="C49" i="72" l="1"/>
  <c r="D49" i="72" s="1"/>
  <c r="D51" i="12"/>
  <c r="K42" i="12"/>
  <c r="C43" i="72" s="1"/>
  <c r="D43" i="72" s="1"/>
  <c r="L40" i="12"/>
  <c r="L34" i="12"/>
  <c r="H50" i="12" l="1"/>
  <c r="F55" i="12"/>
  <c r="F53" i="12"/>
  <c r="H51" i="12"/>
  <c r="F54" i="12"/>
  <c r="L42" i="12"/>
  <c r="J46" i="12" l="1"/>
  <c r="F46" i="12"/>
  <c r="I46" i="12"/>
  <c r="E46" i="12"/>
  <c r="H46" i="12"/>
  <c r="D46" i="12"/>
  <c r="G46" i="12"/>
  <c r="C46" i="12"/>
  <c r="K46" i="12" l="1"/>
  <c r="B46" i="12"/>
  <c r="L46" i="12" l="1"/>
  <c r="D54" i="12" s="1"/>
  <c r="H53" i="12" s="1"/>
  <c r="H54" i="12" l="1"/>
  <c r="D6" i="45"/>
  <c r="D8" i="45" s="1"/>
  <c r="I47" i="12"/>
  <c r="F47" i="12"/>
  <c r="D47" i="12"/>
  <c r="B47" i="12"/>
  <c r="H47" i="12"/>
  <c r="C47" i="12"/>
  <c r="E47" i="12"/>
  <c r="J47" i="12"/>
  <c r="G47" i="12"/>
  <c r="K47" i="12"/>
  <c r="H55" i="12" l="1"/>
  <c r="C51" i="72"/>
  <c r="D51" i="72" s="1"/>
  <c r="C50" i="72"/>
  <c r="D50" i="72" s="1"/>
  <c r="E28" i="45"/>
  <c r="E36" i="45" s="1"/>
  <c r="L47" i="12"/>
  <c r="B24" i="1" l="1" a="1"/>
  <c r="B24" i="1" s="1"/>
  <c r="A17" i="1" a="1"/>
  <c r="A17" i="1" s="1"/>
  <c r="E17" i="1" s="1"/>
  <c r="B36" i="1" a="1"/>
  <c r="B36" i="1" s="1"/>
  <c r="A40" i="1" a="1"/>
  <c r="A40" i="1" s="1"/>
  <c r="E40" i="1" s="1"/>
  <c r="B15" i="1" a="1"/>
  <c r="B15" i="1" s="1"/>
  <c r="B30" i="1" a="1"/>
  <c r="B30" i="1" s="1"/>
  <c r="C29" i="1" a="1"/>
  <c r="C29" i="1" s="1"/>
  <c r="B17" i="1" a="1"/>
  <c r="B17" i="1" s="1"/>
  <c r="C17" i="1" a="1"/>
  <c r="C17" i="1" s="1"/>
  <c r="C21" i="1" a="1"/>
  <c r="C21" i="1" s="1"/>
  <c r="C20" i="1" a="1"/>
  <c r="C20" i="1" s="1"/>
  <c r="A38" i="1" a="1"/>
  <c r="A38" i="1" s="1"/>
  <c r="E38" i="1" s="1"/>
  <c r="A27" i="1" a="1"/>
  <c r="A27" i="1" s="1"/>
  <c r="E27" i="1" s="1"/>
  <c r="A14" i="1" a="1"/>
  <c r="A14" i="1" s="1"/>
  <c r="E14" i="1" s="1"/>
  <c r="B22" i="1" a="1"/>
  <c r="B22" i="1" s="1"/>
  <c r="C38" i="1" a="1"/>
  <c r="C38" i="1" s="1"/>
  <c r="A36" i="1" a="1"/>
  <c r="A36" i="1" s="1"/>
  <c r="E36" i="1" s="1"/>
  <c r="A12" i="1" a="1"/>
  <c r="A12" i="1" s="1"/>
  <c r="E12" i="1" s="1"/>
  <c r="B10" i="1" a="1"/>
  <c r="B10" i="1" s="1"/>
  <c r="A29" i="1" a="1"/>
  <c r="A29" i="1" s="1"/>
  <c r="E29" i="1" s="1"/>
  <c r="B34" i="1" a="1"/>
  <c r="B34" i="1" s="1"/>
  <c r="B26" i="1" a="1"/>
  <c r="B26" i="1" s="1"/>
  <c r="B40" i="1" a="1"/>
  <c r="B40" i="1" s="1"/>
  <c r="B39" i="1" a="1"/>
  <c r="B39" i="1" s="1"/>
  <c r="C19" i="1" a="1"/>
  <c r="C19" i="1" s="1"/>
  <c r="C13" i="1" a="1"/>
  <c r="C13" i="1" s="1"/>
  <c r="C32" i="1" a="1"/>
  <c r="C32" i="1" s="1"/>
  <c r="C36" i="1" a="1"/>
  <c r="C36" i="1" s="1"/>
  <c r="A15" i="1" a="1"/>
  <c r="A15" i="1" s="1"/>
  <c r="E15" i="1" s="1"/>
  <c r="A25" i="1" a="1"/>
  <c r="A25" i="1" s="1"/>
  <c r="E25" i="1" s="1"/>
  <c r="A16" i="1" a="1"/>
  <c r="A16" i="1" s="1"/>
  <c r="E16" i="1" s="1"/>
  <c r="B25" i="1" a="1"/>
  <c r="B25" i="1" s="1"/>
  <c r="A20" i="1" a="1"/>
  <c r="A20" i="1" s="1"/>
  <c r="E20" i="1" s="1"/>
  <c r="B33" i="1" a="1"/>
  <c r="B33" i="1" s="1"/>
  <c r="C31" i="1" a="1"/>
  <c r="C31" i="1" s="1"/>
  <c r="C14" i="1" a="1"/>
  <c r="C14" i="1" s="1"/>
  <c r="A10" i="1" a="1"/>
  <c r="A10" i="1" s="1"/>
  <c r="E10" i="1" s="1"/>
  <c r="B19" i="1" a="1"/>
  <c r="B19" i="1" s="1"/>
  <c r="C37" i="1" a="1"/>
  <c r="C37" i="1" s="1"/>
  <c r="C18" i="1" a="1"/>
  <c r="C18" i="1" s="1"/>
  <c r="A11" i="1" a="1"/>
  <c r="A11" i="1" s="1"/>
  <c r="E11" i="1" s="1"/>
  <c r="A34" i="1" a="1"/>
  <c r="A34" i="1" s="1"/>
  <c r="E34" i="1" s="1"/>
  <c r="B27" i="1" a="1"/>
  <c r="B27" i="1" s="1"/>
  <c r="C23" i="1" a="1"/>
  <c r="C23" i="1" s="1"/>
  <c r="A33" i="1" a="1"/>
  <c r="A33" i="1" s="1"/>
  <c r="E33" i="1" s="1"/>
  <c r="A37" i="1" a="1"/>
  <c r="A37" i="1" s="1"/>
  <c r="E37" i="1" s="1"/>
  <c r="C26" i="1" a="1"/>
  <c r="C26" i="1" s="1"/>
  <c r="C27" i="1" a="1"/>
  <c r="C27" i="1" s="1"/>
  <c r="A32" i="1" a="1"/>
  <c r="A32" i="1" s="1"/>
  <c r="E32" i="1" s="1"/>
  <c r="B23" i="1" a="1"/>
  <c r="B23" i="1" s="1"/>
  <c r="C39" i="1" a="1"/>
  <c r="C39" i="1" s="1"/>
  <c r="C35" i="1" a="1"/>
  <c r="C35" i="1" s="1"/>
  <c r="A26" i="1" a="1"/>
  <c r="A26" i="1" s="1"/>
  <c r="E26" i="1" s="1"/>
  <c r="B32" i="1" a="1"/>
  <c r="B32" i="1" s="1"/>
  <c r="C34" i="1" a="1"/>
  <c r="C34" i="1" s="1"/>
  <c r="A30" i="1" a="1"/>
  <c r="A30" i="1" s="1"/>
  <c r="E30" i="1" s="1"/>
  <c r="B16" i="1" a="1"/>
  <c r="B16" i="1" s="1"/>
  <c r="B29" i="1" a="1"/>
  <c r="B29" i="1" s="1"/>
  <c r="B18" i="1" a="1"/>
  <c r="B18" i="1" s="1"/>
  <c r="C16" i="1" a="1"/>
  <c r="C16" i="1" s="1"/>
  <c r="C15" i="1" a="1"/>
  <c r="C15" i="1" s="1"/>
  <c r="A13" i="1" a="1"/>
  <c r="A13" i="1" s="1"/>
  <c r="E13" i="1" s="1"/>
  <c r="B37" i="1" a="1"/>
  <c r="B37" i="1" s="1"/>
  <c r="A22" i="1" a="1"/>
  <c r="A22" i="1" s="1"/>
  <c r="E22" i="1" s="1"/>
  <c r="C11" i="1" a="1"/>
  <c r="C11" i="1" s="1"/>
  <c r="B14" i="1" a="1"/>
  <c r="B14" i="1" s="1"/>
  <c r="A35" i="1" a="1"/>
  <c r="A35" i="1" s="1"/>
  <c r="E35" i="1" s="1"/>
  <c r="C30" i="1" a="1"/>
  <c r="C30" i="1" s="1"/>
  <c r="A24" i="1" a="1"/>
  <c r="A24" i="1" s="1"/>
  <c r="E24" i="1" s="1"/>
  <c r="C24" i="1" a="1"/>
  <c r="C24" i="1" s="1"/>
  <c r="C40" i="1" a="1"/>
  <c r="C40" i="1" s="1"/>
  <c r="B35" i="1" a="1"/>
  <c r="B35" i="1" s="1"/>
  <c r="C12" i="1" a="1"/>
  <c r="C12" i="1" s="1"/>
  <c r="A39" i="1" a="1"/>
  <c r="A39" i="1" s="1"/>
  <c r="E39" i="1" s="1"/>
  <c r="B11" i="1" a="1"/>
  <c r="B11" i="1" s="1"/>
  <c r="B38" i="1" a="1"/>
  <c r="B38" i="1" s="1"/>
  <c r="C28" i="1" a="1"/>
  <c r="C28" i="1" s="1"/>
  <c r="B12" i="1" a="1"/>
  <c r="B12" i="1" s="1"/>
  <c r="B21" i="1" a="1"/>
  <c r="B21" i="1" s="1"/>
  <c r="A23" i="1" a="1"/>
  <c r="A23" i="1" s="1"/>
  <c r="E23" i="1" s="1"/>
  <c r="B13" i="1" a="1"/>
  <c r="B13" i="1" s="1"/>
  <c r="B28" i="1" a="1"/>
  <c r="B28" i="1" s="1"/>
  <c r="B20" i="1" a="1"/>
  <c r="B20" i="1" s="1"/>
  <c r="A28" i="1" a="1"/>
  <c r="A28" i="1" s="1"/>
  <c r="E28" i="1" s="1"/>
  <c r="C33" i="1" a="1"/>
  <c r="C33" i="1" s="1"/>
  <c r="A31" i="1" a="1"/>
  <c r="A31" i="1" s="1"/>
  <c r="E31" i="1" s="1"/>
  <c r="C10" i="1" a="1"/>
  <c r="C10" i="1" s="1"/>
  <c r="C25" i="1" a="1"/>
  <c r="C25" i="1" s="1"/>
  <c r="A21" i="1" a="1"/>
  <c r="A21" i="1" s="1"/>
  <c r="E21" i="1" s="1"/>
  <c r="A18" i="1" a="1"/>
  <c r="A18" i="1" s="1"/>
  <c r="E18" i="1" s="1"/>
  <c r="A19" i="1" a="1"/>
  <c r="A19" i="1" s="1"/>
  <c r="E19" i="1" s="1"/>
  <c r="B31" i="1" a="1"/>
  <c r="B31" i="1" s="1"/>
  <c r="C22" i="1" a="1"/>
  <c r="C22" i="1" s="1"/>
</calcChain>
</file>

<file path=xl/sharedStrings.xml><?xml version="1.0" encoding="utf-8"?>
<sst xmlns="http://schemas.openxmlformats.org/spreadsheetml/2006/main" count="903" uniqueCount="508">
  <si>
    <t>Section 28.36, Florida Statutes</t>
  </si>
  <si>
    <t>County:</t>
  </si>
  <si>
    <t>Totals</t>
  </si>
  <si>
    <t>FTEs</t>
  </si>
  <si>
    <t>Cost Centers / Departments</t>
  </si>
  <si>
    <t>Total</t>
  </si>
  <si>
    <t>Title IV-D Child Support (Reimbursed)</t>
  </si>
  <si>
    <t>Title IV-D Child Support (Non-Reimbursed)</t>
  </si>
  <si>
    <t>Elected Clerk</t>
  </si>
  <si>
    <t>Human Resources</t>
  </si>
  <si>
    <t>Clerk Accounting</t>
  </si>
  <si>
    <t>Executive Administration</t>
  </si>
  <si>
    <t>Family</t>
  </si>
  <si>
    <t>Juvenile</t>
  </si>
  <si>
    <t>Probate</t>
  </si>
  <si>
    <t>Traffic</t>
  </si>
  <si>
    <t>Clerk Court Admin</t>
  </si>
  <si>
    <t>Jury Mgmt</t>
  </si>
  <si>
    <t>Circuit Criminal</t>
  </si>
  <si>
    <t>County Criminal</t>
  </si>
  <si>
    <t>Circuit Criminal With Jury Mgmt Breakout</t>
  </si>
  <si>
    <t>Juvenile Dependency Breakout</t>
  </si>
  <si>
    <t>Juvenile Delinquency Breakout</t>
  </si>
  <si>
    <t>Information Systems (IT)</t>
  </si>
  <si>
    <t>Optional Programs</t>
  </si>
  <si>
    <t>Circuit Civil</t>
  </si>
  <si>
    <t>County Criminal With Jury Mgmt Breakout</t>
  </si>
  <si>
    <t>County Civil</t>
  </si>
  <si>
    <t>Criminal Traffic Breakout</t>
  </si>
  <si>
    <t>Civil Traffic Breakout</t>
  </si>
  <si>
    <t>Non-Court</t>
  </si>
  <si>
    <t>Shared Indirect Overhead</t>
  </si>
  <si>
    <t xml:space="preserve">Juvenile Delinquency </t>
  </si>
  <si>
    <t>Juvenile Dependency</t>
  </si>
  <si>
    <t>Criminal Traffic</t>
  </si>
  <si>
    <t>Civil Traffic</t>
  </si>
  <si>
    <t>600s-700s</t>
  </si>
  <si>
    <t>FICA</t>
  </si>
  <si>
    <t>FRS</t>
  </si>
  <si>
    <t>Health Insurance</t>
  </si>
  <si>
    <t>Unemployment</t>
  </si>
  <si>
    <t>Personnel Costs</t>
  </si>
  <si>
    <t>Operating Costs</t>
  </si>
  <si>
    <t>Capital Costs</t>
  </si>
  <si>
    <t>Non-Court Side Shared Overhead</t>
  </si>
  <si>
    <t>Court Side Shared Overhead</t>
  </si>
  <si>
    <t>TOTALS</t>
  </si>
  <si>
    <t>Circuit Civil With Jury Mgmt Breakout</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</si>
  <si>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</si>
  <si>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</si>
  <si>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</si>
  <si>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</si>
  <si>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</si>
  <si>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</si>
  <si>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</si>
  <si>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</si>
  <si>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</si>
  <si>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</si>
  <si>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</si>
  <si>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</si>
  <si>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</si>
  <si>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</si>
  <si>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</si>
  <si>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</si>
  <si>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</si>
  <si>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</si>
  <si>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</si>
  <si>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</si>
  <si>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</si>
  <si>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</si>
  <si>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</si>
  <si>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</si>
  <si>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</si>
  <si>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</si>
  <si>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</si>
  <si>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</si>
  <si>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</si>
  <si>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</si>
  <si>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</si>
  <si>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</si>
  <si>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</si>
  <si>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</si>
  <si>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</si>
  <si>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</si>
  <si>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</si>
  <si>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</si>
  <si>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</si>
  <si>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</si>
  <si>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</si>
  <si>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</si>
  <si>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</si>
  <si>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</si>
  <si>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</si>
  <si>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</si>
  <si>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</si>
  <si>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</si>
  <si>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</si>
  <si>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</si>
  <si>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</si>
  <si>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</si>
  <si>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</si>
  <si>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</si>
  <si>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</si>
  <si>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</si>
  <si>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</si>
  <si>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</si>
  <si>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</si>
  <si>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</si>
  <si>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</si>
  <si>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</si>
  <si>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</si>
  <si>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</si>
  <si>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</si>
  <si>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All FTEs</t>
  </si>
  <si>
    <t>Other</t>
  </si>
  <si>
    <t>Court Type FTEs +</t>
  </si>
  <si>
    <t>Court Admin (604) FTE Allocation +</t>
  </si>
  <si>
    <t>Title IV-D Reimbursed Funding FTE Allocation -</t>
  </si>
  <si>
    <t>Court Type Expenditures +</t>
  </si>
  <si>
    <t>Court Admin (604) Expenditure Allocation +</t>
  </si>
  <si>
    <t>Title IV-D Reimbursed Funding Expenditure Allocation -</t>
  </si>
  <si>
    <t>Workers Comp</t>
  </si>
  <si>
    <t>DIFFERENCE:</t>
  </si>
  <si>
    <t>Explanation:</t>
  </si>
  <si>
    <t>Additional Information</t>
  </si>
  <si>
    <t>Percent Allocation:</t>
  </si>
  <si>
    <t>Actual Percent Allocation:</t>
  </si>
  <si>
    <t>Target Percent Allocation</t>
  </si>
  <si>
    <t>Cost of living increases</t>
  </si>
  <si>
    <t>Merit increases</t>
  </si>
  <si>
    <t>Bonuses</t>
  </si>
  <si>
    <t>Other pay increases</t>
  </si>
  <si>
    <t>Other benefit increases</t>
  </si>
  <si>
    <t>Pay and Benefit Increases</t>
  </si>
  <si>
    <t>Provide an explanation for any pay or benefits increases.</t>
  </si>
  <si>
    <t>PABS6.0</t>
  </si>
  <si>
    <t>Yes</t>
  </si>
  <si>
    <t xml:space="preserve">FRS Type </t>
  </si>
  <si>
    <t>Jury Other</t>
  </si>
  <si>
    <t>Jury Summonses/Postage</t>
  </si>
  <si>
    <t>Jury Per Diem</t>
  </si>
  <si>
    <t>Jury Meals/Lodging</t>
  </si>
  <si>
    <t>Books, Pub., Subs., Memberships</t>
  </si>
  <si>
    <t>Road Materials and Supplies</t>
  </si>
  <si>
    <t>Operating Supplies</t>
  </si>
  <si>
    <t>Office Supplies</t>
  </si>
  <si>
    <t>Other Current Charges</t>
  </si>
  <si>
    <t>Promotional Activities</t>
  </si>
  <si>
    <t>Printing and Binding</t>
  </si>
  <si>
    <t>Repair and Maintenance</t>
  </si>
  <si>
    <t>Insurance</t>
  </si>
  <si>
    <t>Rentals and Leases</t>
  </si>
  <si>
    <t>Utilities</t>
  </si>
  <si>
    <t>Travel and Per Diem</t>
  </si>
  <si>
    <t>Investigations</t>
  </si>
  <si>
    <t>Court Reporter</t>
  </si>
  <si>
    <t>Accounting And Auditing</t>
  </si>
  <si>
    <t>Professional Services</t>
  </si>
  <si>
    <t>OBJECT CODE</t>
  </si>
  <si>
    <t>UAS CODE</t>
  </si>
  <si>
    <t>Machinery and Equipment</t>
  </si>
  <si>
    <t>Pay Type</t>
  </si>
  <si>
    <t>Annual- Overtime Eligible</t>
  </si>
  <si>
    <t>Annual- Overtime Exempt</t>
  </si>
  <si>
    <t>Employment Type</t>
  </si>
  <si>
    <t>Benefit Eligible Position</t>
  </si>
  <si>
    <t>Volunteer</t>
  </si>
  <si>
    <r>
      <t xml:space="preserve">(Please fill out </t>
    </r>
    <r>
      <rPr>
        <b/>
        <sz val="12"/>
        <color rgb="FFFF0000"/>
        <rFont val="Franklin Gothic Book"/>
        <family val="2"/>
        <scheme val="minor"/>
      </rPr>
      <t>one</t>
    </r>
    <r>
      <rPr>
        <sz val="12"/>
        <color rgb="FFFF0000"/>
        <rFont val="Franklin Gothic Book"/>
        <family val="2"/>
        <scheme val="minor"/>
      </rPr>
      <t>)</t>
    </r>
  </si>
  <si>
    <t>Currently Vacant Position (Select Yes)</t>
  </si>
  <si>
    <t>&lt; 3 months</t>
  </si>
  <si>
    <t>3-6 months</t>
  </si>
  <si>
    <t>Length of time for Current Vacancy</t>
  </si>
  <si>
    <t>6 months - 1 year</t>
  </si>
  <si>
    <t>FRS Rates</t>
  </si>
  <si>
    <t>HA/PA Regular Class (RA/QA)</t>
  </si>
  <si>
    <t>HM/PM Sr Mgmt Srvc Class (RM/QM; RP/QP; RQ/QP; RQ/QQ; HP/PP; HQ/PQ)</t>
  </si>
  <si>
    <t>HJ/PJ Special Risk Admin Support Class</t>
  </si>
  <si>
    <t>HB/PB Special Risk</t>
  </si>
  <si>
    <t>HI/PI Clerk (EOC) (RI/QI)</t>
  </si>
  <si>
    <t>Avg Hours Worked Allocated to Court</t>
  </si>
  <si>
    <t>Personnel Costs Allocated to Court</t>
  </si>
  <si>
    <t>UA Reg Class Reemployed</t>
  </si>
  <si>
    <t>UB Special Risk Reemployed</t>
  </si>
  <si>
    <t>UM Sr Mgmt Srvc Reemployed</t>
  </si>
  <si>
    <t>% Workload Allocation</t>
  </si>
  <si>
    <t xml:space="preserve">Court </t>
  </si>
  <si>
    <t>Hourly - Benefit Eligible, Overtime Eligible</t>
  </si>
  <si>
    <t>Hourly - Benefit Eligible, Overtime Exempt</t>
  </si>
  <si>
    <t>Hourly - Not Benefit Eligible (OPS)</t>
  </si>
  <si>
    <t>Additional Info</t>
  </si>
  <si>
    <t>Tab</t>
  </si>
  <si>
    <t>Warning</t>
  </si>
  <si>
    <t>Freight and Postage Services</t>
  </si>
  <si>
    <t>Communications</t>
  </si>
  <si>
    <t>Training</t>
  </si>
  <si>
    <t>Depreciation</t>
  </si>
  <si>
    <t>Jury Management</t>
  </si>
  <si>
    <t>Position Number</t>
  </si>
  <si>
    <t>Job Title</t>
  </si>
  <si>
    <t>OPS/Part-time Not Benefit Eligible</t>
  </si>
  <si>
    <t>Non-FRS (Duval) Pension</t>
  </si>
  <si>
    <t>Non-FRS (Duval) Investment Plan</t>
  </si>
  <si>
    <t>1 year - 2 years</t>
  </si>
  <si>
    <t>2 years - 3 years</t>
  </si>
  <si>
    <t>&gt; 3 years</t>
  </si>
  <si>
    <t>Volunteer (No Pay)</t>
  </si>
  <si>
    <t>Area</t>
  </si>
  <si>
    <t>Salaries/Overtime</t>
  </si>
  <si>
    <t>Gross Court FTEs and Personnel Detail</t>
  </si>
  <si>
    <t>Overtime</t>
  </si>
  <si>
    <t>Retiree Expenditures</t>
  </si>
  <si>
    <t>Detail Information</t>
  </si>
  <si>
    <t>Other Services</t>
  </si>
  <si>
    <t>FRS Type or Retirement Type</t>
  </si>
  <si>
    <t>Gross Court-Related Operating Costs Detail</t>
  </si>
  <si>
    <t>Gross Court-Related Capital Costs Detail</t>
  </si>
  <si>
    <t>FTE Allocated to Court</t>
  </si>
  <si>
    <t>OPEB:</t>
  </si>
  <si>
    <t>Vision, Dental or Life Insurance</t>
  </si>
  <si>
    <t>Other (Explain):</t>
  </si>
  <si>
    <t>Other Increase/Decrease:</t>
  </si>
  <si>
    <t>Total Court FTEs</t>
  </si>
  <si>
    <t>EmploymentType</t>
  </si>
  <si>
    <t>OPEB</t>
  </si>
  <si>
    <t>Bdgtd Sep Payout</t>
  </si>
  <si>
    <t>Calculated FTE Cost Center Based on Tab B Detail</t>
  </si>
  <si>
    <t>Pay Increases/Decreases</t>
  </si>
  <si>
    <t>VacancyStatus</t>
  </si>
  <si>
    <t>VacancyLength</t>
  </si>
  <si>
    <t>PayType</t>
  </si>
  <si>
    <t>Other Benefits</t>
  </si>
  <si>
    <t>Other Increase/Decrease (Explain):</t>
  </si>
  <si>
    <t>Calculated Cost Center Court Type</t>
  </si>
  <si>
    <t>Default Prcnt</t>
  </si>
  <si>
    <t>Pension Benefits (OPEB)</t>
  </si>
  <si>
    <t>New - Benefit Eligible</t>
  </si>
  <si>
    <t>New - Not Benefit Eligible</t>
  </si>
  <si>
    <t>Life Insurance Benefit</t>
  </si>
  <si>
    <t>Life Insurance</t>
  </si>
  <si>
    <r>
      <t>Other Benefits</t>
    </r>
    <r>
      <rPr>
        <sz val="11"/>
        <color rgb="FFFF0000"/>
        <rFont val="Franklin Gothic Book"/>
        <family val="2"/>
        <scheme val="minor"/>
      </rPr>
      <t xml:space="preserve"> (Explain):</t>
    </r>
  </si>
  <si>
    <t>Overtime:</t>
  </si>
  <si>
    <t>Workers Comp:</t>
  </si>
  <si>
    <t>Unemployment:</t>
  </si>
  <si>
    <t>Health Insurance:</t>
  </si>
  <si>
    <t>Vision, Dental or Life Insurance:</t>
  </si>
  <si>
    <t>Jury Operating Expenses</t>
  </si>
  <si>
    <t>Information Systems (IT) - 713</t>
  </si>
  <si>
    <t>Information Systems (IT) - 716</t>
  </si>
  <si>
    <t>Court Type Allocation Percentages - FTEs</t>
  </si>
  <si>
    <t>Allocations</t>
  </si>
  <si>
    <t>Court Type Allocation Percentages - Expenses</t>
  </si>
  <si>
    <t>Court Related Expenses</t>
  </si>
  <si>
    <t>Total Other Funding Expenditure Allocation =</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</si>
  <si>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</si>
  <si>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</si>
  <si>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</si>
  <si>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</si>
  <si>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</si>
  <si>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</si>
  <si>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</si>
  <si>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</si>
  <si>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</si>
  <si>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RecurringStatus</t>
  </si>
  <si>
    <t>Recurring</t>
  </si>
  <si>
    <t>Non-recurring</t>
  </si>
  <si>
    <t>a</t>
  </si>
  <si>
    <t>b</t>
  </si>
  <si>
    <t>c</t>
  </si>
  <si>
    <t>OPEB Health Insurance Personnel Costs</t>
  </si>
  <si>
    <t>OPEB Other Insurance Personnel Costs</t>
  </si>
  <si>
    <t>OPEB Health Insurance Operational Costs</t>
  </si>
  <si>
    <t>OPEB Other Operational Costs</t>
  </si>
  <si>
    <t>OPEB Other Personnel Costs</t>
  </si>
  <si>
    <t>Non-CCOC</t>
  </si>
  <si>
    <t>OPEB Other Insurance Operational Costs</t>
  </si>
  <si>
    <t>CCOC Funded</t>
  </si>
  <si>
    <t>OPEB Amounts</t>
  </si>
  <si>
    <t>Total:</t>
  </si>
  <si>
    <t>Clerk of Court</t>
  </si>
  <si>
    <t>Non-Service Specific</t>
  </si>
  <si>
    <t>Operations
Increase/Decrease</t>
  </si>
  <si>
    <t>Operations
Budget Request</t>
  </si>
  <si>
    <t>Capital Costs
Current</t>
  </si>
  <si>
    <t>Capital Costs
Increase/Decrease</t>
  </si>
  <si>
    <t>Capital Costs
Budget Request</t>
  </si>
  <si>
    <t>FICA/SS</t>
  </si>
  <si>
    <t>FRS/Retirement</t>
  </si>
  <si>
    <t>"Bucket" Increases</t>
  </si>
  <si>
    <t>Current
Pay Rate
(Hourly or Annual)</t>
  </si>
  <si>
    <t>Current
Average # of Hrs Worked per Week</t>
  </si>
  <si>
    <t>Current
Actual Total Wages 
(Annual)</t>
  </si>
  <si>
    <t>Current
FICA/SS</t>
  </si>
  <si>
    <t>Current
FRS/ Retirement $'s</t>
  </si>
  <si>
    <t>Current
General Budgeted Health</t>
  </si>
  <si>
    <t>Current
Budgeted
 Actual Health</t>
  </si>
  <si>
    <t>Current
Life Insurance</t>
  </si>
  <si>
    <t>Current
Other Benefits (Dental, Vision, supplements, etc.)</t>
  </si>
  <si>
    <t>Current
Budgeted Separation Payout</t>
  </si>
  <si>
    <t>Furniture and Equipment (non Jury Related)</t>
  </si>
  <si>
    <t>Computer Equipment  (non Jury Related)</t>
  </si>
  <si>
    <t>Software  (non Jury Related)</t>
  </si>
  <si>
    <t>Other  (non Jury Related)</t>
  </si>
  <si>
    <t>Furniture and Equipment (Jury Related)</t>
  </si>
  <si>
    <t>Computer Equipment  (Jury Related)</t>
  </si>
  <si>
    <t>Software  (Jury Related)</t>
  </si>
  <si>
    <t>Other  (Jury Related)</t>
  </si>
  <si>
    <t>Jury FTE Allocation +</t>
  </si>
  <si>
    <t>Jury Expenditure Allocation +</t>
  </si>
  <si>
    <t>Other Funding Allocations</t>
  </si>
  <si>
    <t>Other Expenditure Resource Allocation</t>
  </si>
  <si>
    <t>IT Expenditures requested to be funded via CCOC Trust Fund</t>
  </si>
  <si>
    <t>Section 3: FRS and Health Insurance Expenditures</t>
  </si>
  <si>
    <t>FRS Court-Related Expenditures</t>
  </si>
  <si>
    <t>Gross</t>
  </si>
  <si>
    <t>Net</t>
  </si>
  <si>
    <t>Section 4: Expenditures Related to Retired Previous Employees</t>
  </si>
  <si>
    <t>Section 5: Additional Information (Optional)</t>
  </si>
  <si>
    <t>Not Eligible - Position</t>
  </si>
  <si>
    <t>Not Eligible - Person</t>
  </si>
  <si>
    <t>Total Court Personnel Costs (Rounded to nearest dollar)</t>
  </si>
  <si>
    <t>Number of Occurrences</t>
  </si>
  <si>
    <t>B2 - PersonnelCosts</t>
  </si>
  <si>
    <t>ErrorOccured</t>
  </si>
  <si>
    <t>C- OperatingCostsDetail</t>
  </si>
  <si>
    <t>C1- OperatingCosts</t>
  </si>
  <si>
    <t>D- CapitalCostsDetail</t>
  </si>
  <si>
    <t>D1- CapitalCosts</t>
  </si>
  <si>
    <t>B1- GrossFTEs</t>
  </si>
  <si>
    <t>ErrorType</t>
  </si>
  <si>
    <t>B- GrossCourtPersonnelDetail</t>
  </si>
  <si>
    <t>Level</t>
  </si>
  <si>
    <t>Red</t>
  </si>
  <si>
    <t>Green</t>
  </si>
  <si>
    <t>Yellow</t>
  </si>
  <si>
    <t>Juror Meals/Lodging Expense greater than summons and per diem</t>
  </si>
  <si>
    <t>Operating Costs Detail Additional Info</t>
  </si>
  <si>
    <t>Juror Other - Please make sure you describe "Other" in the additional info box</t>
  </si>
  <si>
    <t>E- Net Budget Amt</t>
  </si>
  <si>
    <t>Explanations have not been provided in Section 2 for any amounts greater than $0.</t>
  </si>
  <si>
    <t>Type</t>
  </si>
  <si>
    <t>Yes, but contracted</t>
  </si>
  <si>
    <t>Contract FTE (no position anticipated)</t>
  </si>
  <si>
    <t>Jury Capital Expenses</t>
  </si>
  <si>
    <t>Shared FTE Allocation +</t>
  </si>
  <si>
    <t>Shared</t>
  </si>
  <si>
    <t>IT FTE to be funded via CCOC Trust Fund</t>
  </si>
  <si>
    <t>Additional IT FTE</t>
  </si>
  <si>
    <t>Shared Expenditure Allocation +</t>
  </si>
  <si>
    <t>Total Non-CCOC Trust Fund FTE Allocation =</t>
  </si>
  <si>
    <t>Miami-Dade</t>
  </si>
  <si>
    <r>
      <t xml:space="preserve">Other Non-CCOC Funding Expenditure Allocation </t>
    </r>
    <r>
      <rPr>
        <sz val="8"/>
        <rFont val="Franklin Gothic Book"/>
        <family val="2"/>
        <scheme val="minor"/>
      </rPr>
      <t>(explain on Exhibit G)</t>
    </r>
  </si>
  <si>
    <t>CFY 2018-19 AGGREGATE BUDGET REQUEST:</t>
  </si>
  <si>
    <t>CFY 2017-18 AGGREGATE BUDGET AUTHORITY:</t>
  </si>
  <si>
    <t>Actual FY 2016-17</t>
  </si>
  <si>
    <t>Estimated FY 2017-18</t>
  </si>
  <si>
    <t>Projected FY 2018-19</t>
  </si>
  <si>
    <t>CFY 2018-19 FTE REQUEST:</t>
  </si>
  <si>
    <t>CFY 2017-18 OPERATIONAL FTE:</t>
  </si>
  <si>
    <t>OrganizationID</t>
  </si>
  <si>
    <t>OrgName1</t>
  </si>
  <si>
    <t>OrgName2</t>
  </si>
  <si>
    <t>OrgName3</t>
  </si>
  <si>
    <t>Dade</t>
  </si>
  <si>
    <t>St Johns</t>
  </si>
  <si>
    <t>Saint Johns</t>
  </si>
  <si>
    <t>St Lucie</t>
  </si>
  <si>
    <t>Saint Lucie</t>
  </si>
  <si>
    <t>Gross Court FTEs by UAS Code</t>
  </si>
  <si>
    <t>Row Visible</t>
  </si>
  <si>
    <t>Salary Costs Allocated to Court</t>
  </si>
  <si>
    <t>FICA Costs Allocated to Court</t>
  </si>
  <si>
    <t>FRS Costs Allocated to Court</t>
  </si>
  <si>
    <t>Health Insurance Allocated to Court</t>
  </si>
  <si>
    <t>Personnel</t>
  </si>
  <si>
    <t>FTE</t>
  </si>
  <si>
    <t>Expenditures</t>
  </si>
  <si>
    <t>Operating</t>
  </si>
  <si>
    <t>Capital</t>
  </si>
  <si>
    <t>Life Insurance Allocated to Court</t>
  </si>
  <si>
    <t>Other Benefits Allocated to Court</t>
  </si>
  <si>
    <t>Bdgtd Sep Payout Allocated to Court</t>
  </si>
  <si>
    <t>Net Budget Amounts</t>
  </si>
  <si>
    <t>TOTAL PAY AND BENEFIT INCREASES:</t>
  </si>
  <si>
    <t>BALANCE OF CFY 2018-19 BUDGET REQUEST:</t>
  </si>
  <si>
    <t>Health Court-Related Expenditures</t>
  </si>
  <si>
    <t>CFY1819 +/-
Pay Rate
(Hourly or Annual)</t>
  </si>
  <si>
    <t>CFY1819 +/-
Average # of Hrs Worked per Week</t>
  </si>
  <si>
    <t>CFY1819
Total Wages 
(Annual)
NEW/Cancelled Position</t>
  </si>
  <si>
    <t>CFY1819 +/-
Total Wages 
(Annual)
COLA</t>
  </si>
  <si>
    <t>CFY1819 +/-
Total Wages 
(Annual)
Merit</t>
  </si>
  <si>
    <t>CFY1819 +/-
Total Wages 
(Annual)
Bonus</t>
  </si>
  <si>
    <t>CFY1819 +/-
Total Wages 
(Annual)
Other</t>
  </si>
  <si>
    <t>CFY1819
New/Additional/Cancelled
FICA/SS</t>
  </si>
  <si>
    <t>CFY1819
New/Additional/
Cancelled
FRS/Retirement $'s</t>
  </si>
  <si>
    <t>CFY1819 +/-
FRS/Retirement $'s</t>
  </si>
  <si>
    <t>CFY1819 New/Additional/
Cancelled
Health</t>
  </si>
  <si>
    <t>CFY1819 +/-
Health</t>
  </si>
  <si>
    <t>CFY1819 
New/Additional/
Cancelled
Life Insurance</t>
  </si>
  <si>
    <t>CFY1819 +/-
Life Insurance</t>
  </si>
  <si>
    <t>CFY1819 
New/Additional/
Cancelled Benefits (Dental, Vision, etc.)</t>
  </si>
  <si>
    <t>CFY1819 +/-
Other Benefits (Dental, Vision, etc.)</t>
  </si>
  <si>
    <t>CFY1819 +/-
Budgeted Separation Payout</t>
  </si>
  <si>
    <t>CFY1819 +/- 
FICA/SS</t>
  </si>
  <si>
    <t>Court Side Court Type</t>
  </si>
  <si>
    <t>Row
Visible</t>
  </si>
  <si>
    <t>Y</t>
  </si>
  <si>
    <t>"Other" Personnel Detail Info cells have data listed, make sure the additional info box fully explains what "other" detail information has been provided.</t>
  </si>
  <si>
    <t>There are Personnel Costs that have not been allocated by Cost Center and are being distributed by default on Line 12 -- distribution of Costs by Cost Centers is preferred for allocation purposes</t>
  </si>
  <si>
    <t>Personnel Costs have been overallocated -- verify that all personnel have been entered onto the Gross Court Personnel Detail (tab B) area fully and correctly or update Personnel Costs allocated by Cost Center</t>
  </si>
  <si>
    <t>Juror Other - Please make sure you describe "Other" in the additional info box (C38), notes box is currently blank</t>
  </si>
  <si>
    <t>Lvl 1 - ERROR</t>
  </si>
  <si>
    <t>Lvl 2 - Warning</t>
  </si>
  <si>
    <t>Lvl 3 - Warning</t>
  </si>
  <si>
    <t>Lvl 4 - Info Only</t>
  </si>
  <si>
    <t>Clerk Staff Notes</t>
  </si>
  <si>
    <t xml:space="preserve"> Visible</t>
  </si>
  <si>
    <t>Positions listed that are 100% County (Column AK = 100%). Please correct or remove.</t>
  </si>
  <si>
    <t>Vacancies listed without length of vacancy information.</t>
  </si>
  <si>
    <t>Length of vacancy information given for position not listed as vacant.</t>
  </si>
  <si>
    <t>Check to make sure that all applicable columns A - G are completed for positions listed (look for peach cells).</t>
  </si>
  <si>
    <t>"Other" Personnel Detail Info cells have data listed but the additional info box is blank. Please make sure you explain "other" items in the additional info box.</t>
  </si>
  <si>
    <t>An "Annual" pay type has been selected but the rate given appears to be "Hourly." Please confirm that pay type and rate match.</t>
  </si>
  <si>
    <t>Position Employment Type listed as "New" but "Current" rate and benefit information has been completed. Check employment type and correct. If "New" position, remove data from "current" information and move the information under the "Additional/New" rate and benefit columns.</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</si>
  <si>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</si>
  <si>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Cannot have hours more than 40 per week.</t>
  </si>
  <si>
    <t>Make sure the Elected Clerk has not been overallocated in any one area (no negatives should appear on row 8)</t>
  </si>
  <si>
    <t>No FTEs provided for Title IV-D Reimbursed. Please verify and correct as needed.</t>
  </si>
  <si>
    <t>More than 10% of FTE have not been allocated by Cost Center and are being distributed by default on Line 12. Please allocate FTE fully across Cost Centers.</t>
  </si>
  <si>
    <t>There are FTE that have not been allocated by Cost Center and are being distributed by default on Line 12. Please fully distribute FTE by Cost Centers.</t>
  </si>
  <si>
    <t>FTE have been overallocated. Verify that all personnel have been fully entered onto the Gross Court Personnel Detail (tab B) or update FTE allocations on Exhibit B1.</t>
  </si>
  <si>
    <t>Not all Court Types have FTE associated with them. Please verify and correct as needed.</t>
  </si>
  <si>
    <t>Self-allocation of "Shared" Court-related FTE to the necessary court type, is preferred.</t>
  </si>
  <si>
    <t>Make sure all dollar amounts are whole numbers for B6 through B80.</t>
  </si>
  <si>
    <t>"Other" Operational Expenses - Please verify explanation provided in the additional info box (C38).</t>
  </si>
  <si>
    <t>Make sure all dollar amounts are whole numbers for B6 through S80.</t>
  </si>
  <si>
    <t>Make sure all dollar amounts are whole numbers for D5 through D15.</t>
  </si>
  <si>
    <t>No Court-type can have a negative amount of FTEs. Please verify and correct allocations on Exhibit B1 and B2 or that enough positions have been listed on Exhibit B.</t>
  </si>
  <si>
    <t>No Court-type can have a negative amount of Expenditures. Please verify and correct allocation on Exhibit C1 or that enough expenditures have been listed on Exhibit C.</t>
  </si>
  <si>
    <t>There are juror reimbursible costs listed for Capital Expenses. There are no known juror reimbursible costs for Capital Expenses.</t>
  </si>
  <si>
    <t>Section 1a: Differences Between CFY 2017-18 Operational Budget and CFY 2018-19 Original Budget Request</t>
  </si>
  <si>
    <t>Calculated difference between CFY 2017-18 Operational Budget and CFY 2018-19 Original Budget Request.</t>
  </si>
  <si>
    <r>
      <rPr>
        <sz val="14"/>
        <rFont val="Franklin Gothic Demi"/>
        <family val="2"/>
        <scheme val="major"/>
      </rPr>
      <t>Section 1b: Differences Between CFY 2017-18 Approved Budget and CFY 2018-19 Originial Budget Request</t>
    </r>
    <r>
      <rPr>
        <b/>
        <sz val="14"/>
        <rFont val="Franklin Gothic Demi"/>
        <family val="2"/>
        <scheme val="major"/>
      </rPr>
      <t xml:space="preserve">
</t>
    </r>
    <r>
      <rPr>
        <b/>
        <sz val="10"/>
        <rFont val="Franklin Gothic Demi"/>
        <family val="2"/>
        <scheme val="major"/>
      </rPr>
      <t>(</t>
    </r>
    <r>
      <rPr>
        <b/>
        <sz val="10"/>
        <color rgb="FFFF0000"/>
        <rFont val="Franklin Gothic Demi"/>
        <family val="2"/>
        <scheme val="major"/>
      </rPr>
      <t>Skip Section 1b ONLY if the "Difference" in Section 1a is equal to 0.</t>
    </r>
    <r>
      <rPr>
        <b/>
        <sz val="10"/>
        <rFont val="Franklin Gothic Demi"/>
        <family val="2"/>
        <scheme val="major"/>
      </rPr>
      <t>)</t>
    </r>
  </si>
  <si>
    <t>Provide dollar and FTE differences (increases or decreases) between the CFY 2018-19 Original Budget Request and the CFY 2017-18 Opertional Budget authority. Explain Expenditure difference for Personnel, Operating, and Capital costs. Enter all dollar amounts as whole numbers. Verify totals for FTE and Expenditures match the differences provided in Section 1a. Provide explanation for each in Section 5 below.</t>
  </si>
  <si>
    <t>Section 2: Pay and Benefits Increases</t>
  </si>
  <si>
    <t>Identify and report all pay and benefit increases included within the CFY 2018-19 Original Budget Request as required in section 28.35(2)(f)7, Florida Statutes. Provide explanation for all pay and benefits increases regardless of whether the budget request is less than, equal to, or greater than the CFY 2017-18 budget authority.</t>
  </si>
  <si>
    <t>Identify and report actual, estimated, and projected FRS and health insurance expenditures. These expenditures must represent the gross and net court-related expenditures.</t>
  </si>
  <si>
    <t>Identify and report estimated expenditures related to retired previous employees. These expenditures must represent the gross court-related expenditures as well as the net expenditures to be covered with court-related revenues.</t>
  </si>
  <si>
    <r>
      <t xml:space="preserve">County Funding Expenditure Allocation
</t>
    </r>
    <r>
      <rPr>
        <sz val="8"/>
        <rFont val="Franklin Gothic Book"/>
        <family val="2"/>
        <scheme val="minor"/>
      </rPr>
      <t>(do not include Indirect Funding)</t>
    </r>
  </si>
  <si>
    <t>Additional IT Expenditure Request</t>
  </si>
  <si>
    <t>Jury Reimbursed Funded FTE Allocation -</t>
  </si>
  <si>
    <t>Jury Reimbursed Funding Expenditure Allocation -</t>
  </si>
  <si>
    <t>DeSoto</t>
  </si>
  <si>
    <t>No longer used</t>
  </si>
  <si>
    <t>The total Net CCOC Budget dollars are less than the CFY 18-19 Budget Authority. Please verify and adjust, as needed.</t>
  </si>
  <si>
    <t>The total Net CCOC Budget dollars are greater than the CFY 18-19 Budget Authority. Please adjust dollar allocations or enter amounts as being funded from other sources.</t>
  </si>
  <si>
    <t>Make sure all dollar amounts are whole numbers for D4 through D34</t>
  </si>
  <si>
    <t>"Other" Operational Expenses - Please provide explanation in the additional info box (C38), notes box is currently blank.</t>
  </si>
  <si>
    <t>There are cost centers with no Operational dollars associated with them. Please verify and correct as needed.</t>
  </si>
  <si>
    <t>Juror Reimbursible costs listed on Line 13 are less than known reimbursible costs lised on the Operating Costs Detail tab.</t>
  </si>
  <si>
    <t>There are FTE listed on Line 19 to be funded outside of CCOC Trust Fund but no dollars listed on Lines 38 or 39 showing the funding for those FTE.</t>
  </si>
  <si>
    <t>Please indicate source of additional funding for "Other" category entries on Line 39 -- should be detailed in the notes on Exhibit G which is currently blank</t>
  </si>
  <si>
    <t>Please indicate source of additional funding for "Other" category entries on Line 39 (should be detailed on Exhibit G)</t>
  </si>
  <si>
    <t>There are no Juror Costs allocated as being reimbursible. This would mean no Juror Funding budgeted. Please correct on B2, C1, and D1.</t>
  </si>
  <si>
    <t>You have indicated FTE to be funded from a non-CCOC source but did not include expenditures related to those FTE on Line 38 or 39.</t>
  </si>
  <si>
    <t>You have indicated expenses to be funded from a non-CCOC source on Line 38 or 39 but did not indicate any FTE related to those expenses. This may be due to those expenses being related to Operational or Capital Expenditures but please verify and correct as needed.</t>
  </si>
  <si>
    <t>Capital Costs Detail Additional Info</t>
  </si>
  <si>
    <r>
      <t>Other Non-CCOC Funding FTE Allocation</t>
    </r>
    <r>
      <rPr>
        <sz val="9"/>
        <rFont val="Franklin Gothic Book"/>
        <family val="2"/>
        <scheme val="minor"/>
      </rPr>
      <t xml:space="preserve"> </t>
    </r>
    <r>
      <rPr>
        <sz val="8"/>
        <rFont val="Franklin Gothic Book"/>
        <family val="2"/>
        <scheme val="minor"/>
      </rPr>
      <t>(County, Grants, etc.)</t>
    </r>
  </si>
  <si>
    <t>CCOC Form Version 1
Created 10/1/19</t>
  </si>
  <si>
    <t>WARNINGS</t>
  </si>
  <si>
    <t>Florida Clerks of Court Operational Budget</t>
  </si>
  <si>
    <t>County Fiscal Year 2019-2020</t>
  </si>
  <si>
    <t>TOTAL PERSONNEL</t>
  </si>
  <si>
    <t>TOTALS:</t>
  </si>
  <si>
    <t>CFY1920
Budget Authority
(Minus Jury)</t>
  </si>
  <si>
    <t>CFY1920
Approved Budget Authority</t>
  </si>
  <si>
    <t>CFY1920
Juror Authority</t>
  </si>
  <si>
    <t>DROP - All Other Classes</t>
  </si>
  <si>
    <t>DE/DF/DG/DH DROP Clerk (EOC)</t>
  </si>
  <si>
    <t>UI Clerk - Reemployed</t>
  </si>
  <si>
    <t>Personnel detail line cannot be greater than 1 FTE (Column AM).</t>
  </si>
  <si>
    <t>A "Hourly" pay type has been selected but the rate given appears to be "Annual" - please confirm that pay type and rate match.</t>
  </si>
  <si>
    <t>Elected Clerk is set to less than 60% Court-related duties. Please verify and provide justification statement.</t>
  </si>
  <si>
    <t>No Personnel Costs associated with Cost Centers that have corresponding FTE. Please verify and correct.</t>
  </si>
  <si>
    <t>More than 10% of Personnel Costs have not been allocated by Cost Center and are being distributed by default on Line 12 -- please allocate costs fully via Cost Centers</t>
  </si>
  <si>
    <t>No Reimbursible Juror Costs shown for Personnel. Please verify and correct or provide justification.</t>
  </si>
  <si>
    <t>No Jury Operating Expenses shown. Please verify and correct or provide justification.</t>
  </si>
  <si>
    <t>No Reimbursible Juror Costs shown for Operating Costs. Please verify and correct or provide justification.</t>
  </si>
  <si>
    <t>NOTE: FTE can be recorded to two decimal points.</t>
  </si>
  <si>
    <t>GROSS OPERATING TOTAL</t>
  </si>
  <si>
    <t>OPERATING COSTS</t>
  </si>
  <si>
    <t>OPERATING TOTAL</t>
  </si>
  <si>
    <t>JURY TOTAL</t>
  </si>
  <si>
    <t>GROSS CAPITAL TOTAL</t>
  </si>
  <si>
    <t>JURY CAPITAL TOTAL</t>
  </si>
  <si>
    <t>CAPITAL TOTAL</t>
  </si>
  <si>
    <t>TOTAL NET FTE:</t>
  </si>
  <si>
    <t>TOTAL GROSS FTE -</t>
  </si>
  <si>
    <t>TOTAL GROSS EXPENDITURE -</t>
  </si>
  <si>
    <r>
      <t xml:space="preserve">TOTAL NET FTE </t>
    </r>
    <r>
      <rPr>
        <sz val="8"/>
        <rFont val="Franklin Gothic Demi"/>
        <family val="2"/>
        <scheme val="major"/>
      </rPr>
      <t>(not including IT)</t>
    </r>
    <r>
      <rPr>
        <sz val="10"/>
        <rFont val="Franklin Gothic Demi"/>
        <family val="2"/>
        <scheme val="major"/>
      </rPr>
      <t>:</t>
    </r>
  </si>
  <si>
    <r>
      <t xml:space="preserve">TOTAL NET EXPENDITURES </t>
    </r>
    <r>
      <rPr>
        <sz val="8"/>
        <rFont val="Franklin Gothic Demi"/>
        <family val="2"/>
        <scheme val="major"/>
      </rPr>
      <t>(not including IT)</t>
    </r>
    <r>
      <rPr>
        <sz val="10"/>
        <rFont val="Franklin Gothic Demi"/>
        <family val="2"/>
        <scheme val="major"/>
      </rPr>
      <t>:</t>
    </r>
  </si>
  <si>
    <r>
      <t xml:space="preserve">TOTAL CCOC NET EXPENDITURES </t>
    </r>
    <r>
      <rPr>
        <sz val="8"/>
        <rFont val="Franklin Gothic Demi"/>
        <family val="2"/>
        <scheme val="major"/>
      </rPr>
      <t>(including CCOC Funded IT)</t>
    </r>
    <r>
      <rPr>
        <sz val="10"/>
        <rFont val="Franklin Gothic Demi"/>
        <family val="2"/>
        <scheme val="major"/>
      </rPr>
      <t xml:space="preserve">
</t>
    </r>
    <r>
      <rPr>
        <sz val="8"/>
        <rFont val="Franklin Gothic Demi"/>
        <family val="2"/>
        <scheme val="major"/>
      </rPr>
      <t>(not Including Jury)</t>
    </r>
    <r>
      <rPr>
        <sz val="10"/>
        <rFont val="Franklin Gothic Demi"/>
        <family val="2"/>
        <scheme val="major"/>
      </rPr>
      <t>:</t>
    </r>
  </si>
  <si>
    <t>CCOC JURY BUDGET:</t>
  </si>
  <si>
    <t>CCOC NET BUDGET:</t>
  </si>
  <si>
    <t>TOTAL AGGREGATE BUDGET AUTHORITY:</t>
  </si>
  <si>
    <t>BUDGET AUTHORITY</t>
  </si>
  <si>
    <t>NET AMOUNT ALLOCATED ABOVE</t>
  </si>
  <si>
    <t>Provide any additional information related to your CFY 2019-20 Operational Budget.</t>
  </si>
  <si>
    <t>Please provide any additional information you feel better explain the figures provided within this operational budget.
Identify any non-CCOC funding sources from Exhibit E in this text 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</si>
</sst>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0000%"/>
    <numFmt numFmtId="168" formatCode="_(* #,##0_);_(* \(#,##0\);_(* &quot;-&quot;??_);_(@_)"/>
    <numFmt numFmtId="169" formatCode="0.00_);\(0.00\)"/>
  </numFmts>
  <fonts count="69">
    <font>
      <sz val="11"/>
      <color theme="1"/>
      <name val="Franklin Gothic Book"/>
      <family val="2"/>
      <scheme val="minor"/>
    </font>
    <font>
      <b/>
      <sz val="10"/>
      <name val="Arial"/>
      <family val="2"/>
    </font>
    <font>
      <sz val="9"/>
      <name val="Arial"/>
      <family val="2"/>
    </font>
    <font>
      <b/>
      <sz val="9"/>
      <name val="Arial"/>
      <family val="2"/>
    </font>
    <font>
      <sz val="10"/>
      <name val="Times New Roman"/>
      <family val="1"/>
    </font>
    <font>
      <b/>
      <sz val="9"/>
      <name val="Times New Roman"/>
      <family val="1"/>
    </font>
    <font>
      <sz val="10"/>
      <name val="Times New Roman Greek"/>
    </font>
    <font>
      <sz val="10"/>
      <name val="Arial"/>
      <family val="2"/>
    </font>
    <font>
      <b/>
      <sz val="10"/>
      <name val="Times New Roman"/>
      <family val="1"/>
    </font>
    <font>
      <sz val="11"/>
      <color indexed="8"/>
      <name val="Calibri"/>
      <family val="2"/>
    </font>
    <font>
      <sz val="10"/>
      <name val="MS Sans Serif"/>
      <family val="2"/>
    </font>
    <font>
      <b/>
      <sz val="11"/>
      <name val="Arial"/>
      <family val="2"/>
    </font>
    <font>
      <sz val="11"/>
      <color theme="1"/>
      <name val="Franklin Gothic Book"/>
      <family val="2"/>
      <scheme val="minor"/>
    </font>
    <font>
      <sz val="10"/>
      <name val="Franklin Gothic Book"/>
      <family val="2"/>
      <scheme val="minor"/>
    </font>
    <font>
      <b/>
      <sz val="10"/>
      <name val="Franklin Gothic Book"/>
      <family val="2"/>
      <scheme val="minor"/>
    </font>
    <font>
      <b/>
      <sz val="9"/>
      <color theme="0"/>
      <name val="Arial"/>
      <family val="2"/>
    </font>
    <font>
      <b/>
      <sz val="8"/>
      <color theme="0"/>
      <name val="Franklin Gothic Book"/>
      <family val="2"/>
      <scheme val="minor"/>
    </font>
    <font>
      <b/>
      <sz val="20"/>
      <color theme="1"/>
      <name val="Franklin Gothic Book"/>
      <family val="2"/>
      <scheme val="minor"/>
    </font>
    <font>
      <sz val="11"/>
      <name val="Franklin Gothic Book"/>
      <family val="2"/>
      <scheme val="minor"/>
    </font>
    <font>
      <sz val="9"/>
      <name val="Franklin Gothic Book"/>
      <family val="2"/>
      <scheme val="minor"/>
    </font>
    <font>
      <b/>
      <sz val="10"/>
      <color rgb="FFFF0000"/>
      <name val="Times New Roman"/>
      <family val="1"/>
    </font>
    <font>
      <b/>
      <sz val="11"/>
      <color theme="1"/>
      <name val="Franklin Gothic Book"/>
      <family val="2"/>
      <scheme val="minor"/>
    </font>
    <font>
      <sz val="11"/>
      <color rgb="FFFF0000"/>
      <name val="Franklin Gothic Book"/>
      <family val="2"/>
      <scheme val="minor"/>
    </font>
    <font>
      <sz val="12"/>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2"/>
      <color rgb="FFFF0000"/>
      <name val="Franklin Gothic Book"/>
      <family val="2"/>
      <scheme val="minor"/>
    </font>
    <font>
      <b/>
      <sz val="16"/>
      <color theme="1"/>
      <name val="Franklin Gothic Book"/>
      <family val="2"/>
      <scheme val="minor"/>
    </font>
    <font>
      <b/>
      <sz val="10"/>
      <color rgb="FFFF0000"/>
      <name val="Franklin Gothic Book"/>
      <family val="2"/>
      <scheme val="minor"/>
    </font>
    <font>
      <sz val="11"/>
      <color theme="0"/>
      <name val="Franklin Gothic Book"/>
      <family val="2"/>
      <scheme val="minor"/>
    </font>
    <font>
      <b/>
      <sz val="10"/>
      <color theme="1"/>
      <name val="Franklin Gothic Book"/>
      <family val="2"/>
      <scheme val="minor"/>
    </font>
    <font>
      <sz val="10"/>
      <color rgb="FFFF0000"/>
      <name val="Times New Roman"/>
      <family val="1"/>
    </font>
    <font>
      <b/>
      <sz val="12"/>
      <color theme="1"/>
      <name val="Franklin Gothic Book"/>
      <family val="2"/>
      <scheme val="minor"/>
    </font>
    <font>
      <sz val="10"/>
      <color theme="1"/>
      <name val="Franklin Gothic Book"/>
      <family val="2"/>
      <scheme val="minor"/>
    </font>
    <font>
      <sz val="10"/>
      <color theme="0"/>
      <name val="Franklin Gothic Book"/>
      <family val="2"/>
      <scheme val="minor"/>
    </font>
    <font>
      <b/>
      <i/>
      <sz val="14"/>
      <color theme="6"/>
      <name val="Franklin Gothic Book"/>
      <family val="2"/>
      <scheme val="minor"/>
    </font>
    <font>
      <b/>
      <i/>
      <sz val="14"/>
      <color rgb="FFC00000"/>
      <name val="Franklin Gothic Book"/>
      <family val="2"/>
      <scheme val="minor"/>
    </font>
    <font>
      <b/>
      <i/>
      <sz val="11"/>
      <color rgb="FFFF0000"/>
      <name val="Franklin Gothic Book"/>
      <family val="2"/>
      <scheme val="minor"/>
    </font>
    <font>
      <sz val="14"/>
      <color theme="1"/>
      <name val="Franklin Gothic Demi"/>
      <family val="2"/>
      <scheme val="major"/>
    </font>
    <font>
      <sz val="11"/>
      <color theme="1"/>
      <name val="Franklin Gothic Demi"/>
      <family val="2"/>
      <scheme val="major"/>
    </font>
    <font>
      <sz val="11"/>
      <color theme="0"/>
      <name val="Franklin Gothic Demi"/>
      <family val="2"/>
      <scheme val="major"/>
    </font>
    <font>
      <sz val="11"/>
      <color theme="1" tint="0.249977111117893"/>
      <name val="Franklin Gothic Demi"/>
      <family val="2"/>
      <scheme val="major"/>
    </font>
    <font>
      <sz val="10"/>
      <name val="Franklin Gothic Demi"/>
      <family val="2"/>
      <scheme val="major"/>
    </font>
    <font>
      <sz val="9"/>
      <name val="Franklin Gothic Demi"/>
      <family val="2"/>
      <scheme val="major"/>
    </font>
    <font>
      <sz val="8"/>
      <name val="Franklin Gothic Demi"/>
      <family val="2"/>
      <scheme val="major"/>
    </font>
    <font>
      <sz val="10"/>
      <color indexed="8"/>
      <name val="Franklin Gothic Demi"/>
      <family val="2"/>
      <scheme val="major"/>
    </font>
    <font>
      <sz val="10"/>
      <color theme="1"/>
      <name val="Franklin Gothic Demi"/>
      <family val="2"/>
      <scheme val="major"/>
    </font>
    <font>
      <sz val="10"/>
      <color theme="0"/>
      <name val="Franklin Gothic Demi"/>
      <family val="2"/>
      <scheme val="major"/>
    </font>
    <font>
      <sz val="11"/>
      <name val="Franklin Gothic Demi"/>
      <family val="2"/>
      <scheme val="major"/>
    </font>
    <font>
      <sz val="9"/>
      <color theme="0"/>
      <name val="Franklin Gothic Demi"/>
      <family val="2"/>
      <scheme val="major"/>
    </font>
    <font>
      <sz val="8"/>
      <name val="Franklin Gothic Book"/>
      <family val="2"/>
      <scheme val="minor"/>
    </font>
    <font>
      <b/>
      <sz val="14"/>
      <name val="Franklin Gothic Demi"/>
      <family val="2"/>
      <scheme val="major"/>
    </font>
    <font>
      <b/>
      <sz val="10"/>
      <name val="Franklin Gothic Demi"/>
      <family val="2"/>
      <scheme val="major"/>
    </font>
    <font>
      <b/>
      <sz val="10"/>
      <color rgb="FFFF0000"/>
      <name val="Franklin Gothic Demi"/>
      <family val="2"/>
      <scheme val="major"/>
    </font>
    <font>
      <sz val="14"/>
      <name val="Franklin Gothic Demi"/>
      <family val="2"/>
      <scheme val="major"/>
    </font>
    <font>
      <b/>
      <sz val="11"/>
      <name val="Franklin Gothic Demi"/>
      <family val="2"/>
      <scheme val="major"/>
    </font>
    <font>
      <b/>
      <sz val="11"/>
      <color theme="0"/>
      <name val="Franklin Gothic Demi"/>
      <family val="2"/>
      <scheme val="major"/>
    </font>
    <font>
      <sz val="16"/>
      <color theme="3"/>
      <name val="Franklin Gothic Demi"/>
      <family val="2"/>
      <scheme val="major"/>
    </font>
    <font>
      <sz val="11"/>
      <color theme="4"/>
      <name val="Franklin Gothic Demi"/>
      <family val="2"/>
      <scheme val="major"/>
    </font>
    <font>
      <sz val="9"/>
      <color theme="1"/>
      <name val="Franklin Gothic Book"/>
      <family val="2"/>
      <scheme val="minor"/>
    </font>
    <font>
      <b/>
      <sz val="11"/>
      <name val="Franklin Gothic Book"/>
      <family val="2"/>
      <scheme val="minor"/>
    </font>
    <font>
      <sz val="16"/>
      <name val="Franklin Gothic Demi"/>
      <family val="2"/>
      <scheme val="major"/>
    </font>
    <font>
      <sz val="10"/>
      <color theme="4"/>
      <name val="Franklin Gothic Demi"/>
      <family val="2"/>
      <scheme val="major"/>
    </font>
    <font>
      <sz val="14"/>
      <color theme="0"/>
      <name val="Franklin Gothic Demi"/>
      <family val="2"/>
      <scheme val="major"/>
    </font>
    <font>
      <sz val="8"/>
      <color theme="0"/>
      <name val="Franklin Gothic Book"/>
      <family val="2"/>
      <scheme val="minor"/>
    </font>
    <font>
      <sz val="8"/>
      <color theme="1"/>
      <name val="Franklin Gothic Demi"/>
      <family val="2"/>
      <scheme val="major"/>
    </font>
    <font>
      <sz val="12"/>
      <color theme="0"/>
      <name val="Franklin Gothic Demi"/>
      <family val="2"/>
      <scheme val="major"/>
    </font>
    <font>
      <sz val="9"/>
      <color rgb="FFAC162C"/>
      <name val="Franklin Gothic Book"/>
      <family val="2"/>
      <scheme val="minor"/>
    </font>
  </fonts>
  <fills count="20">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9"/>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499984740745262"/>
        <bgColor indexed="64"/>
      </patternFill>
    </fill>
    <fill>
      <patternFill patternType="solid">
        <fgColor theme="3"/>
        <bgColor indexed="64"/>
      </patternFill>
    </fill>
    <fill>
      <patternFill patternType="solid">
        <fgColor theme="1" tint="0.89999084444715716"/>
        <bgColor indexed="64"/>
      </patternFill>
    </fill>
    <fill>
      <patternFill patternType="solid">
        <fgColor theme="1" tint="0.74999237037263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AC162C"/>
        <bgColor indexed="64"/>
      </patternFill>
    </fill>
  </fills>
  <borders count="168">
    <border>
      <left/>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double">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auto="1"/>
      </right>
      <top style="thin">
        <color indexed="64"/>
      </top>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theme="1"/>
      </left>
      <right/>
      <top/>
      <bottom/>
      <diagonal/>
    </border>
    <border>
      <left/>
      <right/>
      <top/>
      <bottom style="medium">
        <color theme="1"/>
      </bottom>
      <diagonal/>
    </border>
    <border>
      <left style="thin">
        <color theme="1"/>
      </left>
      <right style="thin">
        <color theme="1"/>
      </right>
      <top style="thin">
        <color theme="1"/>
      </top>
      <bottom style="thin">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medium">
        <color theme="1"/>
      </left>
      <right style="thin">
        <color theme="1"/>
      </right>
      <top style="thin">
        <color theme="1"/>
      </top>
      <bottom style="thin">
        <color theme="1"/>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indexed="64"/>
      </left>
      <right/>
      <top style="medium">
        <color theme="1"/>
      </top>
      <bottom style="medium">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medium">
        <color theme="1"/>
      </left>
      <right style="thin">
        <color theme="1"/>
      </right>
      <top style="thin">
        <color theme="1"/>
      </top>
      <bottom/>
      <diagonal/>
    </border>
    <border>
      <left style="thin">
        <color theme="1"/>
      </left>
      <right style="thin">
        <color theme="1"/>
      </right>
      <top style="thin">
        <color theme="1"/>
      </top>
      <bottom/>
      <diagonal/>
    </border>
    <border>
      <left style="thin">
        <color theme="1"/>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1"/>
      </left>
      <right/>
      <top style="thin">
        <color theme="1"/>
      </top>
      <bottom style="thin">
        <color theme="1"/>
      </bottom>
      <diagonal/>
    </border>
    <border>
      <left style="thin">
        <color theme="1"/>
      </left>
      <right/>
      <top style="thin">
        <color theme="1"/>
      </top>
      <bottom style="double">
        <color theme="1"/>
      </bottom>
      <diagonal/>
    </border>
    <border>
      <left style="thin">
        <color theme="1"/>
      </left>
      <right/>
      <top/>
      <bottom style="thin">
        <color theme="1"/>
      </bottom>
      <diagonal/>
    </border>
    <border>
      <left/>
      <right style="thin">
        <color indexed="64"/>
      </right>
      <top style="thin">
        <color auto="1"/>
      </top>
      <bottom style="double">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double">
        <color theme="1" tint="0.499984740745262"/>
      </bottom>
      <diagonal/>
    </border>
    <border>
      <left style="medium">
        <color theme="1" tint="0.499984740745262"/>
      </left>
      <right style="thin">
        <color theme="1" tint="0.499984740745262"/>
      </right>
      <top style="double">
        <color theme="1" tint="0.499984740745262"/>
      </top>
      <bottom style="medium">
        <color theme="1" tint="0.499984740745262"/>
      </bottom>
      <diagonal/>
    </border>
    <border>
      <left style="medium">
        <color theme="1" tint="0.499984740745262"/>
      </left>
      <right style="thin">
        <color theme="1" tint="0.499984740745262"/>
      </right>
      <top style="medium">
        <color auto="1"/>
      </top>
      <bottom style="thin">
        <color theme="1" tint="0.499984740745262"/>
      </bottom>
      <diagonal/>
    </border>
    <border>
      <left style="medium">
        <color indexed="64"/>
      </left>
      <right style="medium">
        <color indexed="64"/>
      </right>
      <top style="medium">
        <color auto="1"/>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double">
        <color theme="1" tint="0.499984740745262"/>
      </bottom>
      <diagonal/>
    </border>
    <border>
      <left style="medium">
        <color indexed="64"/>
      </left>
      <right style="medium">
        <color indexed="64"/>
      </right>
      <top style="double">
        <color theme="1" tint="0.499984740745262"/>
      </top>
      <bottom style="medium">
        <color indexed="64"/>
      </bottom>
      <diagonal/>
    </border>
    <border>
      <left/>
      <right style="medium">
        <color indexed="64"/>
      </right>
      <top style="medium">
        <color auto="1"/>
      </top>
      <bottom style="thin">
        <color theme="1" tint="0.499984740745262"/>
      </bottom>
      <diagonal/>
    </border>
    <border>
      <left/>
      <right style="medium">
        <color indexed="64"/>
      </right>
      <top style="thin">
        <color theme="1" tint="0.499984740745262"/>
      </top>
      <bottom style="thin">
        <color theme="1" tint="0.499984740745262"/>
      </bottom>
      <diagonal/>
    </border>
    <border>
      <left/>
      <right style="medium">
        <color indexed="64"/>
      </right>
      <top style="thin">
        <color theme="1" tint="0.499984740745262"/>
      </top>
      <bottom style="double">
        <color theme="1" tint="0.499984740745262"/>
      </bottom>
      <diagonal/>
    </border>
    <border>
      <left/>
      <right style="medium">
        <color indexed="64"/>
      </right>
      <top style="double">
        <color theme="1" tint="0.499984740745262"/>
      </top>
      <bottom style="medium">
        <color indexed="64"/>
      </bottom>
      <diagonal/>
    </border>
    <border>
      <left style="thin">
        <color indexed="64"/>
      </left>
      <right style="thin">
        <color indexed="64"/>
      </right>
      <top/>
      <bottom/>
      <diagonal/>
    </border>
    <border>
      <left style="thin">
        <color indexed="64"/>
      </left>
      <right style="thin">
        <color indexed="64"/>
      </right>
      <top style="medium">
        <color auto="1"/>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double">
        <color theme="1" tint="0.499984740745262"/>
      </bottom>
      <diagonal/>
    </border>
    <border>
      <left style="medium">
        <color indexed="64"/>
      </left>
      <right style="thin">
        <color auto="1"/>
      </right>
      <top/>
      <bottom/>
      <diagonal/>
    </border>
    <border>
      <left style="medium">
        <color indexed="64"/>
      </left>
      <right style="thin">
        <color auto="1"/>
      </right>
      <top style="medium">
        <color auto="1"/>
      </top>
      <bottom style="thin">
        <color theme="1" tint="0.499984740745262"/>
      </bottom>
      <diagonal/>
    </border>
    <border>
      <left style="thin">
        <color auto="1"/>
      </left>
      <right style="medium">
        <color indexed="64"/>
      </right>
      <top style="medium">
        <color auto="1"/>
      </top>
      <bottom style="thin">
        <color theme="1" tint="0.499984740745262"/>
      </bottom>
      <diagonal/>
    </border>
    <border>
      <left style="medium">
        <color indexed="64"/>
      </left>
      <right style="thin">
        <color auto="1"/>
      </right>
      <top style="thin">
        <color theme="1" tint="0.499984740745262"/>
      </top>
      <bottom style="thin">
        <color theme="1" tint="0.499984740745262"/>
      </bottom>
      <diagonal/>
    </border>
    <border>
      <left style="thin">
        <color auto="1"/>
      </left>
      <right style="medium">
        <color indexed="64"/>
      </right>
      <top style="thin">
        <color theme="1" tint="0.499984740745262"/>
      </top>
      <bottom style="thin">
        <color theme="1" tint="0.499984740745262"/>
      </bottom>
      <diagonal/>
    </border>
    <border>
      <left style="medium">
        <color indexed="64"/>
      </left>
      <right style="thin">
        <color auto="1"/>
      </right>
      <top style="thin">
        <color theme="1" tint="0.499984740745262"/>
      </top>
      <bottom style="double">
        <color theme="1" tint="0.499984740745262"/>
      </bottom>
      <diagonal/>
    </border>
    <border>
      <left style="thin">
        <color auto="1"/>
      </left>
      <right style="medium">
        <color indexed="64"/>
      </right>
      <top style="thin">
        <color theme="1" tint="0.499984740745262"/>
      </top>
      <bottom style="double">
        <color theme="1" tint="0.499984740745262"/>
      </bottom>
      <diagonal/>
    </border>
    <border>
      <left style="medium">
        <color indexed="64"/>
      </left>
      <right style="thin">
        <color auto="1"/>
      </right>
      <top style="double">
        <color theme="1" tint="0.499984740745262"/>
      </top>
      <bottom style="medium">
        <color indexed="64"/>
      </bottom>
      <diagonal/>
    </border>
    <border>
      <left style="thin">
        <color auto="1"/>
      </left>
      <right style="medium">
        <color indexed="64"/>
      </right>
      <top style="double">
        <color theme="1" tint="0.499984740745262"/>
      </top>
      <bottom style="medium">
        <color indexed="64"/>
      </bottom>
      <diagonal/>
    </border>
    <border>
      <left style="thin">
        <color indexed="64"/>
      </left>
      <right style="thin">
        <color indexed="64"/>
      </right>
      <top style="double">
        <color theme="1" tint="0.499984740745262"/>
      </top>
      <bottom style="medium">
        <color indexed="64"/>
      </bottom>
      <diagonal/>
    </border>
    <border>
      <left style="thin">
        <color auto="1"/>
      </left>
      <right style="thin">
        <color auto="1"/>
      </right>
      <top style="thin">
        <color auto="1"/>
      </top>
      <bottom style="medium">
        <color indexed="64"/>
      </bottom>
      <diagonal/>
    </border>
    <border>
      <left style="thin">
        <color theme="1"/>
      </left>
      <right style="thin">
        <color theme="1"/>
      </right>
      <top style="medium">
        <color indexed="64"/>
      </top>
      <bottom/>
      <diagonal/>
    </border>
    <border>
      <left style="thin">
        <color theme="1"/>
      </left>
      <right/>
      <top style="medium">
        <color indexed="64"/>
      </top>
      <bottom/>
      <diagonal/>
    </border>
    <border>
      <left style="medium">
        <color indexed="64"/>
      </left>
      <right style="thin">
        <color theme="1"/>
      </right>
      <top style="medium">
        <color indexed="64"/>
      </top>
      <bottom/>
      <diagonal/>
    </border>
    <border>
      <left style="medium">
        <color theme="1"/>
      </left>
      <right/>
      <top/>
      <bottom style="double">
        <color theme="1"/>
      </bottom>
      <diagonal/>
    </border>
    <border>
      <left/>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top style="medium">
        <color indexed="64"/>
      </top>
      <bottom/>
      <diagonal/>
    </border>
    <border>
      <left style="medium">
        <color theme="1"/>
      </left>
      <right style="medium">
        <color theme="1"/>
      </right>
      <top/>
      <bottom style="medium">
        <color indexed="64"/>
      </bottom>
      <diagonal/>
    </border>
    <border>
      <left/>
      <right/>
      <top style="thin">
        <color auto="1"/>
      </top>
      <bottom style="medium">
        <color indexed="64"/>
      </bottom>
      <diagonal/>
    </border>
    <border>
      <left/>
      <right/>
      <top/>
      <bottom style="double">
        <color indexed="64"/>
      </bottom>
      <diagonal/>
    </border>
    <border>
      <left style="medium">
        <color theme="1"/>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thin">
        <color indexed="64"/>
      </top>
      <bottom/>
      <diagonal/>
    </border>
    <border>
      <left/>
      <right/>
      <top style="medium">
        <color auto="1"/>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double">
        <color theme="1" tint="0.499984740745262"/>
      </top>
      <bottom style="medium">
        <color indexed="64"/>
      </bottom>
      <diagonal/>
    </border>
    <border>
      <left style="medium">
        <color indexed="64"/>
      </left>
      <right style="thin">
        <color theme="1" tint="0.499984740745262"/>
      </right>
      <top style="medium">
        <color auto="1"/>
      </top>
      <bottom style="thin">
        <color theme="1" tint="0.499984740745262"/>
      </bottom>
      <diagonal/>
    </border>
    <border>
      <left style="thin">
        <color theme="1" tint="0.499984740745262"/>
      </left>
      <right style="medium">
        <color indexed="64"/>
      </right>
      <top style="medium">
        <color auto="1"/>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double">
        <color theme="1" tint="0.499984740745262"/>
      </bottom>
      <diagonal/>
    </border>
    <border>
      <left style="thin">
        <color theme="1" tint="0.499984740745262"/>
      </left>
      <right style="medium">
        <color indexed="64"/>
      </right>
      <top style="thin">
        <color theme="1" tint="0.499984740745262"/>
      </top>
      <bottom style="double">
        <color theme="1" tint="0.499984740745262"/>
      </bottom>
      <diagonal/>
    </border>
    <border>
      <left style="medium">
        <color indexed="64"/>
      </left>
      <right style="thin">
        <color theme="1" tint="0.499984740745262"/>
      </right>
      <top style="double">
        <color theme="1" tint="0.499984740745262"/>
      </top>
      <bottom style="medium">
        <color indexed="64"/>
      </bottom>
      <diagonal/>
    </border>
    <border>
      <left style="thin">
        <color theme="1" tint="0.499984740745262"/>
      </left>
      <right style="medium">
        <color indexed="64"/>
      </right>
      <top style="double">
        <color theme="1" tint="0.499984740745262"/>
      </top>
      <bottom style="medium">
        <color indexed="64"/>
      </bottom>
      <diagonal/>
    </border>
    <border>
      <left/>
      <right style="medium">
        <color theme="1"/>
      </right>
      <top style="medium">
        <color indexed="64"/>
      </top>
      <bottom/>
      <diagonal/>
    </border>
    <border>
      <left/>
      <right style="medium">
        <color theme="1"/>
      </right>
      <top/>
      <bottom/>
      <diagonal/>
    </border>
    <border>
      <left/>
      <right style="medium">
        <color theme="1"/>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s>
  <cellStyleXfs count="28">
    <xf numFmtId="0" fontId="0" fillId="0" borderId="0"/>
    <xf numFmtId="43" fontId="7" fillId="0" borderId="0" applyFont="0" applyFill="0" applyBorder="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6" fillId="0" borderId="0"/>
    <xf numFmtId="0" fontId="7" fillId="0" borderId="0"/>
    <xf numFmtId="0" fontId="7" fillId="0" borderId="0"/>
    <xf numFmtId="0" fontId="7" fillId="0" borderId="0"/>
    <xf numFmtId="0" fontId="12" fillId="0" borderId="0"/>
    <xf numFmtId="0" fontId="7" fillId="0" borderId="0"/>
    <xf numFmtId="0" fontId="6" fillId="0" borderId="0"/>
    <xf numFmtId="0" fontId="6" fillId="0" borderId="0"/>
    <xf numFmtId="0" fontId="10" fillId="0" borderId="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0" fillId="0" borderId="0"/>
    <xf numFmtId="43" fontId="12" fillId="0" borderId="0" applyFont="0" applyFill="0" applyBorder="0" applyAlignment="0" applyProtection="0"/>
    <xf numFmtId="49" fontId="58" fillId="0" borderId="0">
      <alignment horizontal="left" vertical="center"/>
    </xf>
    <xf numFmtId="49" fontId="30" fillId="14" borderId="0">
      <alignment horizontal="center" vertical="center"/>
    </xf>
  </cellStyleXfs>
  <cellXfs count="945">
    <xf numFmtId="0" fontId="0" fillId="0" borderId="0" xfId="0"/>
    <xf numFmtId="2" fontId="13" fillId="4" borderId="5" xfId="0" applyNumberFormat="1" applyFont="1" applyFill="1" applyBorder="1" applyAlignment="1" applyProtection="1">
      <alignment horizontal="right"/>
    </xf>
    <xf numFmtId="0" fontId="4" fillId="0" borderId="0" xfId="0" applyFont="1" applyProtection="1"/>
    <xf numFmtId="0" fontId="0" fillId="0" borderId="0" xfId="0" applyProtection="1"/>
    <xf numFmtId="0" fontId="3" fillId="0" borderId="0" xfId="0" applyFont="1" applyBorder="1" applyAlignment="1" applyProtection="1">
      <alignment horizontal="centerContinuous"/>
    </xf>
    <xf numFmtId="1" fontId="3" fillId="0" borderId="0" xfId="0" applyNumberFormat="1" applyFont="1" applyBorder="1" applyAlignment="1" applyProtection="1">
      <alignment horizontal="center"/>
    </xf>
    <xf numFmtId="0" fontId="3" fillId="0" borderId="0" xfId="0" applyFont="1" applyBorder="1" applyAlignment="1" applyProtection="1">
      <alignment horizontal="center" vertical="justify"/>
    </xf>
    <xf numFmtId="1" fontId="3" fillId="0" borderId="0" xfId="0" applyNumberFormat="1" applyFont="1" applyBorder="1" applyAlignment="1" applyProtection="1">
      <alignment horizontal="centerContinuous"/>
    </xf>
    <xf numFmtId="1" fontId="3" fillId="0" borderId="16" xfId="0" applyNumberFormat="1" applyFont="1" applyFill="1" applyBorder="1" applyAlignment="1" applyProtection="1">
      <alignment horizontal="center" wrapText="1"/>
    </xf>
    <xf numFmtId="1" fontId="3" fillId="0" borderId="15" xfId="0" applyNumberFormat="1" applyFont="1" applyFill="1" applyBorder="1" applyAlignment="1" applyProtection="1">
      <alignment horizontal="center" wrapText="1"/>
    </xf>
    <xf numFmtId="1" fontId="3" fillId="2" borderId="15" xfId="0" applyNumberFormat="1" applyFont="1" applyFill="1" applyBorder="1" applyAlignment="1" applyProtection="1">
      <alignment horizontal="center"/>
    </xf>
    <xf numFmtId="1" fontId="3" fillId="2" borderId="16" xfId="0" applyNumberFormat="1" applyFont="1" applyFill="1" applyBorder="1" applyAlignment="1" applyProtection="1">
      <alignment horizontal="center"/>
    </xf>
    <xf numFmtId="1" fontId="3" fillId="2" borderId="0" xfId="0" applyNumberFormat="1" applyFont="1" applyFill="1" applyBorder="1" applyAlignment="1" applyProtection="1">
      <alignment horizontal="center"/>
    </xf>
    <xf numFmtId="1" fontId="3" fillId="2" borderId="17" xfId="0" applyNumberFormat="1" applyFont="1" applyFill="1" applyBorder="1" applyAlignment="1" applyProtection="1">
      <alignment horizontal="center"/>
    </xf>
    <xf numFmtId="0" fontId="4" fillId="0" borderId="0" xfId="7" applyFont="1" applyProtection="1"/>
    <xf numFmtId="0" fontId="17" fillId="0" borderId="0" xfId="0" applyFont="1" applyProtection="1"/>
    <xf numFmtId="0" fontId="3" fillId="2" borderId="35" xfId="0" applyFont="1" applyFill="1" applyBorder="1" applyAlignment="1" applyProtection="1">
      <alignment horizontal="center"/>
    </xf>
    <xf numFmtId="1" fontId="3" fillId="2" borderId="35" xfId="0" applyNumberFormat="1" applyFont="1" applyFill="1" applyBorder="1" applyAlignment="1" applyProtection="1">
      <alignment horizontal="center"/>
    </xf>
    <xf numFmtId="0" fontId="1" fillId="0" borderId="0" xfId="7" applyFont="1" applyAlignment="1" applyProtection="1">
      <alignment horizontal="right"/>
    </xf>
    <xf numFmtId="0" fontId="4" fillId="0" borderId="0" xfId="7" applyFont="1" applyAlignment="1" applyProtection="1"/>
    <xf numFmtId="0" fontId="8" fillId="0" borderId="0" xfId="7" applyFont="1" applyAlignment="1" applyProtection="1">
      <alignment horizontal="right"/>
    </xf>
    <xf numFmtId="0" fontId="7" fillId="0" borderId="0" xfId="7" applyFont="1" applyBorder="1" applyAlignment="1" applyProtection="1"/>
    <xf numFmtId="0" fontId="1" fillId="0" borderId="0" xfId="7" applyFont="1" applyBorder="1" applyAlignment="1" applyProtection="1"/>
    <xf numFmtId="0" fontId="8" fillId="0" borderId="0" xfId="7" applyFont="1" applyBorder="1" applyAlignment="1" applyProtection="1"/>
    <xf numFmtId="0" fontId="4" fillId="0" borderId="0" xfId="7" applyFont="1" applyAlignment="1" applyProtection="1">
      <alignment horizontal="center"/>
    </xf>
    <xf numFmtId="1" fontId="3" fillId="0" borderId="2" xfId="0" applyNumberFormat="1" applyFont="1" applyFill="1" applyBorder="1" applyAlignment="1" applyProtection="1">
      <alignment horizontal="center" wrapText="1"/>
    </xf>
    <xf numFmtId="1" fontId="3" fillId="2" borderId="8" xfId="0" applyNumberFormat="1" applyFont="1" applyFill="1" applyBorder="1" applyAlignment="1" applyProtection="1">
      <alignment horizontal="center"/>
    </xf>
    <xf numFmtId="2" fontId="13" fillId="4" borderId="35" xfId="0" applyNumberFormat="1" applyFont="1" applyFill="1" applyBorder="1" applyAlignment="1" applyProtection="1">
      <alignment horizontal="right"/>
    </xf>
    <xf numFmtId="2" fontId="13" fillId="4" borderId="28" xfId="0" applyNumberFormat="1" applyFont="1" applyFill="1" applyBorder="1" applyAlignment="1" applyProtection="1">
      <alignment horizontal="right"/>
    </xf>
    <xf numFmtId="1" fontId="16" fillId="2" borderId="14" xfId="7" applyNumberFormat="1" applyFont="1" applyFill="1" applyBorder="1" applyAlignment="1" applyProtection="1">
      <alignment horizontal="center"/>
    </xf>
    <xf numFmtId="1" fontId="16" fillId="2" borderId="36" xfId="7" applyNumberFormat="1" applyFont="1" applyFill="1" applyBorder="1" applyAlignment="1" applyProtection="1">
      <alignment horizontal="center"/>
    </xf>
    <xf numFmtId="1" fontId="16" fillId="2" borderId="48" xfId="7" applyNumberFormat="1" applyFont="1" applyFill="1" applyBorder="1" applyAlignment="1" applyProtection="1">
      <alignment horizontal="center"/>
    </xf>
    <xf numFmtId="1" fontId="16" fillId="2" borderId="49" xfId="7" applyNumberFormat="1" applyFont="1" applyFill="1" applyBorder="1" applyAlignment="1" applyProtection="1">
      <alignment horizontal="center"/>
    </xf>
    <xf numFmtId="1" fontId="16" fillId="2" borderId="37" xfId="7" applyNumberFormat="1" applyFont="1" applyFill="1" applyBorder="1" applyAlignment="1" applyProtection="1">
      <alignment horizontal="center"/>
    </xf>
    <xf numFmtId="1" fontId="16" fillId="2" borderId="2" xfId="7" applyNumberFormat="1" applyFont="1" applyFill="1" applyBorder="1" applyAlignment="1" applyProtection="1">
      <alignment horizontal="center"/>
    </xf>
    <xf numFmtId="10" fontId="13" fillId="4" borderId="10" xfId="16" applyNumberFormat="1" applyFont="1" applyFill="1" applyBorder="1" applyAlignment="1" applyProtection="1">
      <alignment horizontal="right"/>
    </xf>
    <xf numFmtId="10" fontId="13" fillId="4" borderId="9" xfId="16" applyNumberFormat="1" applyFont="1" applyFill="1" applyBorder="1" applyAlignment="1" applyProtection="1">
      <alignment horizontal="right"/>
    </xf>
    <xf numFmtId="10" fontId="13" fillId="4" borderId="5" xfId="16" applyNumberFormat="1" applyFont="1" applyFill="1" applyBorder="1" applyAlignment="1" applyProtection="1">
      <alignment horizontal="right"/>
    </xf>
    <xf numFmtId="10" fontId="13" fillId="4" borderId="11" xfId="16" applyNumberFormat="1" applyFont="1" applyFill="1" applyBorder="1" applyAlignment="1" applyProtection="1">
      <alignment horizontal="right"/>
    </xf>
    <xf numFmtId="10" fontId="13" fillId="4" borderId="13" xfId="16" applyNumberFormat="1" applyFont="1" applyFill="1" applyBorder="1" applyAlignment="1" applyProtection="1">
      <alignment horizontal="right"/>
    </xf>
    <xf numFmtId="164" fontId="13" fillId="4" borderId="35" xfId="3" applyNumberFormat="1" applyFont="1" applyFill="1" applyBorder="1" applyAlignment="1" applyProtection="1"/>
    <xf numFmtId="0" fontId="5" fillId="2" borderId="3" xfId="0" applyFont="1" applyFill="1" applyBorder="1" applyAlignment="1" applyProtection="1">
      <alignment wrapText="1"/>
    </xf>
    <xf numFmtId="0" fontId="18" fillId="0" borderId="0" xfId="0" applyFont="1" applyProtection="1"/>
    <xf numFmtId="0" fontId="18" fillId="0" borderId="0" xfId="0" applyFont="1" applyFill="1" applyAlignment="1" applyProtection="1"/>
    <xf numFmtId="0" fontId="18" fillId="0" borderId="0" xfId="0" applyFont="1" applyBorder="1" applyProtection="1"/>
    <xf numFmtId="2" fontId="13" fillId="0" borderId="35" xfId="0" applyNumberFormat="1" applyFont="1" applyFill="1" applyBorder="1" applyAlignment="1" applyProtection="1">
      <alignment horizontal="right"/>
    </xf>
    <xf numFmtId="44" fontId="2" fillId="0" borderId="0" xfId="3" applyFont="1" applyFill="1" applyBorder="1" applyAlignment="1" applyProtection="1">
      <alignment horizontal="center"/>
    </xf>
    <xf numFmtId="44" fontId="2" fillId="0" borderId="0" xfId="3" applyFont="1" applyFill="1" applyBorder="1" applyAlignment="1" applyProtection="1"/>
    <xf numFmtId="49" fontId="13" fillId="0" borderId="35" xfId="0" applyNumberFormat="1" applyFont="1" applyFill="1" applyBorder="1" applyAlignment="1" applyProtection="1">
      <alignment horizontal="left" vertical="center"/>
    </xf>
    <xf numFmtId="0" fontId="13" fillId="0" borderId="35" xfId="7" applyNumberFormat="1" applyFont="1" applyFill="1" applyBorder="1" applyAlignment="1" applyProtection="1">
      <alignment horizontal="left" vertical="center"/>
    </xf>
    <xf numFmtId="0" fontId="0" fillId="0" borderId="0" xfId="0" applyAlignment="1" applyProtection="1">
      <alignment vertical="center"/>
    </xf>
    <xf numFmtId="164" fontId="13" fillId="4" borderId="35" xfId="0" applyNumberFormat="1" applyFont="1" applyFill="1" applyBorder="1" applyAlignment="1" applyProtection="1">
      <alignment horizontal="right" vertical="center"/>
    </xf>
    <xf numFmtId="164" fontId="13" fillId="4" borderId="45" xfId="3" applyNumberFormat="1" applyFont="1" applyFill="1" applyBorder="1" applyAlignment="1" applyProtection="1"/>
    <xf numFmtId="164" fontId="13" fillId="0" borderId="45" xfId="3" applyNumberFormat="1" applyFont="1" applyFill="1" applyBorder="1" applyAlignment="1" applyProtection="1"/>
    <xf numFmtId="1" fontId="3" fillId="2" borderId="2" xfId="0" applyNumberFormat="1" applyFont="1" applyFill="1" applyBorder="1" applyAlignment="1" applyProtection="1">
      <alignment horizontal="center"/>
    </xf>
    <xf numFmtId="1" fontId="3" fillId="2" borderId="14" xfId="0" applyNumberFormat="1" applyFont="1" applyFill="1" applyBorder="1" applyAlignment="1" applyProtection="1">
      <alignment horizontal="center"/>
    </xf>
    <xf numFmtId="0" fontId="18" fillId="0" borderId="0" xfId="0" applyFont="1" applyFill="1" applyProtection="1"/>
    <xf numFmtId="0" fontId="18" fillId="0" borderId="0" xfId="0" applyFont="1" applyAlignment="1" applyProtection="1">
      <alignment wrapText="1"/>
    </xf>
    <xf numFmtId="0" fontId="4" fillId="0" borderId="0" xfId="7" applyFont="1" applyBorder="1" applyProtection="1"/>
    <xf numFmtId="0" fontId="13" fillId="0" borderId="0" xfId="7" applyFont="1" applyProtection="1"/>
    <xf numFmtId="0" fontId="0" fillId="0" borderId="0" xfId="0" applyBorder="1" applyProtection="1"/>
    <xf numFmtId="0" fontId="8" fillId="0" borderId="0" xfId="0" applyFont="1" applyBorder="1" applyAlignment="1" applyProtection="1">
      <alignment horizontal="centerContinuous"/>
    </xf>
    <xf numFmtId="0" fontId="8" fillId="0" borderId="0" xfId="0" applyFont="1" applyAlignment="1" applyProtection="1">
      <alignment horizontal="centerContinuous"/>
    </xf>
    <xf numFmtId="0" fontId="8" fillId="0" borderId="0" xfId="0" applyFont="1" applyProtection="1"/>
    <xf numFmtId="0" fontId="1" fillId="0" borderId="0" xfId="0" applyFont="1" applyBorder="1" applyAlignment="1" applyProtection="1">
      <alignment horizontal="right"/>
    </xf>
    <xf numFmtId="0" fontId="0" fillId="0" borderId="0" xfId="0" applyFill="1" applyProtection="1"/>
    <xf numFmtId="0" fontId="4" fillId="0" borderId="0" xfId="0" applyFont="1" applyFill="1" applyProtection="1"/>
    <xf numFmtId="0" fontId="1" fillId="0" borderId="0" xfId="0" applyFont="1" applyAlignment="1" applyProtection="1">
      <alignment horizontal="centerContinuous"/>
    </xf>
    <xf numFmtId="0" fontId="1" fillId="0" borderId="0" xfId="0" applyFont="1" applyBorder="1" applyAlignment="1" applyProtection="1">
      <alignment horizontal="centerContinuous"/>
    </xf>
    <xf numFmtId="42" fontId="1" fillId="0" borderId="0" xfId="4" quotePrefix="1" applyNumberFormat="1" applyFont="1" applyFill="1" applyBorder="1" applyAlignment="1" applyProtection="1">
      <alignment horizontal="right"/>
    </xf>
    <xf numFmtId="42" fontId="1" fillId="0" borderId="0" xfId="4" applyNumberFormat="1" applyFont="1" applyBorder="1" applyAlignment="1" applyProtection="1">
      <alignment horizontal="right"/>
    </xf>
    <xf numFmtId="10" fontId="1" fillId="0" borderId="0" xfId="16" applyNumberFormat="1" applyFont="1" applyBorder="1" applyAlignment="1" applyProtection="1">
      <alignment horizontal="center"/>
    </xf>
    <xf numFmtId="0" fontId="7" fillId="0" borderId="15" xfId="0" applyFont="1" applyBorder="1" applyProtection="1"/>
    <xf numFmtId="0" fontId="1" fillId="0" borderId="15" xfId="0" applyFont="1" applyBorder="1" applyAlignment="1" applyProtection="1">
      <alignment horizontal="centerContinuous"/>
    </xf>
    <xf numFmtId="0" fontId="4" fillId="0" borderId="0" xfId="0" applyFont="1" applyBorder="1" applyProtection="1"/>
    <xf numFmtId="0" fontId="11" fillId="0" borderId="0" xfId="0" applyFont="1" applyBorder="1" applyAlignment="1" applyProtection="1">
      <alignment horizontal="right"/>
    </xf>
    <xf numFmtId="0" fontId="4" fillId="0" borderId="0" xfId="0" applyFont="1" applyFill="1" applyBorder="1" applyProtection="1"/>
    <xf numFmtId="0" fontId="11" fillId="0" borderId="22" xfId="0" applyFont="1" applyBorder="1" applyAlignment="1" applyProtection="1">
      <alignment horizontal="right"/>
    </xf>
    <xf numFmtId="0" fontId="4" fillId="0" borderId="8" xfId="0" applyFont="1" applyFill="1" applyBorder="1" applyAlignment="1" applyProtection="1">
      <alignment vertical="center"/>
    </xf>
    <xf numFmtId="0" fontId="4" fillId="0" borderId="24" xfId="0" applyFont="1" applyFill="1" applyBorder="1" applyAlignment="1" applyProtection="1">
      <alignment vertical="center"/>
    </xf>
    <xf numFmtId="165" fontId="4" fillId="0" borderId="0" xfId="0" applyNumberFormat="1" applyFont="1" applyFill="1" applyBorder="1" applyAlignment="1" applyProtection="1">
      <alignment horizontal="center"/>
    </xf>
    <xf numFmtId="166" fontId="14" fillId="0" borderId="35" xfId="16" applyNumberFormat="1" applyFont="1" applyFill="1" applyBorder="1" applyAlignment="1" applyProtection="1"/>
    <xf numFmtId="166" fontId="14" fillId="7" borderId="55" xfId="16" applyNumberFormat="1" applyFont="1" applyFill="1" applyBorder="1" applyAlignment="1" applyProtection="1"/>
    <xf numFmtId="49" fontId="1" fillId="0" borderId="22" xfId="0" applyNumberFormat="1" applyFont="1" applyFill="1" applyBorder="1" applyAlignment="1" applyProtection="1">
      <alignment horizontal="left" vertical="center" wrapText="1"/>
    </xf>
    <xf numFmtId="42" fontId="13" fillId="0" borderId="22" xfId="0" applyNumberFormat="1" applyFont="1" applyFill="1" applyBorder="1" applyAlignment="1" applyProtection="1">
      <alignment horizontal="left" vertical="center" wrapText="1"/>
    </xf>
    <xf numFmtId="0" fontId="13" fillId="0" borderId="22" xfId="0" applyFont="1" applyFill="1" applyBorder="1" applyAlignment="1" applyProtection="1">
      <alignment horizontal="left" vertical="center" wrapText="1"/>
    </xf>
    <xf numFmtId="0" fontId="4" fillId="0" borderId="21" xfId="0" applyFont="1" applyFill="1" applyBorder="1" applyAlignment="1" applyProtection="1">
      <alignment vertical="center"/>
    </xf>
    <xf numFmtId="0" fontId="1" fillId="0" borderId="15" xfId="0" applyFont="1" applyFill="1" applyBorder="1" applyAlignment="1" applyProtection="1">
      <alignment horizontal="right"/>
    </xf>
    <xf numFmtId="165" fontId="7" fillId="0" borderId="15" xfId="0" applyNumberFormat="1" applyFont="1" applyFill="1" applyBorder="1" applyAlignment="1" applyProtection="1">
      <alignment horizontal="center"/>
    </xf>
    <xf numFmtId="0" fontId="4" fillId="0" borderId="15" xfId="0" applyFont="1" applyFill="1" applyBorder="1" applyProtection="1"/>
    <xf numFmtId="0" fontId="1" fillId="0" borderId="0" xfId="0" applyFont="1" applyBorder="1" applyAlignment="1" applyProtection="1">
      <alignment horizontal="left"/>
    </xf>
    <xf numFmtId="0" fontId="0" fillId="0" borderId="0" xfId="0" applyFont="1" applyProtection="1"/>
    <xf numFmtId="0" fontId="22" fillId="0" borderId="0" xfId="0" applyFont="1" applyProtection="1"/>
    <xf numFmtId="0" fontId="20" fillId="0" borderId="0" xfId="7" applyFont="1" applyProtection="1"/>
    <xf numFmtId="0" fontId="21" fillId="0" borderId="0" xfId="0" applyFont="1" applyFill="1" applyBorder="1" applyProtection="1"/>
    <xf numFmtId="43" fontId="0" fillId="0" borderId="0" xfId="25" applyFont="1" applyFill="1" applyBorder="1" applyProtection="1"/>
    <xf numFmtId="0" fontId="29" fillId="0" borderId="0" xfId="7" applyFont="1" applyProtection="1"/>
    <xf numFmtId="0" fontId="23" fillId="0" borderId="0" xfId="0" applyFont="1" applyBorder="1" applyAlignment="1" applyProtection="1">
      <alignment horizontal="center"/>
    </xf>
    <xf numFmtId="0" fontId="0" fillId="0" borderId="35" xfId="0" applyBorder="1" applyProtection="1"/>
    <xf numFmtId="0" fontId="24" fillId="0" borderId="0" xfId="0" applyFont="1" applyAlignment="1" applyProtection="1">
      <alignment horizontal="center"/>
    </xf>
    <xf numFmtId="164" fontId="13" fillId="4" borderId="35" xfId="3" applyNumberFormat="1" applyFont="1" applyFill="1" applyBorder="1" applyAlignment="1" applyProtection="1">
      <alignment horizontal="right" vertical="center"/>
    </xf>
    <xf numFmtId="0" fontId="0" fillId="0" borderId="0" xfId="0" applyBorder="1" applyAlignment="1" applyProtection="1">
      <alignment horizontal="center"/>
    </xf>
    <xf numFmtId="44" fontId="0" fillId="0" borderId="0" xfId="3" applyFont="1" applyBorder="1" applyAlignment="1" applyProtection="1">
      <alignment horizontal="center"/>
    </xf>
    <xf numFmtId="44" fontId="0" fillId="0" borderId="0" xfId="3" applyFont="1" applyAlignment="1" applyProtection="1">
      <alignment vertical="center"/>
    </xf>
    <xf numFmtId="44" fontId="24" fillId="0" borderId="0" xfId="3" applyFont="1" applyAlignment="1" applyProtection="1">
      <alignment horizontal="center"/>
    </xf>
    <xf numFmtId="0" fontId="18" fillId="0" borderId="0" xfId="0" applyFont="1" applyFill="1" applyBorder="1" applyAlignment="1" applyProtection="1">
      <alignment vertical="top" wrapText="1"/>
    </xf>
    <xf numFmtId="44" fontId="0" fillId="0" borderId="0" xfId="3" applyFont="1" applyProtection="1"/>
    <xf numFmtId="0" fontId="25" fillId="0" borderId="0" xfId="0" applyFont="1" applyAlignment="1" applyProtection="1">
      <alignment wrapText="1"/>
    </xf>
    <xf numFmtId="164" fontId="13" fillId="0" borderId="35" xfId="3" applyNumberFormat="1" applyFont="1" applyFill="1" applyBorder="1" applyAlignment="1" applyProtection="1">
      <alignment horizontal="right" vertical="center"/>
    </xf>
    <xf numFmtId="164" fontId="13" fillId="0" borderId="35" xfId="0" applyNumberFormat="1" applyFont="1" applyFill="1" applyBorder="1" applyAlignment="1" applyProtection="1">
      <alignment horizontal="right" vertical="center"/>
    </xf>
    <xf numFmtId="44" fontId="0" fillId="0" borderId="0" xfId="0" applyNumberFormat="1" applyProtection="1"/>
    <xf numFmtId="0" fontId="0" fillId="0" borderId="0" xfId="0" applyAlignment="1" applyProtection="1">
      <alignment horizontal="center" wrapText="1"/>
    </xf>
    <xf numFmtId="164" fontId="0" fillId="0" borderId="0" xfId="0" applyNumberFormat="1" applyFill="1" applyProtection="1"/>
    <xf numFmtId="164" fontId="0" fillId="0" borderId="0" xfId="0" applyNumberFormat="1" applyProtection="1"/>
    <xf numFmtId="0" fontId="28" fillId="0" borderId="0" xfId="0" applyFont="1" applyAlignment="1" applyProtection="1"/>
    <xf numFmtId="164" fontId="13" fillId="11" borderId="35" xfId="3" applyNumberFormat="1" applyFont="1" applyFill="1" applyBorder="1" applyAlignment="1" applyProtection="1">
      <alignment horizontal="right" vertical="center"/>
      <protection locked="0"/>
    </xf>
    <xf numFmtId="164" fontId="13" fillId="6" borderId="35" xfId="3" applyNumberFormat="1" applyFont="1" applyFill="1" applyBorder="1" applyAlignment="1" applyProtection="1">
      <alignment horizontal="right" vertical="center"/>
      <protection locked="0"/>
    </xf>
    <xf numFmtId="42" fontId="13" fillId="8" borderId="35" xfId="3" applyNumberFormat="1" applyFont="1" applyFill="1" applyBorder="1" applyAlignment="1" applyProtection="1">
      <alignment horizontal="left"/>
      <protection locked="0"/>
    </xf>
    <xf numFmtId="42" fontId="11" fillId="0" borderId="0" xfId="0" applyNumberFormat="1" applyFont="1" applyFill="1" applyBorder="1" applyAlignment="1" applyProtection="1">
      <alignment horizontal="left" wrapText="1"/>
    </xf>
    <xf numFmtId="44" fontId="36" fillId="0" borderId="52" xfId="3" applyFont="1" applyBorder="1" applyAlignment="1" applyProtection="1">
      <alignment vertical="center"/>
    </xf>
    <xf numFmtId="0" fontId="0" fillId="2" borderId="66" xfId="0" applyFill="1" applyBorder="1" applyProtection="1"/>
    <xf numFmtId="0" fontId="0" fillId="2" borderId="0" xfId="0" applyFill="1" applyBorder="1" applyProtection="1"/>
    <xf numFmtId="166" fontId="18" fillId="0" borderId="0" xfId="16" applyNumberFormat="1" applyFont="1" applyProtection="1"/>
    <xf numFmtId="10" fontId="18" fillId="0" borderId="0" xfId="16" applyNumberFormat="1" applyFont="1" applyProtection="1"/>
    <xf numFmtId="10" fontId="18" fillId="0" borderId="0" xfId="0" applyNumberFormat="1" applyFont="1" applyProtection="1"/>
    <xf numFmtId="44" fontId="26" fillId="0" borderId="0" xfId="3" applyFont="1" applyBorder="1" applyAlignment="1" applyProtection="1">
      <alignment horizontal="center"/>
    </xf>
    <xf numFmtId="10" fontId="13" fillId="4" borderId="0" xfId="16" applyNumberFormat="1" applyFont="1" applyFill="1" applyBorder="1" applyAlignment="1" applyProtection="1">
      <alignment horizontal="right" vertical="justify"/>
    </xf>
    <xf numFmtId="10" fontId="13" fillId="4" borderId="0" xfId="16" applyNumberFormat="1" applyFont="1" applyFill="1" applyBorder="1" applyAlignment="1" applyProtection="1">
      <alignment horizontal="right"/>
    </xf>
    <xf numFmtId="2" fontId="13" fillId="4" borderId="0" xfId="0" applyNumberFormat="1" applyFont="1" applyFill="1" applyBorder="1" applyAlignment="1" applyProtection="1">
      <alignment horizontal="right"/>
    </xf>
    <xf numFmtId="0" fontId="0" fillId="2" borderId="0" xfId="0" applyFill="1" applyProtection="1"/>
    <xf numFmtId="0" fontId="8" fillId="0" borderId="0" xfId="0" applyFont="1" applyBorder="1" applyProtection="1"/>
    <xf numFmtId="2" fontId="30" fillId="0" borderId="0" xfId="0" applyNumberFormat="1" applyFont="1" applyProtection="1"/>
    <xf numFmtId="0" fontId="4" fillId="0" borderId="0" xfId="7" applyFont="1" applyFill="1" applyBorder="1" applyAlignment="1" applyProtection="1">
      <alignment horizontal="center"/>
    </xf>
    <xf numFmtId="10" fontId="13" fillId="4" borderId="35" xfId="16" applyNumberFormat="1" applyFont="1" applyFill="1" applyBorder="1" applyAlignment="1" applyProtection="1">
      <alignment horizontal="right" vertical="justify"/>
    </xf>
    <xf numFmtId="10" fontId="13" fillId="4" borderId="35" xfId="16" applyNumberFormat="1" applyFont="1" applyFill="1" applyBorder="1" applyAlignment="1" applyProtection="1">
      <alignment horizontal="right"/>
    </xf>
    <xf numFmtId="42" fontId="13" fillId="2" borderId="35" xfId="3" applyNumberFormat="1" applyFont="1" applyFill="1" applyBorder="1" applyAlignment="1" applyProtection="1">
      <alignment horizontal="left"/>
      <protection locked="0"/>
    </xf>
    <xf numFmtId="42" fontId="13" fillId="2" borderId="35" xfId="3" applyNumberFormat="1" applyFont="1" applyFill="1" applyBorder="1" applyAlignment="1" applyProtection="1">
      <alignment horizontal="left"/>
    </xf>
    <xf numFmtId="164" fontId="14" fillId="2" borderId="5" xfId="3" applyNumberFormat="1" applyFont="1" applyFill="1" applyBorder="1" applyAlignment="1" applyProtection="1">
      <alignment vertical="justify"/>
    </xf>
    <xf numFmtId="0" fontId="0" fillId="0" borderId="0" xfId="0" applyBorder="1"/>
    <xf numFmtId="0" fontId="21" fillId="4" borderId="4" xfId="0" applyFont="1" applyFill="1" applyBorder="1" applyAlignment="1" applyProtection="1">
      <alignment horizontal="center" wrapText="1"/>
    </xf>
    <xf numFmtId="0" fontId="21" fillId="0" borderId="11" xfId="0" applyFont="1" applyBorder="1" applyAlignment="1" applyProtection="1">
      <alignment horizontal="center"/>
    </xf>
    <xf numFmtId="0" fontId="0" fillId="0" borderId="17" xfId="0" applyBorder="1"/>
    <xf numFmtId="0" fontId="0" fillId="0" borderId="11" xfId="0" applyBorder="1" applyProtection="1"/>
    <xf numFmtId="0" fontId="0" fillId="0" borderId="25" xfId="0" applyBorder="1" applyProtection="1"/>
    <xf numFmtId="0" fontId="38" fillId="0" borderId="0" xfId="0" applyFont="1" applyProtection="1"/>
    <xf numFmtId="2" fontId="13" fillId="8" borderId="35" xfId="3" applyNumberFormat="1" applyFont="1" applyFill="1" applyBorder="1" applyAlignment="1" applyProtection="1">
      <alignment horizontal="right"/>
      <protection locked="0"/>
    </xf>
    <xf numFmtId="10" fontId="0" fillId="0" borderId="0" xfId="16" applyNumberFormat="1" applyFont="1"/>
    <xf numFmtId="10" fontId="0" fillId="0" borderId="0" xfId="0" applyNumberFormat="1"/>
    <xf numFmtId="2" fontId="13" fillId="8" borderId="28" xfId="7" applyNumberFormat="1" applyFont="1" applyFill="1" applyBorder="1" applyAlignment="1" applyProtection="1">
      <alignment horizontal="right"/>
      <protection locked="0"/>
    </xf>
    <xf numFmtId="49" fontId="13" fillId="15" borderId="35" xfId="0" applyNumberFormat="1" applyFont="1" applyFill="1" applyBorder="1" applyAlignment="1" applyProtection="1">
      <alignment horizontal="left" vertical="center"/>
    </xf>
    <xf numFmtId="49" fontId="13" fillId="15" borderId="35" xfId="0" applyNumberFormat="1" applyFont="1" applyFill="1" applyBorder="1" applyAlignment="1" applyProtection="1">
      <alignment horizontal="left" vertical="justify"/>
    </xf>
    <xf numFmtId="49" fontId="35" fillId="12" borderId="35" xfId="0" applyNumberFormat="1" applyFont="1" applyFill="1" applyBorder="1" applyAlignment="1" applyProtection="1">
      <alignment horizontal="left" vertical="center"/>
    </xf>
    <xf numFmtId="164" fontId="13" fillId="8" borderId="35" xfId="3" applyNumberFormat="1" applyFont="1" applyFill="1" applyBorder="1" applyAlignment="1" applyProtection="1">
      <alignment horizontal="left"/>
      <protection locked="0"/>
    </xf>
    <xf numFmtId="164" fontId="13" fillId="10" borderId="35" xfId="3" applyNumberFormat="1" applyFont="1" applyFill="1" applyBorder="1" applyAlignment="1" applyProtection="1">
      <alignment horizontal="left"/>
      <protection locked="0"/>
    </xf>
    <xf numFmtId="164" fontId="13" fillId="5" borderId="35" xfId="3" applyNumberFormat="1" applyFont="1" applyFill="1" applyBorder="1" applyAlignment="1" applyProtection="1">
      <alignment horizontal="left"/>
    </xf>
    <xf numFmtId="1" fontId="44" fillId="0" borderId="43" xfId="7" applyNumberFormat="1" applyFont="1" applyBorder="1" applyAlignment="1" applyProtection="1">
      <alignment horizontal="centerContinuous"/>
    </xf>
    <xf numFmtId="1" fontId="43" fillId="0" borderId="43" xfId="7" applyNumberFormat="1" applyFont="1" applyBorder="1" applyAlignment="1" applyProtection="1">
      <alignment horizontal="centerContinuous"/>
    </xf>
    <xf numFmtId="0" fontId="34" fillId="0" borderId="11" xfId="0" applyFont="1" applyBorder="1" applyAlignment="1" applyProtection="1">
      <alignment horizontal="center"/>
    </xf>
    <xf numFmtId="0" fontId="34" fillId="0" borderId="35" xfId="0" applyFont="1" applyFill="1" applyBorder="1" applyProtection="1"/>
    <xf numFmtId="0" fontId="34" fillId="0" borderId="35" xfId="0" applyFont="1" applyBorder="1" applyProtection="1"/>
    <xf numFmtId="0" fontId="31" fillId="2" borderId="11" xfId="0" applyFont="1" applyFill="1" applyBorder="1" applyAlignment="1" applyProtection="1">
      <alignment horizontal="center"/>
    </xf>
    <xf numFmtId="0" fontId="34" fillId="0" borderId="100" xfId="0" applyFont="1" applyBorder="1" applyAlignment="1" applyProtection="1">
      <alignment horizontal="center"/>
    </xf>
    <xf numFmtId="0" fontId="34" fillId="0" borderId="101" xfId="0" applyFont="1" applyBorder="1" applyProtection="1"/>
    <xf numFmtId="0" fontId="34" fillId="0" borderId="44" xfId="0" applyFont="1" applyBorder="1" applyAlignment="1" applyProtection="1">
      <alignment horizontal="center"/>
    </xf>
    <xf numFmtId="164" fontId="47" fillId="4" borderId="5" xfId="0" applyNumberFormat="1" applyFont="1" applyFill="1" applyBorder="1"/>
    <xf numFmtId="164" fontId="47" fillId="3" borderId="5" xfId="0" applyNumberFormat="1" applyFont="1" applyFill="1" applyBorder="1"/>
    <xf numFmtId="164" fontId="48" fillId="13" borderId="32" xfId="3" applyNumberFormat="1" applyFont="1" applyFill="1" applyBorder="1" applyProtection="1"/>
    <xf numFmtId="0" fontId="34" fillId="0" borderId="9" xfId="0" applyFont="1" applyFill="1" applyBorder="1" applyProtection="1"/>
    <xf numFmtId="0" fontId="34" fillId="0" borderId="9" xfId="0" applyFont="1" applyBorder="1" applyProtection="1"/>
    <xf numFmtId="0" fontId="34" fillId="0" borderId="103" xfId="0" applyFont="1" applyBorder="1" applyProtection="1"/>
    <xf numFmtId="164" fontId="47" fillId="4" borderId="105" xfId="3" applyNumberFormat="1" applyFont="1" applyFill="1" applyBorder="1" applyProtection="1"/>
    <xf numFmtId="164" fontId="47" fillId="4" borderId="55" xfId="3" applyNumberFormat="1" applyFont="1" applyFill="1" applyBorder="1" applyProtection="1"/>
    <xf numFmtId="0" fontId="21" fillId="0" borderId="25" xfId="0" applyFont="1" applyBorder="1" applyAlignment="1" applyProtection="1">
      <alignment horizontal="center"/>
    </xf>
    <xf numFmtId="1" fontId="43" fillId="0" borderId="43" xfId="7" applyNumberFormat="1" applyFont="1" applyBorder="1" applyAlignment="1" applyProtection="1">
      <alignment horizontal="center"/>
    </xf>
    <xf numFmtId="2" fontId="13" fillId="4" borderId="43" xfId="0" applyNumberFormat="1" applyFont="1" applyFill="1" applyBorder="1" applyAlignment="1" applyProtection="1">
      <alignment horizontal="right"/>
    </xf>
    <xf numFmtId="164" fontId="40" fillId="0" borderId="0" xfId="3" applyNumberFormat="1" applyFont="1" applyAlignment="1" applyProtection="1">
      <alignment vertical="center"/>
    </xf>
    <xf numFmtId="164" fontId="43" fillId="4" borderId="4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left"/>
      <protection locked="0"/>
    </xf>
    <xf numFmtId="164" fontId="13" fillId="0" borderId="28" xfId="0" applyNumberFormat="1" applyFont="1" applyFill="1" applyBorder="1" applyAlignment="1" applyProtection="1">
      <alignment horizontal="right" vertical="center"/>
    </xf>
    <xf numFmtId="164" fontId="13" fillId="4" borderId="28" xfId="0" applyNumberFormat="1" applyFont="1" applyFill="1" applyBorder="1" applyAlignment="1" applyProtection="1">
      <alignment horizontal="right" vertical="center"/>
    </xf>
    <xf numFmtId="164" fontId="13" fillId="0" borderId="28" xfId="3" applyNumberFormat="1" applyFont="1" applyFill="1" applyBorder="1" applyAlignment="1" applyProtection="1">
      <alignment horizontal="right" vertical="center"/>
    </xf>
    <xf numFmtId="164" fontId="13" fillId="6" borderId="28" xfId="3" applyNumberFormat="1" applyFont="1" applyFill="1" applyBorder="1" applyAlignment="1" applyProtection="1">
      <alignment horizontal="right" vertical="center"/>
      <protection locked="0"/>
    </xf>
    <xf numFmtId="164" fontId="13" fillId="4" borderId="28" xfId="3" applyNumberFormat="1" applyFont="1" applyFill="1" applyBorder="1" applyAlignment="1" applyProtection="1">
      <alignment horizontal="right" vertical="center"/>
    </xf>
    <xf numFmtId="0" fontId="13" fillId="0" borderId="28" xfId="7" applyNumberFormat="1" applyFont="1" applyFill="1" applyBorder="1" applyAlignment="1" applyProtection="1">
      <alignment horizontal="left" vertical="center"/>
    </xf>
    <xf numFmtId="164" fontId="13" fillId="16" borderId="35" xfId="3" applyNumberFormat="1" applyFont="1" applyFill="1" applyBorder="1" applyAlignment="1" applyProtection="1">
      <alignment horizontal="left"/>
    </xf>
    <xf numFmtId="0" fontId="49" fillId="4" borderId="35" xfId="7" applyNumberFormat="1" applyFont="1" applyFill="1" applyBorder="1" applyAlignment="1" applyProtection="1">
      <alignment horizontal="right" vertical="center"/>
    </xf>
    <xf numFmtId="164" fontId="49" fillId="4" borderId="45" xfId="7" applyNumberFormat="1" applyFont="1" applyFill="1" applyBorder="1" applyAlignment="1" applyProtection="1">
      <alignment horizontal="right" vertical="center"/>
    </xf>
    <xf numFmtId="0" fontId="12" fillId="0" borderId="0" xfId="0" applyFont="1" applyAlignment="1" applyProtection="1">
      <alignment vertical="center"/>
    </xf>
    <xf numFmtId="164" fontId="49" fillId="4" borderId="45" xfId="0" applyNumberFormat="1" applyFont="1" applyFill="1" applyBorder="1" applyAlignment="1" applyProtection="1">
      <alignment horizontal="right" vertical="center"/>
    </xf>
    <xf numFmtId="164" fontId="49" fillId="4" borderId="45" xfId="3" applyNumberFormat="1" applyFont="1" applyFill="1" applyBorder="1" applyAlignment="1" applyProtection="1">
      <alignment horizontal="right" vertical="center"/>
    </xf>
    <xf numFmtId="164" fontId="43" fillId="4" borderId="5" xfId="3" applyNumberFormat="1" applyFont="1" applyFill="1" applyBorder="1" applyAlignment="1" applyProtection="1"/>
    <xf numFmtId="164" fontId="43" fillId="4" borderId="7" xfId="3" applyNumberFormat="1" applyFont="1" applyFill="1" applyBorder="1" applyAlignment="1" applyProtection="1"/>
    <xf numFmtId="164" fontId="43" fillId="4" borderId="41" xfId="3" applyNumberFormat="1" applyFont="1" applyFill="1" applyBorder="1" applyAlignment="1" applyProtection="1"/>
    <xf numFmtId="164" fontId="43" fillId="4" borderId="42" xfId="3" applyNumberFormat="1" applyFont="1" applyFill="1" applyBorder="1" applyAlignment="1" applyProtection="1"/>
    <xf numFmtId="164" fontId="43" fillId="4" borderId="50" xfId="3" applyNumberFormat="1" applyFont="1" applyFill="1" applyBorder="1" applyAlignment="1" applyProtection="1"/>
    <xf numFmtId="2" fontId="43" fillId="4" borderId="5" xfId="3" applyNumberFormat="1" applyFont="1" applyFill="1" applyBorder="1" applyAlignment="1" applyProtection="1">
      <alignment vertical="justify"/>
    </xf>
    <xf numFmtId="166" fontId="43" fillId="0" borderId="5" xfId="16" applyNumberFormat="1" applyFont="1" applyFill="1" applyBorder="1" applyAlignment="1" applyProtection="1"/>
    <xf numFmtId="166" fontId="43" fillId="7" borderId="33" xfId="16" applyNumberFormat="1" applyFont="1" applyFill="1" applyBorder="1" applyAlignment="1" applyProtection="1"/>
    <xf numFmtId="2" fontId="43" fillId="4" borderId="46" xfId="0" applyNumberFormat="1" applyFont="1" applyFill="1" applyBorder="1" applyAlignment="1" applyProtection="1">
      <alignment horizontal="right"/>
    </xf>
    <xf numFmtId="2" fontId="43" fillId="4" borderId="6" xfId="7" applyNumberFormat="1" applyFont="1" applyFill="1" applyBorder="1" applyAlignment="1" applyProtection="1">
      <alignment horizontal="right"/>
    </xf>
    <xf numFmtId="2" fontId="43" fillId="4" borderId="58" xfId="3" applyNumberFormat="1" applyFont="1" applyFill="1" applyBorder="1" applyAlignment="1" applyProtection="1"/>
    <xf numFmtId="2" fontId="43" fillId="2" borderId="46" xfId="3" applyNumberFormat="1" applyFont="1" applyFill="1" applyBorder="1" applyAlignment="1" applyProtection="1"/>
    <xf numFmtId="2" fontId="43" fillId="4" borderId="46" xfId="3" applyNumberFormat="1" applyFont="1" applyFill="1" applyBorder="1" applyAlignment="1" applyProtection="1"/>
    <xf numFmtId="2" fontId="43" fillId="4" borderId="5" xfId="0" applyNumberFormat="1" applyFont="1" applyFill="1" applyBorder="1" applyAlignment="1" applyProtection="1">
      <alignment horizontal="right"/>
    </xf>
    <xf numFmtId="2" fontId="43" fillId="4" borderId="61" xfId="0" applyNumberFormat="1" applyFont="1" applyFill="1" applyBorder="1" applyAlignment="1" applyProtection="1">
      <alignment horizontal="right"/>
    </xf>
    <xf numFmtId="2" fontId="43" fillId="4" borderId="6" xfId="0" applyNumberFormat="1" applyFont="1" applyFill="1" applyBorder="1" applyAlignment="1" applyProtection="1">
      <alignment horizontal="right"/>
    </xf>
    <xf numFmtId="2" fontId="43" fillId="4" borderId="32" xfId="7" applyNumberFormat="1" applyFont="1" applyFill="1" applyBorder="1" applyAlignment="1" applyProtection="1">
      <alignment horizontal="right"/>
    </xf>
    <xf numFmtId="2" fontId="43" fillId="4" borderId="57" xfId="7" applyNumberFormat="1" applyFont="1" applyFill="1" applyBorder="1" applyAlignment="1" applyProtection="1"/>
    <xf numFmtId="2" fontId="43" fillId="2" borderId="45" xfId="7" applyNumberFormat="1" applyFont="1" applyFill="1" applyBorder="1" applyAlignment="1" applyProtection="1"/>
    <xf numFmtId="2" fontId="43" fillId="4" borderId="45" xfId="7" applyNumberFormat="1" applyFont="1" applyFill="1" applyBorder="1" applyAlignment="1" applyProtection="1"/>
    <xf numFmtId="2" fontId="43" fillId="4" borderId="30" xfId="7" applyNumberFormat="1" applyFont="1" applyFill="1" applyBorder="1" applyAlignment="1" applyProtection="1">
      <alignment horizontal="right"/>
    </xf>
    <xf numFmtId="2" fontId="43" fillId="4" borderId="31" xfId="7" applyNumberFormat="1" applyFont="1" applyFill="1" applyBorder="1" applyAlignment="1" applyProtection="1">
      <alignment horizontal="right"/>
    </xf>
    <xf numFmtId="1" fontId="44" fillId="0" borderId="16" xfId="0" applyNumberFormat="1" applyFont="1" applyFill="1" applyBorder="1" applyAlignment="1" applyProtection="1">
      <alignment horizontal="center" wrapText="1"/>
    </xf>
    <xf numFmtId="1" fontId="44" fillId="0" borderId="15" xfId="0" applyNumberFormat="1" applyFont="1" applyFill="1" applyBorder="1" applyAlignment="1" applyProtection="1">
      <alignment horizontal="center" wrapText="1"/>
    </xf>
    <xf numFmtId="1" fontId="44" fillId="0" borderId="2" xfId="0" applyNumberFormat="1" applyFont="1" applyFill="1" applyBorder="1" applyAlignment="1" applyProtection="1">
      <alignment horizontal="center" wrapText="1"/>
    </xf>
    <xf numFmtId="164" fontId="43" fillId="4" borderId="57" xfId="7" applyNumberFormat="1" applyFont="1" applyFill="1" applyBorder="1" applyAlignment="1" applyProtection="1"/>
    <xf numFmtId="164" fontId="43" fillId="4" borderId="58" xfId="3" applyNumberFormat="1" applyFont="1" applyFill="1" applyBorder="1" applyAlignment="1" applyProtection="1"/>
    <xf numFmtId="164" fontId="43" fillId="2" borderId="45" xfId="7" applyNumberFormat="1" applyFont="1" applyFill="1" applyBorder="1" applyAlignment="1" applyProtection="1"/>
    <xf numFmtId="164" fontId="43" fillId="2" borderId="46" xfId="3" applyNumberFormat="1" applyFont="1" applyFill="1" applyBorder="1" applyAlignment="1" applyProtection="1"/>
    <xf numFmtId="164" fontId="43" fillId="4" borderId="45" xfId="7" applyNumberFormat="1" applyFont="1" applyFill="1" applyBorder="1" applyAlignment="1" applyProtection="1"/>
    <xf numFmtId="164" fontId="43" fillId="4" borderId="46" xfId="3" applyNumberFormat="1" applyFont="1" applyFill="1" applyBorder="1" applyAlignment="1" applyProtection="1"/>
    <xf numFmtId="164" fontId="43" fillId="0" borderId="57" xfId="7" applyNumberFormat="1" applyFont="1" applyFill="1" applyBorder="1" applyAlignment="1" applyProtection="1"/>
    <xf numFmtId="164" fontId="43" fillId="0" borderId="58" xfId="3" applyNumberFormat="1" applyFont="1" applyFill="1" applyBorder="1" applyAlignment="1" applyProtection="1"/>
    <xf numFmtId="166" fontId="43" fillId="0" borderId="35" xfId="16" applyNumberFormat="1" applyFont="1" applyFill="1" applyBorder="1" applyAlignment="1" applyProtection="1"/>
    <xf numFmtId="166" fontId="43" fillId="7" borderId="55" xfId="16" applyNumberFormat="1" applyFont="1" applyFill="1" applyBorder="1" applyAlignment="1" applyProtection="1"/>
    <xf numFmtId="164" fontId="43" fillId="4" borderId="5" xfId="3" applyNumberFormat="1" applyFont="1" applyFill="1" applyBorder="1" applyAlignment="1" applyProtection="1">
      <alignment vertical="justify"/>
    </xf>
    <xf numFmtId="164" fontId="43" fillId="2" borderId="5" xfId="3" applyNumberFormat="1" applyFont="1" applyFill="1" applyBorder="1" applyAlignment="1" applyProtection="1">
      <alignment vertical="justify"/>
    </xf>
    <xf numFmtId="164" fontId="43" fillId="4" borderId="61" xfId="3" applyNumberFormat="1" applyFont="1" applyFill="1" applyBorder="1" applyAlignment="1" applyProtection="1">
      <alignment vertical="justify"/>
    </xf>
    <xf numFmtId="2" fontId="43" fillId="4" borderId="107" xfId="0" applyNumberFormat="1" applyFont="1" applyFill="1" applyBorder="1" applyAlignment="1" applyProtection="1">
      <alignment horizontal="right"/>
    </xf>
    <xf numFmtId="164" fontId="43" fillId="4" borderId="5" xfId="3" applyNumberFormat="1" applyFont="1" applyFill="1" applyBorder="1" applyAlignment="1" applyProtection="1">
      <alignment vertical="center"/>
    </xf>
    <xf numFmtId="42" fontId="13" fillId="10" borderId="35" xfId="3" applyNumberFormat="1" applyFont="1" applyFill="1" applyBorder="1" applyAlignment="1" applyProtection="1">
      <alignment horizontal="left" vertical="center"/>
      <protection locked="0"/>
    </xf>
    <xf numFmtId="42" fontId="43" fillId="4" borderId="35" xfId="3" applyNumberFormat="1" applyFont="1" applyFill="1" applyBorder="1" applyAlignment="1" applyProtection="1">
      <alignment horizontal="left"/>
    </xf>
    <xf numFmtId="42" fontId="43" fillId="0" borderId="52" xfId="4" quotePrefix="1" applyNumberFormat="1" applyFont="1" applyFill="1" applyBorder="1" applyAlignment="1" applyProtection="1">
      <alignment horizontal="right"/>
    </xf>
    <xf numFmtId="42" fontId="43" fillId="0" borderId="13" xfId="4" quotePrefix="1" applyNumberFormat="1" applyFont="1" applyFill="1" applyBorder="1" applyAlignment="1" applyProtection="1">
      <alignment horizontal="right"/>
    </xf>
    <xf numFmtId="42" fontId="43" fillId="0" borderId="13" xfId="4" applyNumberFormat="1" applyFont="1" applyBorder="1" applyAlignment="1" applyProtection="1">
      <alignment horizontal="right"/>
    </xf>
    <xf numFmtId="0" fontId="53" fillId="0" borderId="0" xfId="0" applyFont="1" applyBorder="1" applyAlignment="1" applyProtection="1">
      <alignment horizontal="right"/>
    </xf>
    <xf numFmtId="0" fontId="56" fillId="0" borderId="0" xfId="0" applyFont="1" applyBorder="1" applyAlignment="1" applyProtection="1">
      <alignment horizontal="right"/>
    </xf>
    <xf numFmtId="0" fontId="18" fillId="0" borderId="0" xfId="0" applyFont="1" applyBorder="1" applyAlignment="1" applyProtection="1">
      <alignment horizontal="right"/>
    </xf>
    <xf numFmtId="0" fontId="43" fillId="0" borderId="0" xfId="0" applyFont="1" applyBorder="1" applyProtection="1"/>
    <xf numFmtId="0" fontId="43" fillId="0" borderId="0" xfId="0" applyFont="1" applyProtection="1"/>
    <xf numFmtId="0" fontId="43" fillId="0" borderId="0" xfId="0" applyFont="1" applyFill="1" applyBorder="1" applyAlignment="1" applyProtection="1">
      <alignment horizontal="left" vertical="center" wrapText="1"/>
    </xf>
    <xf numFmtId="42" fontId="43" fillId="0" borderId="52" xfId="0" applyNumberFormat="1" applyFont="1" applyFill="1" applyBorder="1" applyAlignment="1" applyProtection="1">
      <alignment horizontal="left" vertical="center" wrapText="1"/>
    </xf>
    <xf numFmtId="49" fontId="53" fillId="0" borderId="0" xfId="0" applyNumberFormat="1" applyFont="1" applyFill="1" applyBorder="1" applyAlignment="1" applyProtection="1">
      <alignment horizontal="left" vertical="center" wrapText="1"/>
    </xf>
    <xf numFmtId="42" fontId="43" fillId="0" borderId="13" xfId="0" applyNumberFormat="1" applyFont="1" applyFill="1" applyBorder="1" applyAlignment="1" applyProtection="1">
      <alignment horizontal="left" vertical="center" wrapText="1"/>
    </xf>
    <xf numFmtId="42" fontId="19" fillId="3" borderId="35" xfId="3" applyNumberFormat="1" applyFont="1" applyFill="1" applyBorder="1" applyAlignment="1" applyProtection="1">
      <alignment horizontal="left"/>
    </xf>
    <xf numFmtId="42" fontId="19" fillId="4" borderId="35" xfId="3" applyNumberFormat="1" applyFont="1" applyFill="1" applyBorder="1" applyAlignment="1" applyProtection="1">
      <alignment horizontal="left"/>
    </xf>
    <xf numFmtId="0" fontId="43" fillId="0" borderId="8" xfId="0" applyFont="1" applyFill="1" applyBorder="1" applyAlignment="1" applyProtection="1">
      <alignment vertical="center"/>
    </xf>
    <xf numFmtId="0" fontId="7" fillId="0" borderId="15" xfId="0" applyFont="1" applyBorder="1" applyAlignment="1" applyProtection="1">
      <alignment horizontal="centerContinuous"/>
    </xf>
    <xf numFmtId="0" fontId="55" fillId="0" borderId="16" xfId="0" applyFont="1" applyBorder="1" applyProtection="1"/>
    <xf numFmtId="0" fontId="43" fillId="0" borderId="0" xfId="0" applyFont="1" applyAlignment="1" applyProtection="1"/>
    <xf numFmtId="42" fontId="56" fillId="0" borderId="8" xfId="0" applyNumberFormat="1" applyFont="1" applyFill="1" applyBorder="1" applyAlignment="1" applyProtection="1">
      <alignment horizontal="left" vertical="center"/>
    </xf>
    <xf numFmtId="164" fontId="34" fillId="3" borderId="5" xfId="0" applyNumberFormat="1" applyFont="1" applyFill="1" applyBorder="1"/>
    <xf numFmtId="164" fontId="34" fillId="4" borderId="5" xfId="0" applyNumberFormat="1" applyFont="1" applyFill="1" applyBorder="1"/>
    <xf numFmtId="164" fontId="34" fillId="4" borderId="6" xfId="0" applyNumberFormat="1" applyFont="1" applyFill="1" applyBorder="1"/>
    <xf numFmtId="164" fontId="47" fillId="4" borderId="6" xfId="0" applyNumberFormat="1" applyFont="1" applyFill="1" applyBorder="1"/>
    <xf numFmtId="164" fontId="34" fillId="8" borderId="35" xfId="3" applyNumberFormat="1" applyFont="1" applyFill="1" applyBorder="1" applyProtection="1">
      <protection locked="0"/>
    </xf>
    <xf numFmtId="164" fontId="34" fillId="8" borderId="35" xfId="3" applyNumberFormat="1" applyFont="1" applyFill="1" applyBorder="1" applyProtection="1"/>
    <xf numFmtId="164" fontId="34" fillId="10" borderId="35" xfId="3" applyNumberFormat="1" applyFont="1" applyFill="1" applyBorder="1" applyProtection="1">
      <protection locked="0"/>
    </xf>
    <xf numFmtId="164" fontId="34" fillId="10" borderId="35" xfId="3" applyNumberFormat="1" applyFont="1" applyFill="1" applyBorder="1" applyProtection="1"/>
    <xf numFmtId="164" fontId="34" fillId="10" borderId="28" xfId="3" applyNumberFormat="1" applyFont="1" applyFill="1" applyBorder="1" applyProtection="1">
      <protection locked="0"/>
    </xf>
    <xf numFmtId="164" fontId="34" fillId="10" borderId="28" xfId="3" applyNumberFormat="1" applyFont="1" applyFill="1" applyBorder="1" applyProtection="1"/>
    <xf numFmtId="0" fontId="39" fillId="0" borderId="0" xfId="0" applyFont="1" applyAlignment="1" applyProtection="1">
      <alignment horizontal="right"/>
    </xf>
    <xf numFmtId="0" fontId="39" fillId="0" borderId="0" xfId="0" applyFont="1" applyAlignment="1" applyProtection="1"/>
    <xf numFmtId="0" fontId="59" fillId="0" borderId="0" xfId="0" applyFont="1" applyProtection="1"/>
    <xf numFmtId="0" fontId="13" fillId="0" borderId="0" xfId="0" applyFont="1"/>
    <xf numFmtId="0" fontId="30" fillId="14" borderId="0" xfId="0" applyFont="1" applyFill="1" applyAlignment="1" applyProtection="1">
      <alignment horizontal="center"/>
    </xf>
    <xf numFmtId="1" fontId="44" fillId="0" borderId="17" xfId="0" applyNumberFormat="1" applyFont="1" applyBorder="1" applyAlignment="1" applyProtection="1">
      <alignment horizontal="center" vertical="center"/>
    </xf>
    <xf numFmtId="1" fontId="44" fillId="0" borderId="0" xfId="0" applyNumberFormat="1" applyFont="1" applyFill="1" applyBorder="1" applyAlignment="1" applyProtection="1">
      <alignment horizontal="center" vertical="center"/>
    </xf>
    <xf numFmtId="0" fontId="44" fillId="0" borderId="1" xfId="0" applyFont="1" applyBorder="1" applyAlignment="1" applyProtection="1">
      <alignment horizontal="center" vertical="center"/>
    </xf>
    <xf numFmtId="10" fontId="13" fillId="5" borderId="5" xfId="16" applyNumberFormat="1" applyFont="1" applyFill="1" applyBorder="1" applyAlignment="1" applyProtection="1">
      <alignment horizontal="center" vertical="center"/>
    </xf>
    <xf numFmtId="1" fontId="44" fillId="0" borderId="1" xfId="0" applyNumberFormat="1" applyFont="1" applyBorder="1" applyAlignment="1" applyProtection="1">
      <alignment horizontal="center" vertical="center"/>
    </xf>
    <xf numFmtId="10" fontId="13" fillId="5" borderId="35" xfId="16" applyNumberFormat="1" applyFont="1" applyFill="1" applyBorder="1" applyAlignment="1" applyProtection="1">
      <alignment horizontal="center" vertical="center"/>
    </xf>
    <xf numFmtId="0" fontId="3" fillId="2" borderId="92" xfId="0" applyFont="1" applyFill="1" applyBorder="1" applyAlignment="1" applyProtection="1">
      <alignment horizontal="centerContinuous" wrapText="1"/>
    </xf>
    <xf numFmtId="4" fontId="13" fillId="0" borderId="113" xfId="0" applyNumberFormat="1" applyFont="1" applyFill="1" applyBorder="1" applyAlignment="1" applyProtection="1">
      <alignment horizontal="right"/>
    </xf>
    <xf numFmtId="4" fontId="13" fillId="0" borderId="114" xfId="0" applyNumberFormat="1" applyFont="1" applyFill="1" applyBorder="1" applyAlignment="1" applyProtection="1">
      <alignment horizontal="right"/>
    </xf>
    <xf numFmtId="4" fontId="13" fillId="4" borderId="114" xfId="0" applyNumberFormat="1" applyFont="1" applyFill="1" applyBorder="1" applyAlignment="1" applyProtection="1">
      <alignment horizontal="right"/>
    </xf>
    <xf numFmtId="4" fontId="13" fillId="8" borderId="114" xfId="0" applyNumberFormat="1" applyFont="1" applyFill="1" applyBorder="1" applyAlignment="1" applyProtection="1">
      <alignment horizontal="right"/>
      <protection locked="0"/>
    </xf>
    <xf numFmtId="4" fontId="13" fillId="0" borderId="115" xfId="0" applyNumberFormat="1" applyFont="1" applyFill="1" applyBorder="1" applyAlignment="1" applyProtection="1">
      <alignment horizontal="right"/>
    </xf>
    <xf numFmtId="1" fontId="3" fillId="2" borderId="92" xfId="0" applyNumberFormat="1" applyFont="1" applyFill="1" applyBorder="1" applyAlignment="1" applyProtection="1">
      <alignment horizontal="center"/>
    </xf>
    <xf numFmtId="2" fontId="13" fillId="0" borderId="113" xfId="0" applyNumberFormat="1" applyFont="1" applyFill="1" applyBorder="1" applyAlignment="1" applyProtection="1">
      <alignment horizontal="right"/>
    </xf>
    <xf numFmtId="1" fontId="3" fillId="2" borderId="11" xfId="0" applyNumberFormat="1" applyFont="1" applyFill="1" applyBorder="1" applyAlignment="1" applyProtection="1">
      <alignment horizontal="center"/>
    </xf>
    <xf numFmtId="2" fontId="13" fillId="0" borderId="122" xfId="0" applyNumberFormat="1" applyFont="1" applyFill="1" applyBorder="1" applyAlignment="1" applyProtection="1">
      <alignment horizontal="right"/>
    </xf>
    <xf numFmtId="4" fontId="13" fillId="0" borderId="123" xfId="0" applyNumberFormat="1" applyFont="1" applyFill="1" applyBorder="1" applyAlignment="1" applyProtection="1">
      <alignment horizontal="right"/>
    </xf>
    <xf numFmtId="2" fontId="13" fillId="5" borderId="123" xfId="0" applyNumberFormat="1" applyFont="1" applyFill="1" applyBorder="1" applyAlignment="1" applyProtection="1">
      <alignment horizontal="right"/>
    </xf>
    <xf numFmtId="2" fontId="13" fillId="5" borderId="124" xfId="0" applyNumberFormat="1" applyFont="1" applyFill="1" applyBorder="1" applyAlignment="1" applyProtection="1">
      <alignment horizontal="right"/>
    </xf>
    <xf numFmtId="1" fontId="44" fillId="0" borderId="125" xfId="0" applyNumberFormat="1" applyFont="1" applyBorder="1" applyAlignment="1" applyProtection="1">
      <alignment horizontal="center" vertical="center"/>
    </xf>
    <xf numFmtId="0" fontId="49" fillId="2" borderId="107" xfId="0" applyFont="1" applyFill="1" applyBorder="1" applyAlignment="1" applyProtection="1">
      <alignment vertical="center"/>
    </xf>
    <xf numFmtId="2" fontId="13" fillId="0" borderId="126" xfId="0" applyNumberFormat="1" applyFont="1" applyFill="1" applyBorder="1" applyAlignment="1" applyProtection="1">
      <alignment horizontal="right"/>
    </xf>
    <xf numFmtId="2" fontId="13" fillId="0" borderId="127" xfId="0" applyNumberFormat="1" applyFont="1" applyFill="1" applyBorder="1" applyAlignment="1" applyProtection="1">
      <alignment horizontal="right"/>
    </xf>
    <xf numFmtId="4" fontId="13" fillId="0" borderId="128" xfId="0" applyNumberFormat="1" applyFont="1" applyFill="1" applyBorder="1" applyAlignment="1" applyProtection="1">
      <alignment horizontal="right"/>
    </xf>
    <xf numFmtId="2" fontId="13" fillId="5" borderId="129" xfId="0" applyNumberFormat="1" applyFont="1" applyFill="1" applyBorder="1" applyAlignment="1" applyProtection="1">
      <alignment horizontal="right"/>
    </xf>
    <xf numFmtId="4" fontId="13" fillId="8" borderId="128" xfId="0" applyNumberFormat="1" applyFont="1" applyFill="1" applyBorder="1" applyAlignment="1" applyProtection="1">
      <alignment horizontal="right"/>
      <protection locked="0"/>
    </xf>
    <xf numFmtId="4" fontId="13" fillId="4" borderId="128" xfId="0" applyNumberFormat="1" applyFont="1" applyFill="1" applyBorder="1" applyAlignment="1" applyProtection="1">
      <alignment horizontal="right"/>
    </xf>
    <xf numFmtId="2" fontId="13" fillId="5" borderId="131" xfId="0" applyNumberFormat="1" applyFont="1" applyFill="1" applyBorder="1" applyAlignment="1" applyProtection="1">
      <alignment horizontal="right"/>
    </xf>
    <xf numFmtId="4" fontId="13" fillId="0" borderId="122" xfId="0" applyNumberFormat="1" applyFont="1" applyFill="1" applyBorder="1" applyAlignment="1" applyProtection="1">
      <alignment horizontal="right"/>
    </xf>
    <xf numFmtId="1" fontId="44" fillId="2" borderId="121" xfId="0" applyNumberFormat="1" applyFont="1" applyFill="1" applyBorder="1" applyAlignment="1" applyProtection="1">
      <alignment horizontal="center" vertical="center"/>
    </xf>
    <xf numFmtId="0" fontId="44" fillId="2" borderId="121" xfId="0" applyFont="1" applyFill="1" applyBorder="1" applyAlignment="1" applyProtection="1">
      <alignment horizontal="center" vertical="center"/>
    </xf>
    <xf numFmtId="4" fontId="13" fillId="0" borderId="126" xfId="0" applyNumberFormat="1" applyFont="1" applyFill="1" applyBorder="1" applyAlignment="1" applyProtection="1">
      <alignment horizontal="right"/>
    </xf>
    <xf numFmtId="4" fontId="13" fillId="8" borderId="113" xfId="0" applyNumberFormat="1" applyFont="1" applyFill="1" applyBorder="1" applyAlignment="1" applyProtection="1">
      <alignment horizontal="right"/>
      <protection locked="0"/>
    </xf>
    <xf numFmtId="1" fontId="44" fillId="2" borderId="107" xfId="0" applyNumberFormat="1" applyFont="1" applyFill="1" applyBorder="1" applyAlignment="1" applyProtection="1">
      <alignment horizontal="center" vertical="center"/>
    </xf>
    <xf numFmtId="0" fontId="3" fillId="2" borderId="11" xfId="0" applyFont="1" applyFill="1" applyBorder="1" applyAlignment="1" applyProtection="1">
      <alignment horizontal="centerContinuous"/>
    </xf>
    <xf numFmtId="0" fontId="3" fillId="2" borderId="5" xfId="0" applyFont="1" applyFill="1" applyBorder="1" applyAlignment="1" applyProtection="1">
      <alignment horizontal="centerContinuous"/>
    </xf>
    <xf numFmtId="0" fontId="44" fillId="0" borderId="125" xfId="0" applyFont="1" applyBorder="1" applyAlignment="1" applyProtection="1">
      <alignment horizontal="center" vertical="center" wrapText="1"/>
    </xf>
    <xf numFmtId="0" fontId="44" fillId="0" borderId="107" xfId="0" applyFont="1" applyBorder="1" applyAlignment="1" applyProtection="1">
      <alignment horizontal="center" vertical="center" wrapText="1"/>
    </xf>
    <xf numFmtId="4" fontId="13" fillId="0" borderId="127" xfId="0" applyNumberFormat="1" applyFont="1" applyFill="1" applyBorder="1" applyAlignment="1" applyProtection="1">
      <alignment horizontal="right"/>
    </xf>
    <xf numFmtId="4" fontId="13" fillId="0" borderId="129" xfId="0" applyNumberFormat="1" applyFont="1" applyFill="1" applyBorder="1" applyAlignment="1" applyProtection="1">
      <alignment horizontal="right"/>
    </xf>
    <xf numFmtId="4" fontId="13" fillId="8" borderId="129" xfId="0" applyNumberFormat="1" applyFont="1" applyFill="1" applyBorder="1" applyAlignment="1" applyProtection="1">
      <alignment horizontal="right"/>
      <protection locked="0"/>
    </xf>
    <xf numFmtId="0" fontId="44" fillId="2" borderId="2" xfId="0" applyFont="1" applyFill="1" applyBorder="1" applyAlignment="1" applyProtection="1">
      <alignment wrapText="1"/>
    </xf>
    <xf numFmtId="0" fontId="3" fillId="2" borderId="11" xfId="0" applyFont="1" applyFill="1" applyBorder="1" applyAlignment="1" applyProtection="1">
      <alignment horizontal="center" vertical="justify"/>
    </xf>
    <xf numFmtId="0" fontId="44" fillId="2" borderId="125" xfId="0" applyFont="1" applyFill="1" applyBorder="1" applyAlignment="1" applyProtection="1">
      <alignment horizontal="center" vertical="center"/>
    </xf>
    <xf numFmtId="0" fontId="44" fillId="2" borderId="107" xfId="0" applyFont="1" applyFill="1" applyBorder="1" applyAlignment="1" applyProtection="1">
      <alignment horizontal="center" vertical="center"/>
    </xf>
    <xf numFmtId="4" fontId="49" fillId="5" borderId="116" xfId="0" applyNumberFormat="1" applyFont="1" applyFill="1" applyBorder="1" applyAlignment="1" applyProtection="1"/>
    <xf numFmtId="4" fontId="49" fillId="5" borderId="132" xfId="0" applyNumberFormat="1" applyFont="1" applyFill="1" applyBorder="1" applyAlignment="1" applyProtection="1"/>
    <xf numFmtId="4" fontId="49" fillId="5" borderId="133" xfId="0" applyNumberFormat="1" applyFont="1" applyFill="1" applyBorder="1" applyAlignment="1" applyProtection="1"/>
    <xf numFmtId="4" fontId="49" fillId="5" borderId="134" xfId="0" applyNumberFormat="1" applyFont="1" applyFill="1" applyBorder="1" applyAlignment="1" applyProtection="1"/>
    <xf numFmtId="4" fontId="49" fillId="5" borderId="120" xfId="0" applyNumberFormat="1" applyFont="1" applyFill="1" applyBorder="1" applyAlignment="1" applyProtection="1"/>
    <xf numFmtId="4" fontId="49" fillId="5" borderId="117" xfId="0" applyNumberFormat="1" applyFont="1" applyFill="1" applyBorder="1" applyAlignment="1" applyProtection="1"/>
    <xf numFmtId="4" fontId="49" fillId="5" borderId="118" xfId="0" applyNumberFormat="1" applyFont="1" applyFill="1" applyBorder="1" applyAlignment="1" applyProtection="1"/>
    <xf numFmtId="4" fontId="49" fillId="5" borderId="119" xfId="0" applyNumberFormat="1" applyFont="1" applyFill="1" applyBorder="1" applyAlignment="1" applyProtection="1"/>
    <xf numFmtId="0" fontId="34" fillId="8" borderId="35" xfId="0" applyFont="1" applyFill="1" applyBorder="1" applyAlignment="1" applyProtection="1">
      <alignment wrapText="1"/>
      <protection locked="0"/>
    </xf>
    <xf numFmtId="2" fontId="34" fillId="4" borderId="35" xfId="25" applyNumberFormat="1" applyFont="1" applyFill="1" applyBorder="1" applyProtection="1"/>
    <xf numFmtId="164" fontId="34" fillId="4" borderId="35" xfId="3" applyNumberFormat="1" applyFont="1" applyFill="1" applyBorder="1" applyProtection="1"/>
    <xf numFmtId="0" fontId="60" fillId="0" borderId="0" xfId="0" applyFont="1" applyAlignment="1" applyProtection="1">
      <alignment horizontal="center" vertical="center"/>
    </xf>
    <xf numFmtId="0" fontId="56" fillId="0" borderId="0" xfId="0" applyFont="1" applyBorder="1" applyAlignment="1" applyProtection="1">
      <alignment horizontal="right" vertical="center"/>
    </xf>
    <xf numFmtId="44" fontId="34" fillId="4" borderId="35" xfId="3" applyFont="1" applyFill="1" applyBorder="1" applyProtection="1"/>
    <xf numFmtId="0" fontId="40" fillId="0" borderId="136" xfId="0" applyFont="1" applyBorder="1" applyAlignment="1" applyProtection="1">
      <alignment horizontal="center" wrapText="1"/>
    </xf>
    <xf numFmtId="0" fontId="40" fillId="0" borderId="137" xfId="0" applyFont="1" applyBorder="1" applyAlignment="1" applyProtection="1">
      <alignment horizontal="center" wrapText="1"/>
    </xf>
    <xf numFmtId="0" fontId="4" fillId="0" borderId="8" xfId="0" applyFont="1" applyBorder="1" applyProtection="1"/>
    <xf numFmtId="0" fontId="4" fillId="2" borderId="21" xfId="0" applyFont="1" applyFill="1" applyBorder="1" applyProtection="1"/>
    <xf numFmtId="0" fontId="4" fillId="2" borderId="22" xfId="0" applyFont="1" applyFill="1" applyBorder="1" applyProtection="1"/>
    <xf numFmtId="0" fontId="11" fillId="2" borderId="22" xfId="0" applyFont="1" applyFill="1" applyBorder="1" applyAlignment="1" applyProtection="1">
      <alignment horizontal="right"/>
    </xf>
    <xf numFmtId="44" fontId="1" fillId="2" borderId="22" xfId="4" applyFont="1" applyFill="1" applyBorder="1" applyAlignment="1" applyProtection="1">
      <alignment horizontal="right"/>
    </xf>
    <xf numFmtId="0" fontId="1" fillId="2" borderId="22" xfId="0" applyFont="1" applyFill="1" applyBorder="1" applyAlignment="1" applyProtection="1">
      <alignment horizontal="right"/>
    </xf>
    <xf numFmtId="10" fontId="1" fillId="2" borderId="22" xfId="16" applyNumberFormat="1" applyFont="1" applyFill="1" applyBorder="1" applyAlignment="1" applyProtection="1">
      <alignment horizontal="center"/>
    </xf>
    <xf numFmtId="0" fontId="1" fillId="2" borderId="22" xfId="0" applyFont="1" applyFill="1" applyBorder="1" applyAlignment="1" applyProtection="1">
      <alignment horizontal="centerContinuous"/>
    </xf>
    <xf numFmtId="44" fontId="49" fillId="5" borderId="30" xfId="3" applyFont="1" applyFill="1" applyBorder="1" applyProtection="1"/>
    <xf numFmtId="44" fontId="40" fillId="5" borderId="31" xfId="3" applyFont="1" applyFill="1" applyBorder="1" applyProtection="1"/>
    <xf numFmtId="2" fontId="43" fillId="0" borderId="52" xfId="4" quotePrefix="1" applyNumberFormat="1" applyFont="1" applyFill="1" applyBorder="1" applyAlignment="1" applyProtection="1">
      <alignment horizontal="right"/>
    </xf>
    <xf numFmtId="2" fontId="43" fillId="0" borderId="13" xfId="4" quotePrefix="1" applyNumberFormat="1" applyFont="1" applyFill="1" applyBorder="1" applyAlignment="1" applyProtection="1">
      <alignment horizontal="right"/>
    </xf>
    <xf numFmtId="2" fontId="43" fillId="0" borderId="13" xfId="4" applyNumberFormat="1" applyFont="1" applyBorder="1" applyAlignment="1" applyProtection="1">
      <alignment horizontal="right"/>
    </xf>
    <xf numFmtId="0" fontId="40" fillId="0" borderId="14" xfId="0" applyFont="1" applyFill="1" applyBorder="1" applyAlignment="1" applyProtection="1">
      <alignment horizontal="center" wrapText="1"/>
    </xf>
    <xf numFmtId="0" fontId="44" fillId="0" borderId="8" xfId="0" applyFont="1" applyBorder="1" applyAlignment="1" applyProtection="1">
      <alignment horizontal="center"/>
    </xf>
    <xf numFmtId="49" fontId="13" fillId="15" borderId="112" xfId="0" applyNumberFormat="1" applyFont="1" applyFill="1" applyBorder="1" applyAlignment="1" applyProtection="1">
      <alignment horizontal="left" vertical="center"/>
    </xf>
    <xf numFmtId="49" fontId="13" fillId="15" borderId="109" xfId="0" applyNumberFormat="1" applyFont="1" applyFill="1" applyBorder="1" applyAlignment="1" applyProtection="1">
      <alignment horizontal="left" vertical="center"/>
    </xf>
    <xf numFmtId="49" fontId="13" fillId="0" borderId="109" xfId="0" applyNumberFormat="1" applyFont="1" applyFill="1" applyBorder="1" applyAlignment="1" applyProtection="1">
      <alignment horizontal="left" vertical="center"/>
    </xf>
    <xf numFmtId="49" fontId="35" fillId="12" borderId="109" xfId="0" applyNumberFormat="1" applyFont="1" applyFill="1" applyBorder="1" applyAlignment="1" applyProtection="1">
      <alignment horizontal="left" vertical="center"/>
    </xf>
    <xf numFmtId="49" fontId="13" fillId="15" borderId="109" xfId="0" applyNumberFormat="1" applyFont="1" applyFill="1" applyBorder="1" applyAlignment="1" applyProtection="1">
      <alignment horizontal="left" vertical="justify"/>
    </xf>
    <xf numFmtId="49" fontId="13" fillId="8" borderId="109" xfId="0" applyNumberFormat="1" applyFont="1" applyFill="1" applyBorder="1" applyAlignment="1" applyProtection="1">
      <alignment horizontal="left" vertical="justify"/>
      <protection locked="0"/>
    </xf>
    <xf numFmtId="0" fontId="30" fillId="2" borderId="2" xfId="0" applyFont="1" applyFill="1" applyBorder="1" applyAlignment="1" applyProtection="1">
      <alignment wrapText="1"/>
    </xf>
    <xf numFmtId="0" fontId="21" fillId="2" borderId="21" xfId="0" applyFont="1" applyFill="1" applyBorder="1" applyAlignment="1" applyProtection="1">
      <alignment wrapText="1"/>
    </xf>
    <xf numFmtId="0" fontId="21" fillId="2" borderId="33" xfId="0" applyFont="1" applyFill="1" applyBorder="1" applyAlignment="1" applyProtection="1">
      <alignment wrapText="1"/>
    </xf>
    <xf numFmtId="166" fontId="0" fillId="0" borderId="0" xfId="16" applyNumberFormat="1" applyFont="1"/>
    <xf numFmtId="167" fontId="0" fillId="0" borderId="0" xfId="16" applyNumberFormat="1" applyFont="1"/>
    <xf numFmtId="166" fontId="0" fillId="0" borderId="0" xfId="0" applyNumberFormat="1"/>
    <xf numFmtId="4" fontId="13" fillId="2" borderId="114" xfId="0" applyNumberFormat="1" applyFont="1" applyFill="1" applyBorder="1" applyAlignment="1" applyProtection="1">
      <alignment horizontal="right"/>
    </xf>
    <xf numFmtId="0" fontId="40" fillId="0" borderId="138" xfId="0" applyFont="1" applyBorder="1" applyAlignment="1" applyProtection="1">
      <alignment horizontal="center" wrapText="1"/>
    </xf>
    <xf numFmtId="0" fontId="8" fillId="0" borderId="8" xfId="0" applyFont="1" applyBorder="1" applyProtection="1"/>
    <xf numFmtId="44" fontId="49" fillId="5" borderId="26" xfId="3" applyFont="1" applyFill="1" applyBorder="1" applyProtection="1"/>
    <xf numFmtId="0" fontId="57" fillId="2" borderId="2" xfId="0" applyFont="1" applyFill="1" applyBorder="1" applyAlignment="1" applyProtection="1">
      <alignment horizontal="center"/>
    </xf>
    <xf numFmtId="0" fontId="0" fillId="0" borderId="22" xfId="0" applyBorder="1" applyProtection="1"/>
    <xf numFmtId="0" fontId="4" fillId="0" borderId="22" xfId="0" applyFont="1" applyBorder="1" applyProtection="1"/>
    <xf numFmtId="0" fontId="8" fillId="0" borderId="22" xfId="0" applyFont="1" applyBorder="1" applyProtection="1"/>
    <xf numFmtId="0" fontId="43" fillId="0" borderId="17" xfId="0" applyFont="1" applyBorder="1" applyProtection="1"/>
    <xf numFmtId="0" fontId="4" fillId="0" borderId="17" xfId="0" applyFont="1" applyBorder="1" applyProtection="1"/>
    <xf numFmtId="0" fontId="4" fillId="0" borderId="21" xfId="0" applyFont="1" applyBorder="1" applyProtection="1"/>
    <xf numFmtId="42" fontId="11" fillId="0" borderId="8" xfId="0" applyNumberFormat="1" applyFont="1" applyFill="1" applyBorder="1" applyAlignment="1" applyProtection="1">
      <alignment horizontal="left" wrapText="1"/>
    </xf>
    <xf numFmtId="0" fontId="43" fillId="0" borderId="8" xfId="0" applyFont="1" applyFill="1" applyBorder="1" applyAlignment="1" applyProtection="1"/>
    <xf numFmtId="0" fontId="13" fillId="2" borderId="66" xfId="0" applyFont="1" applyFill="1" applyBorder="1" applyAlignment="1" applyProtection="1">
      <alignment horizontal="left" vertical="center" wrapText="1"/>
    </xf>
    <xf numFmtId="0" fontId="13" fillId="2" borderId="139" xfId="0" applyFont="1" applyFill="1" applyBorder="1" applyAlignment="1" applyProtection="1">
      <alignment horizontal="left" vertical="center" wrapText="1"/>
    </xf>
    <xf numFmtId="0" fontId="57" fillId="2" borderId="140" xfId="0" applyFont="1" applyFill="1" applyBorder="1" applyAlignment="1" applyProtection="1">
      <alignment horizontal="center" vertical="center"/>
    </xf>
    <xf numFmtId="0" fontId="43" fillId="2" borderId="141" xfId="0" applyFont="1" applyFill="1" applyBorder="1" applyAlignment="1" applyProtection="1">
      <alignment horizontal="left" vertical="center" wrapText="1"/>
    </xf>
    <xf numFmtId="0" fontId="57" fillId="2" borderId="15" xfId="0" applyFont="1" applyFill="1" applyBorder="1" applyAlignment="1" applyProtection="1">
      <alignment horizontal="center" vertical="center"/>
    </xf>
    <xf numFmtId="49" fontId="1" fillId="0" borderId="8" xfId="0" applyNumberFormat="1" applyFont="1" applyFill="1" applyBorder="1" applyAlignment="1" applyProtection="1">
      <alignment horizontal="left" vertical="center" wrapText="1"/>
    </xf>
    <xf numFmtId="0" fontId="53" fillId="0" borderId="22" xfId="0" applyFont="1" applyBorder="1" applyAlignment="1" applyProtection="1">
      <alignment horizontal="right"/>
    </xf>
    <xf numFmtId="0" fontId="43" fillId="2" borderId="143" xfId="0" applyFont="1" applyFill="1" applyBorder="1" applyAlignment="1" applyProtection="1">
      <alignment horizontal="left" vertical="center" wrapText="1"/>
    </xf>
    <xf numFmtId="0" fontId="0" fillId="0" borderId="22" xfId="0" applyFont="1" applyBorder="1" applyProtection="1"/>
    <xf numFmtId="49" fontId="58" fillId="0" borderId="0" xfId="26" applyProtection="1">
      <alignment horizontal="left" vertical="center"/>
    </xf>
    <xf numFmtId="0" fontId="0" fillId="0" borderId="2" xfId="0" applyBorder="1" applyProtection="1"/>
    <xf numFmtId="0" fontId="0" fillId="0" borderId="17" xfId="0" applyBorder="1" applyProtection="1"/>
    <xf numFmtId="0" fontId="0" fillId="2" borderId="33" xfId="0" applyFill="1" applyBorder="1" applyProtection="1"/>
    <xf numFmtId="0" fontId="0" fillId="0" borderId="8" xfId="0" applyBorder="1" applyProtection="1"/>
    <xf numFmtId="0" fontId="0" fillId="2" borderId="16" xfId="0" applyFill="1" applyBorder="1" applyProtection="1"/>
    <xf numFmtId="0" fontId="0" fillId="2" borderId="15" xfId="0" applyFill="1" applyBorder="1" applyProtection="1"/>
    <xf numFmtId="0" fontId="0" fillId="2" borderId="27" xfId="0" applyFill="1" applyBorder="1" applyProtection="1"/>
    <xf numFmtId="0" fontId="0" fillId="0" borderId="21" xfId="0" applyBorder="1" applyProtection="1"/>
    <xf numFmtId="2" fontId="0" fillId="3" borderId="93" xfId="0" applyNumberFormat="1" applyFill="1" applyBorder="1" applyProtection="1"/>
    <xf numFmtId="0" fontId="0" fillId="2" borderId="23" xfId="0" applyFill="1" applyBorder="1" applyProtection="1"/>
    <xf numFmtId="0" fontId="0" fillId="2" borderId="18" xfId="0" applyFill="1" applyBorder="1" applyProtection="1"/>
    <xf numFmtId="0" fontId="0" fillId="2" borderId="80" xfId="0" applyFill="1" applyBorder="1" applyProtection="1"/>
    <xf numFmtId="44" fontId="0" fillId="4" borderId="92" xfId="3" applyFont="1" applyFill="1" applyBorder="1" applyProtection="1"/>
    <xf numFmtId="44" fontId="0" fillId="3" borderId="92" xfId="3" applyFont="1" applyFill="1" applyBorder="1" applyProtection="1"/>
    <xf numFmtId="44" fontId="0" fillId="4" borderId="106" xfId="3" applyFont="1" applyFill="1" applyBorder="1" applyProtection="1"/>
    <xf numFmtId="44" fontId="40" fillId="5" borderId="30" xfId="3" applyFont="1" applyFill="1" applyBorder="1" applyProtection="1"/>
    <xf numFmtId="44" fontId="0" fillId="5" borderId="105" xfId="3" applyFont="1" applyFill="1" applyBorder="1" applyProtection="1"/>
    <xf numFmtId="44" fontId="13" fillId="3" borderId="35" xfId="3" applyNumberFormat="1" applyFont="1" applyFill="1" applyBorder="1" applyAlignment="1" applyProtection="1">
      <alignment horizontal="left"/>
    </xf>
    <xf numFmtId="44" fontId="13" fillId="4" borderId="35" xfId="3" applyNumberFormat="1" applyFont="1" applyFill="1" applyBorder="1" applyAlignment="1" applyProtection="1">
      <alignment horizontal="left"/>
    </xf>
    <xf numFmtId="44" fontId="13" fillId="4" borderId="35" xfId="0" applyNumberFormat="1" applyFont="1" applyFill="1" applyBorder="1" applyProtection="1"/>
    <xf numFmtId="44" fontId="13" fillId="3" borderId="35" xfId="0" applyNumberFormat="1" applyFont="1" applyFill="1" applyBorder="1" applyProtection="1"/>
    <xf numFmtId="44" fontId="13" fillId="4" borderId="28" xfId="0" applyNumberFormat="1" applyFont="1" applyFill="1" applyBorder="1" applyProtection="1"/>
    <xf numFmtId="44" fontId="13" fillId="3" borderId="96" xfId="3" applyNumberFormat="1" applyFont="1" applyFill="1" applyBorder="1" applyAlignment="1" applyProtection="1">
      <alignment horizontal="left"/>
    </xf>
    <xf numFmtId="44" fontId="13" fillId="4" borderId="94" xfId="3" applyNumberFormat="1" applyFont="1" applyFill="1" applyBorder="1" applyAlignment="1" applyProtection="1">
      <alignment horizontal="left"/>
    </xf>
    <xf numFmtId="44" fontId="13" fillId="3" borderId="94" xfId="3" applyNumberFormat="1" applyFont="1" applyFill="1" applyBorder="1" applyAlignment="1" applyProtection="1">
      <alignment horizontal="left"/>
    </xf>
    <xf numFmtId="44" fontId="13" fillId="4" borderId="94" xfId="3" applyNumberFormat="1" applyFont="1" applyFill="1" applyBorder="1" applyProtection="1"/>
    <xf numFmtId="44" fontId="13" fillId="3" borderId="94" xfId="3" applyNumberFormat="1" applyFont="1" applyFill="1" applyBorder="1" applyProtection="1"/>
    <xf numFmtId="44" fontId="13" fillId="4" borderId="95" xfId="3" applyNumberFormat="1" applyFont="1" applyFill="1" applyBorder="1" applyProtection="1"/>
    <xf numFmtId="44" fontId="43" fillId="4" borderId="22" xfId="3" applyNumberFormat="1" applyFont="1" applyFill="1" applyBorder="1" applyProtection="1"/>
    <xf numFmtId="44" fontId="43" fillId="4" borderId="22" xfId="0" applyNumberFormat="1" applyFont="1" applyFill="1" applyBorder="1" applyProtection="1"/>
    <xf numFmtId="164" fontId="43" fillId="4" borderId="146" xfId="0" applyNumberFormat="1" applyFont="1" applyFill="1" applyBorder="1" applyProtection="1"/>
    <xf numFmtId="49" fontId="13" fillId="8" borderId="110" xfId="0" applyNumberFormat="1" applyFont="1" applyFill="1" applyBorder="1" applyAlignment="1" applyProtection="1">
      <alignment horizontal="left" vertical="justify"/>
      <protection locked="0"/>
    </xf>
    <xf numFmtId="4" fontId="13" fillId="8" borderId="115" xfId="0" applyNumberFormat="1" applyFont="1" applyFill="1" applyBorder="1" applyAlignment="1" applyProtection="1">
      <alignment horizontal="right"/>
      <protection locked="0"/>
    </xf>
    <xf numFmtId="4" fontId="13" fillId="8" borderId="130" xfId="0" applyNumberFormat="1" applyFont="1" applyFill="1" applyBorder="1" applyAlignment="1" applyProtection="1">
      <alignment horizontal="right"/>
      <protection locked="0"/>
    </xf>
    <xf numFmtId="4" fontId="13" fillId="8" borderId="131" xfId="0" applyNumberFormat="1" applyFont="1" applyFill="1" applyBorder="1" applyAlignment="1" applyProtection="1">
      <alignment horizontal="right"/>
      <protection locked="0"/>
    </xf>
    <xf numFmtId="49" fontId="13" fillId="16" borderId="109" xfId="0" applyNumberFormat="1" applyFont="1" applyFill="1" applyBorder="1" applyAlignment="1" applyProtection="1">
      <alignment horizontal="left" vertical="justify"/>
    </xf>
    <xf numFmtId="0" fontId="18" fillId="0" borderId="0" xfId="0" applyFont="1" applyAlignment="1" applyProtection="1">
      <alignment horizontal="center"/>
    </xf>
    <xf numFmtId="1" fontId="3" fillId="2" borderId="13" xfId="0" applyNumberFormat="1" applyFont="1" applyFill="1" applyBorder="1" applyAlignment="1" applyProtection="1">
      <alignment horizontal="center"/>
    </xf>
    <xf numFmtId="2" fontId="13" fillId="0" borderId="151" xfId="0" applyNumberFormat="1" applyFont="1" applyFill="1" applyBorder="1" applyAlignment="1" applyProtection="1">
      <alignment horizontal="right"/>
    </xf>
    <xf numFmtId="4" fontId="13" fillId="0" borderId="152" xfId="0" applyNumberFormat="1" applyFont="1" applyFill="1" applyBorder="1" applyAlignment="1" applyProtection="1">
      <alignment horizontal="right"/>
    </xf>
    <xf numFmtId="4" fontId="49" fillId="5" borderId="154" xfId="0" applyNumberFormat="1" applyFont="1" applyFill="1" applyBorder="1" applyAlignment="1" applyProtection="1"/>
    <xf numFmtId="1" fontId="3" fillId="2" borderId="5" xfId="0" applyNumberFormat="1" applyFont="1" applyFill="1" applyBorder="1" applyAlignment="1" applyProtection="1">
      <alignment horizontal="center"/>
    </xf>
    <xf numFmtId="1" fontId="44" fillId="0" borderId="8" xfId="0" applyNumberFormat="1" applyFont="1" applyBorder="1" applyAlignment="1" applyProtection="1">
      <alignment horizontal="center" vertical="center"/>
    </xf>
    <xf numFmtId="2" fontId="13" fillId="0" borderId="155" xfId="0" applyNumberFormat="1" applyFont="1" applyFill="1" applyBorder="1" applyAlignment="1" applyProtection="1">
      <alignment horizontal="right"/>
    </xf>
    <xf numFmtId="2" fontId="13" fillId="0" borderId="156" xfId="0" applyNumberFormat="1" applyFont="1" applyFill="1" applyBorder="1" applyAlignment="1" applyProtection="1">
      <alignment horizontal="right"/>
    </xf>
    <xf numFmtId="4" fontId="13" fillId="0" borderId="157" xfId="0" applyNumberFormat="1" applyFont="1" applyFill="1" applyBorder="1" applyAlignment="1" applyProtection="1">
      <alignment horizontal="right"/>
    </xf>
    <xf numFmtId="4" fontId="13" fillId="0" borderId="158" xfId="0" applyNumberFormat="1" applyFont="1" applyFill="1" applyBorder="1" applyAlignment="1" applyProtection="1">
      <alignment horizontal="right"/>
    </xf>
    <xf numFmtId="4" fontId="49" fillId="5" borderId="161" xfId="0" applyNumberFormat="1" applyFont="1" applyFill="1" applyBorder="1" applyAlignment="1" applyProtection="1"/>
    <xf numFmtId="4" fontId="49" fillId="5" borderId="162" xfId="0" applyNumberFormat="1" applyFont="1" applyFill="1" applyBorder="1" applyAlignment="1" applyProtection="1"/>
    <xf numFmtId="0" fontId="18" fillId="0" borderId="0" xfId="0" applyFont="1" applyAlignment="1" applyProtection="1">
      <alignment horizontal="center" wrapText="1"/>
    </xf>
    <xf numFmtId="0" fontId="44" fillId="0" borderId="150" xfId="0" applyFont="1" applyFill="1" applyBorder="1" applyAlignment="1" applyProtection="1">
      <alignment horizontal="center" vertical="center" wrapText="1"/>
    </xf>
    <xf numFmtId="0" fontId="44" fillId="0" borderId="105" xfId="0" applyFont="1" applyFill="1" applyBorder="1" applyAlignment="1" applyProtection="1">
      <alignment horizontal="center" vertical="center" wrapText="1"/>
    </xf>
    <xf numFmtId="0" fontId="44" fillId="0" borderId="104" xfId="0" applyFont="1" applyFill="1" applyBorder="1" applyAlignment="1" applyProtection="1">
      <alignment horizontal="center" vertical="center" wrapText="1"/>
    </xf>
    <xf numFmtId="0" fontId="44" fillId="0" borderId="14" xfId="0" applyFont="1" applyFill="1" applyBorder="1" applyAlignment="1" applyProtection="1">
      <alignment horizontal="center" wrapText="1"/>
    </xf>
    <xf numFmtId="0" fontId="44" fillId="0" borderId="0" xfId="0" applyFont="1" applyAlignment="1" applyProtection="1">
      <alignment horizontal="center"/>
    </xf>
    <xf numFmtId="0" fontId="44" fillId="0" borderId="8" xfId="0" applyFont="1" applyBorder="1" applyAlignment="1" applyProtection="1">
      <alignment vertical="center" textRotation="90"/>
    </xf>
    <xf numFmtId="0" fontId="44" fillId="0" borderId="8" xfId="0" applyFont="1" applyBorder="1" applyAlignment="1" applyProtection="1">
      <alignment vertical="center" textRotation="90" wrapText="1"/>
    </xf>
    <xf numFmtId="0" fontId="44" fillId="0" borderId="0" xfId="0" applyFont="1" applyAlignment="1" applyProtection="1">
      <alignment horizontal="center" wrapText="1"/>
    </xf>
    <xf numFmtId="0" fontId="13" fillId="16" borderId="35" xfId="7" applyNumberFormat="1" applyFont="1" applyFill="1" applyBorder="1" applyAlignment="1" applyProtection="1">
      <alignment horizontal="left" vertical="center"/>
    </xf>
    <xf numFmtId="0" fontId="44" fillId="0" borderId="0" xfId="7" applyFont="1" applyBorder="1" applyAlignment="1" applyProtection="1">
      <alignment horizontal="center"/>
    </xf>
    <xf numFmtId="0" fontId="44" fillId="0" borderId="0" xfId="7" applyFont="1" applyAlignment="1" applyProtection="1">
      <alignment horizontal="center"/>
    </xf>
    <xf numFmtId="164" fontId="12" fillId="8" borderId="52" xfId="3" applyNumberFormat="1" applyFont="1" applyFill="1" applyBorder="1" applyProtection="1"/>
    <xf numFmtId="164" fontId="12" fillId="10" borderId="13" xfId="3" applyNumberFormat="1" applyFont="1" applyFill="1" applyBorder="1" applyProtection="1"/>
    <xf numFmtId="164" fontId="12" fillId="8" borderId="13" xfId="3" applyNumberFormat="1" applyFont="1" applyFill="1" applyBorder="1" applyProtection="1"/>
    <xf numFmtId="164" fontId="12" fillId="2" borderId="13" xfId="3" applyNumberFormat="1" applyFont="1" applyFill="1" applyBorder="1" applyProtection="1"/>
    <xf numFmtId="164" fontId="34" fillId="8" borderId="13" xfId="3" applyNumberFormat="1" applyFont="1" applyFill="1" applyBorder="1" applyProtection="1"/>
    <xf numFmtId="164" fontId="34" fillId="10" borderId="13" xfId="3" applyNumberFormat="1" applyFont="1" applyFill="1" applyBorder="1" applyProtection="1"/>
    <xf numFmtId="164" fontId="34" fillId="10" borderId="145" xfId="3" applyNumberFormat="1" applyFont="1" applyFill="1" applyBorder="1" applyProtection="1"/>
    <xf numFmtId="164" fontId="47" fillId="4" borderId="22" xfId="3" applyNumberFormat="1" applyFont="1" applyFill="1" applyBorder="1" applyProtection="1"/>
    <xf numFmtId="164" fontId="48" fillId="13" borderId="105" xfId="3" applyNumberFormat="1" applyFont="1" applyFill="1" applyBorder="1" applyProtection="1"/>
    <xf numFmtId="164" fontId="12" fillId="10" borderId="148" xfId="3" applyNumberFormat="1" applyFont="1" applyFill="1" applyBorder="1" applyProtection="1"/>
    <xf numFmtId="164" fontId="47" fillId="4" borderId="21" xfId="3" applyNumberFormat="1" applyFont="1" applyFill="1" applyBorder="1" applyProtection="1"/>
    <xf numFmtId="0" fontId="44" fillId="2" borderId="0" xfId="7" applyFont="1" applyFill="1" applyBorder="1" applyAlignment="1" applyProtection="1">
      <alignment horizontal="center"/>
    </xf>
    <xf numFmtId="0" fontId="43" fillId="4" borderId="45" xfId="7" applyNumberFormat="1" applyFont="1" applyFill="1" applyBorder="1" applyAlignment="1" applyProtection="1">
      <alignment horizontal="right" vertical="center"/>
    </xf>
    <xf numFmtId="0" fontId="0" fillId="0" borderId="33" xfId="0" applyBorder="1" applyProtection="1"/>
    <xf numFmtId="0" fontId="55" fillId="0" borderId="16" xfId="0" applyFont="1" applyBorder="1" applyAlignment="1" applyProtection="1">
      <alignment vertical="top"/>
    </xf>
    <xf numFmtId="0" fontId="43" fillId="0" borderId="15" xfId="0" applyFont="1" applyBorder="1" applyAlignment="1" applyProtection="1">
      <alignment vertical="top"/>
    </xf>
    <xf numFmtId="0" fontId="53" fillId="0" borderId="15" xfId="0" applyFont="1" applyBorder="1" applyAlignment="1" applyProtection="1">
      <alignment horizontal="centerContinuous" vertical="top"/>
    </xf>
    <xf numFmtId="0" fontId="43" fillId="0" borderId="15" xfId="0" applyFont="1" applyFill="1" applyBorder="1" applyAlignment="1" applyProtection="1">
      <alignment horizontal="left" vertical="top" wrapText="1"/>
    </xf>
    <xf numFmtId="10" fontId="0" fillId="0" borderId="0" xfId="16" applyNumberFormat="1" applyFont="1" applyFill="1"/>
    <xf numFmtId="0" fontId="57" fillId="2" borderId="15" xfId="0" applyFont="1" applyFill="1" applyBorder="1" applyAlignment="1" applyProtection="1">
      <alignment horizontal="center"/>
    </xf>
    <xf numFmtId="0" fontId="49" fillId="0" borderId="0" xfId="0" applyFont="1" applyBorder="1" applyAlignment="1" applyProtection="1">
      <alignment horizontal="right"/>
    </xf>
    <xf numFmtId="44" fontId="34" fillId="8" borderId="9" xfId="3" applyFont="1" applyFill="1" applyBorder="1" applyProtection="1"/>
    <xf numFmtId="2" fontId="34" fillId="8" borderId="9" xfId="3" applyNumberFormat="1" applyFont="1" applyFill="1" applyBorder="1" applyProtection="1"/>
    <xf numFmtId="44" fontId="34" fillId="8" borderId="64" xfId="3" applyFont="1" applyFill="1" applyBorder="1" applyProtection="1"/>
    <xf numFmtId="44" fontId="34" fillId="8" borderId="35" xfId="3" applyFont="1" applyFill="1" applyBorder="1" applyProtection="1"/>
    <xf numFmtId="44" fontId="34" fillId="8" borderId="11" xfId="3" applyFont="1" applyFill="1" applyBorder="1" applyProtection="1"/>
    <xf numFmtId="44" fontId="34" fillId="8" borderId="5" xfId="3" applyFont="1" applyFill="1" applyBorder="1" applyProtection="1"/>
    <xf numFmtId="44" fontId="34" fillId="8" borderId="10" xfId="3" applyFont="1" applyFill="1" applyBorder="1" applyProtection="1"/>
    <xf numFmtId="44" fontId="34" fillId="8" borderId="13" xfId="3" applyFont="1" applyFill="1" applyBorder="1" applyProtection="1"/>
    <xf numFmtId="44" fontId="0" fillId="8" borderId="60" xfId="0" applyNumberFormat="1" applyFill="1" applyBorder="1" applyProtection="1"/>
    <xf numFmtId="44" fontId="0" fillId="8" borderId="39" xfId="0" applyNumberFormat="1" applyFill="1" applyBorder="1" applyProtection="1"/>
    <xf numFmtId="44" fontId="0" fillId="8" borderId="40" xfId="0" applyNumberFormat="1" applyFill="1" applyBorder="1" applyProtection="1"/>
    <xf numFmtId="44" fontId="0" fillId="8" borderId="83" xfId="0" applyNumberFormat="1" applyFill="1" applyBorder="1" applyProtection="1"/>
    <xf numFmtId="44" fontId="18" fillId="8" borderId="88" xfId="0" applyNumberFormat="1" applyFont="1" applyFill="1" applyBorder="1" applyAlignment="1" applyProtection="1"/>
    <xf numFmtId="44" fontId="12" fillId="8" borderId="76" xfId="3" applyNumberFormat="1" applyFont="1" applyFill="1" applyBorder="1" applyProtection="1"/>
    <xf numFmtId="44" fontId="12" fillId="8" borderId="71" xfId="3" applyNumberFormat="1" applyFont="1" applyFill="1" applyBorder="1" applyProtection="1"/>
    <xf numFmtId="44" fontId="12" fillId="8" borderId="86" xfId="3" applyNumberFormat="1" applyFont="1" applyFill="1" applyBorder="1" applyProtection="1"/>
    <xf numFmtId="44" fontId="18" fillId="10" borderId="87" xfId="0" applyNumberFormat="1" applyFont="1" applyFill="1" applyBorder="1" applyAlignment="1" applyProtection="1"/>
    <xf numFmtId="44" fontId="12" fillId="10" borderId="77" xfId="3" applyNumberFormat="1" applyFont="1" applyFill="1" applyBorder="1" applyAlignment="1" applyProtection="1"/>
    <xf numFmtId="44" fontId="18" fillId="8" borderId="91" xfId="0" applyNumberFormat="1" applyFont="1" applyFill="1" applyBorder="1" applyAlignment="1" applyProtection="1"/>
    <xf numFmtId="44" fontId="12" fillId="8" borderId="78" xfId="3" applyNumberFormat="1" applyFont="1" applyFill="1" applyBorder="1" applyAlignment="1" applyProtection="1"/>
    <xf numFmtId="0" fontId="0" fillId="10" borderId="3" xfId="0" applyFill="1" applyBorder="1" applyProtection="1"/>
    <xf numFmtId="2" fontId="0" fillId="8" borderId="12" xfId="0" applyNumberFormat="1" applyFill="1" applyBorder="1" applyProtection="1"/>
    <xf numFmtId="2" fontId="0" fillId="8" borderId="135" xfId="0" applyNumberFormat="1" applyFill="1" applyBorder="1" applyProtection="1"/>
    <xf numFmtId="2" fontId="0" fillId="8" borderId="82" xfId="0" applyNumberFormat="1" applyFill="1" applyBorder="1" applyProtection="1"/>
    <xf numFmtId="44" fontId="12" fillId="10" borderId="11" xfId="3" applyFont="1" applyFill="1" applyBorder="1" applyProtection="1"/>
    <xf numFmtId="44" fontId="12" fillId="10" borderId="35" xfId="3" applyFont="1" applyFill="1" applyBorder="1" applyProtection="1"/>
    <xf numFmtId="44" fontId="12" fillId="10" borderId="9" xfId="3" applyFont="1" applyFill="1" applyBorder="1" applyProtection="1"/>
    <xf numFmtId="44" fontId="12" fillId="8" borderId="11" xfId="3" applyFont="1" applyFill="1" applyBorder="1" applyProtection="1"/>
    <xf numFmtId="44" fontId="12" fillId="8" borderId="35" xfId="3" applyFont="1" applyFill="1" applyBorder="1" applyProtection="1"/>
    <xf numFmtId="44" fontId="12" fillId="8" borderId="9" xfId="3" applyFont="1" applyFill="1" applyBorder="1" applyProtection="1"/>
    <xf numFmtId="44" fontId="61" fillId="10" borderId="25" xfId="3" applyFont="1" applyFill="1" applyBorder="1" applyProtection="1"/>
    <xf numFmtId="44" fontId="18" fillId="10" borderId="28" xfId="3" applyFont="1" applyFill="1" applyBorder="1" applyProtection="1"/>
    <xf numFmtId="44" fontId="12" fillId="10" borderId="28" xfId="3" applyFont="1" applyFill="1" applyBorder="1" applyProtection="1"/>
    <xf numFmtId="44" fontId="12" fillId="10" borderId="6" xfId="3" applyFont="1" applyFill="1" applyBorder="1" applyProtection="1"/>
    <xf numFmtId="42" fontId="19" fillId="8" borderId="35" xfId="3" applyNumberFormat="1" applyFont="1" applyFill="1" applyBorder="1" applyAlignment="1" applyProtection="1">
      <alignment horizontal="left"/>
    </xf>
    <xf numFmtId="42" fontId="19" fillId="8" borderId="5" xfId="3" applyNumberFormat="1" applyFont="1" applyFill="1" applyBorder="1" applyAlignment="1" applyProtection="1">
      <alignment horizontal="left"/>
    </xf>
    <xf numFmtId="42" fontId="19" fillId="10" borderId="35" xfId="3" applyNumberFormat="1" applyFont="1" applyFill="1" applyBorder="1" applyAlignment="1" applyProtection="1">
      <alignment horizontal="left"/>
    </xf>
    <xf numFmtId="42" fontId="19" fillId="10" borderId="5" xfId="3" applyNumberFormat="1" applyFont="1" applyFill="1" applyBorder="1" applyAlignment="1" applyProtection="1">
      <alignment horizontal="left"/>
    </xf>
    <xf numFmtId="42" fontId="19" fillId="8" borderId="135" xfId="3" applyNumberFormat="1" applyFont="1" applyFill="1" applyBorder="1" applyAlignment="1" applyProtection="1">
      <alignment horizontal="left"/>
    </xf>
    <xf numFmtId="42" fontId="19" fillId="8" borderId="19" xfId="3" applyNumberFormat="1" applyFont="1" applyFill="1" applyBorder="1" applyAlignment="1" applyProtection="1">
      <alignment horizontal="left"/>
    </xf>
    <xf numFmtId="41" fontId="19" fillId="8" borderId="35" xfId="3" applyNumberFormat="1" applyFont="1" applyFill="1" applyBorder="1" applyAlignment="1" applyProtection="1">
      <alignment horizontal="left"/>
    </xf>
    <xf numFmtId="41" fontId="19" fillId="10" borderId="35" xfId="3" applyNumberFormat="1" applyFont="1" applyFill="1" applyBorder="1" applyAlignment="1" applyProtection="1">
      <alignment horizontal="left"/>
    </xf>
    <xf numFmtId="41" fontId="13" fillId="10" borderId="35" xfId="0" applyNumberFormat="1" applyFont="1" applyFill="1" applyBorder="1" applyProtection="1"/>
    <xf numFmtId="41" fontId="13" fillId="8" borderId="35" xfId="0" applyNumberFormat="1" applyFont="1" applyFill="1" applyBorder="1" applyProtection="1"/>
    <xf numFmtId="41" fontId="13" fillId="10" borderId="28" xfId="0" applyNumberFormat="1" applyFont="1" applyFill="1" applyBorder="1" applyProtection="1"/>
    <xf numFmtId="0" fontId="49" fillId="0" borderId="60" xfId="7" applyFont="1" applyBorder="1" applyAlignment="1" applyProtection="1">
      <alignment horizontal="right" vertical="center"/>
    </xf>
    <xf numFmtId="44" fontId="44" fillId="0" borderId="15" xfId="3" applyFont="1" applyFill="1" applyBorder="1" applyAlignment="1" applyProtection="1"/>
    <xf numFmtId="0" fontId="49" fillId="0" borderId="24" xfId="7" applyFont="1" applyBorder="1" applyAlignment="1" applyProtection="1">
      <alignment horizontal="right" vertical="center"/>
    </xf>
    <xf numFmtId="49" fontId="30" fillId="14" borderId="0" xfId="27" applyAlignment="1">
      <alignment horizontal="center" vertical="center"/>
    </xf>
    <xf numFmtId="49" fontId="58" fillId="0" borderId="0" xfId="26" applyAlignment="1">
      <alignment horizontal="left" vertical="center"/>
    </xf>
    <xf numFmtId="0" fontId="4" fillId="0" borderId="0" xfId="7" applyFont="1" applyAlignment="1" applyProtection="1">
      <alignment vertical="center"/>
    </xf>
    <xf numFmtId="0" fontId="15" fillId="2" borderId="0" xfId="7" applyFont="1" applyFill="1" applyBorder="1" applyAlignment="1" applyProtection="1">
      <alignment vertical="center"/>
    </xf>
    <xf numFmtId="0" fontId="3" fillId="0" borderId="27" xfId="7" applyFont="1" applyBorder="1" applyAlignment="1" applyProtection="1">
      <alignment vertical="center"/>
    </xf>
    <xf numFmtId="0" fontId="3" fillId="0" borderId="0" xfId="7" applyFont="1" applyBorder="1" applyAlignment="1" applyProtection="1">
      <alignment vertical="center"/>
    </xf>
    <xf numFmtId="0" fontId="15" fillId="2" borderId="16" xfId="7" applyFont="1" applyFill="1" applyBorder="1" applyAlignment="1" applyProtection="1">
      <alignment vertical="center"/>
    </xf>
    <xf numFmtId="0" fontId="44" fillId="0" borderId="11" xfId="7" applyFont="1" applyBorder="1" applyAlignment="1" applyProtection="1">
      <alignment vertical="center"/>
    </xf>
    <xf numFmtId="0" fontId="44" fillId="0" borderId="25" xfId="7" applyFont="1" applyBorder="1" applyAlignment="1" applyProtection="1">
      <alignment vertical="center"/>
    </xf>
    <xf numFmtId="1" fontId="43" fillId="0" borderId="21" xfId="7" applyNumberFormat="1" applyFont="1" applyFill="1" applyBorder="1" applyAlignment="1" applyProtection="1">
      <alignment horizontal="right" vertical="center"/>
    </xf>
    <xf numFmtId="0" fontId="50" fillId="13" borderId="59" xfId="7" applyFont="1" applyFill="1" applyBorder="1" applyAlignment="1" applyProtection="1">
      <alignment vertical="center"/>
    </xf>
    <xf numFmtId="0" fontId="44" fillId="0" borderId="11" xfId="7" applyFont="1" applyFill="1" applyBorder="1" applyAlignment="1" applyProtection="1">
      <alignment vertical="center"/>
    </xf>
    <xf numFmtId="0" fontId="44" fillId="0" borderId="59" xfId="7" applyFont="1" applyFill="1" applyBorder="1" applyAlignment="1" applyProtection="1">
      <alignment vertical="center"/>
    </xf>
    <xf numFmtId="0" fontId="44" fillId="0" borderId="25" xfId="7" applyFont="1" applyFill="1" applyBorder="1" applyAlignment="1" applyProtection="1">
      <alignment vertical="center" wrapText="1"/>
    </xf>
    <xf numFmtId="0" fontId="3" fillId="2" borderId="59" xfId="7" applyFont="1" applyFill="1" applyBorder="1" applyAlignment="1" applyProtection="1">
      <alignment vertical="center"/>
    </xf>
    <xf numFmtId="1" fontId="43" fillId="0" borderId="56" xfId="7" applyNumberFormat="1" applyFont="1" applyFill="1" applyBorder="1" applyAlignment="1" applyProtection="1">
      <alignment horizontal="right" vertical="center"/>
    </xf>
    <xf numFmtId="1" fontId="43" fillId="0" borderId="11" xfId="7" applyNumberFormat="1" applyFont="1" applyFill="1" applyBorder="1" applyAlignment="1" applyProtection="1">
      <alignment horizontal="right" vertical="center"/>
    </xf>
    <xf numFmtId="1" fontId="43" fillId="7" borderId="21" xfId="7" applyNumberFormat="1" applyFont="1" applyFill="1" applyBorder="1" applyAlignment="1" applyProtection="1">
      <alignment horizontal="right" vertical="center"/>
    </xf>
    <xf numFmtId="1" fontId="48" fillId="2" borderId="14" xfId="7" applyNumberFormat="1" applyFont="1" applyFill="1" applyBorder="1" applyAlignment="1" applyProtection="1">
      <alignment horizontal="left" vertical="center"/>
    </xf>
    <xf numFmtId="1" fontId="43" fillId="0" borderId="47" xfId="7" applyNumberFormat="1" applyFont="1" applyFill="1" applyBorder="1" applyAlignment="1" applyProtection="1">
      <alignment horizontal="right" vertical="center"/>
    </xf>
    <xf numFmtId="0" fontId="44" fillId="0" borderId="44" xfId="7" applyFont="1" applyBorder="1" applyAlignment="1" applyProtection="1">
      <alignment vertical="center"/>
    </xf>
    <xf numFmtId="0" fontId="44" fillId="0" borderId="59" xfId="7" applyFont="1" applyFill="1" applyBorder="1" applyAlignment="1" applyProtection="1">
      <alignment vertical="center" wrapText="1"/>
    </xf>
    <xf numFmtId="0" fontId="44" fillId="0" borderId="25" xfId="7" applyFont="1" applyBorder="1" applyAlignment="1" applyProtection="1">
      <alignment horizontal="right" vertical="center"/>
    </xf>
    <xf numFmtId="0" fontId="44" fillId="2" borderId="59" xfId="7" applyFont="1" applyFill="1" applyBorder="1" applyAlignment="1" applyProtection="1">
      <alignment vertical="center"/>
    </xf>
    <xf numFmtId="1" fontId="43" fillId="0" borderId="56" xfId="7" applyNumberFormat="1" applyFont="1" applyFill="1" applyBorder="1" applyAlignment="1" applyProtection="1">
      <alignment horizontal="right" vertical="center" wrapText="1"/>
    </xf>
    <xf numFmtId="164" fontId="0" fillId="2" borderId="0" xfId="3" applyNumberFormat="1" applyFont="1" applyFill="1" applyBorder="1" applyAlignment="1" applyProtection="1">
      <alignment horizontal="center"/>
    </xf>
    <xf numFmtId="0" fontId="0" fillId="0" borderId="0" xfId="0" applyAlignment="1" applyProtection="1">
      <alignment vertical="top"/>
    </xf>
    <xf numFmtId="0" fontId="0" fillId="0" borderId="0" xfId="0" applyAlignment="1" applyProtection="1">
      <alignment horizontal="center" vertical="center"/>
    </xf>
    <xf numFmtId="0" fontId="30" fillId="2" borderId="8" xfId="0" applyFont="1" applyFill="1" applyBorder="1" applyAlignment="1" applyProtection="1">
      <alignment horizontal="center" vertical="center"/>
    </xf>
    <xf numFmtId="0" fontId="30" fillId="2" borderId="17" xfId="0" applyFont="1" applyFill="1" applyBorder="1" applyAlignment="1" applyProtection="1">
      <alignment horizontal="center" vertical="center"/>
    </xf>
    <xf numFmtId="0" fontId="30" fillId="2" borderId="0" xfId="0" applyFont="1" applyFill="1" applyBorder="1" applyAlignment="1" applyProtection="1">
      <alignment horizontal="center" vertical="center"/>
    </xf>
    <xf numFmtId="0" fontId="30" fillId="2" borderId="0" xfId="0" applyFont="1" applyFill="1" applyAlignment="1" applyProtection="1">
      <alignment horizontal="center" vertical="center"/>
    </xf>
    <xf numFmtId="0" fontId="34" fillId="0" borderId="0" xfId="0" applyFont="1" applyBorder="1" applyAlignment="1" applyProtection="1">
      <alignment horizontal="left" vertical="top"/>
    </xf>
    <xf numFmtId="0" fontId="34" fillId="0" borderId="0" xfId="0" applyFont="1" applyBorder="1" applyAlignment="1" applyProtection="1">
      <alignment horizontal="left" vertical="top"/>
      <protection locked="0"/>
    </xf>
    <xf numFmtId="0" fontId="55" fillId="0" borderId="0" xfId="0" applyFont="1" applyAlignment="1" applyProtection="1">
      <alignment vertical="center"/>
    </xf>
    <xf numFmtId="0" fontId="55" fillId="0" borderId="0" xfId="0" applyFont="1" applyProtection="1"/>
    <xf numFmtId="0" fontId="40" fillId="0" borderId="0" xfId="0" applyFont="1" applyAlignment="1" applyProtection="1">
      <alignment horizontal="right" vertical="center"/>
    </xf>
    <xf numFmtId="164" fontId="18" fillId="10" borderId="0" xfId="3" applyNumberFormat="1" applyFont="1" applyFill="1" applyBorder="1" applyAlignment="1" applyProtection="1">
      <protection locked="0"/>
    </xf>
    <xf numFmtId="0" fontId="47" fillId="0" borderId="0" xfId="0" applyFont="1" applyBorder="1" applyAlignment="1" applyProtection="1">
      <alignment horizontal="left" vertical="top" wrapText="1"/>
    </xf>
    <xf numFmtId="0" fontId="47" fillId="0" borderId="0" xfId="0" applyFont="1" applyBorder="1" applyAlignment="1" applyProtection="1">
      <alignment horizontal="center" vertical="top" wrapText="1"/>
    </xf>
    <xf numFmtId="0" fontId="65" fillId="2" borderId="0" xfId="0" applyFont="1" applyFill="1" applyBorder="1" applyAlignment="1" applyProtection="1">
      <alignment horizontal="center" vertical="center" wrapText="1"/>
    </xf>
    <xf numFmtId="0" fontId="66" fillId="0" borderId="0" xfId="0" applyFont="1" applyBorder="1" applyAlignment="1" applyProtection="1">
      <alignment horizontal="center" vertical="center"/>
    </xf>
    <xf numFmtId="0" fontId="0" fillId="2" borderId="21" xfId="0" applyFont="1" applyFill="1" applyBorder="1" applyProtection="1"/>
    <xf numFmtId="0" fontId="0" fillId="2" borderId="22" xfId="0" applyFont="1" applyFill="1" applyBorder="1" applyProtection="1"/>
    <xf numFmtId="44" fontId="31" fillId="8" borderId="11" xfId="3" applyFont="1" applyFill="1" applyBorder="1" applyProtection="1"/>
    <xf numFmtId="44" fontId="31" fillId="8" borderId="5" xfId="3" applyFont="1" applyFill="1" applyBorder="1" applyProtection="1"/>
    <xf numFmtId="44" fontId="31" fillId="8" borderId="10" xfId="3" applyFont="1" applyFill="1" applyBorder="1" applyProtection="1"/>
    <xf numFmtId="44" fontId="31" fillId="8" borderId="9" xfId="3" applyFont="1" applyFill="1" applyBorder="1" applyProtection="1"/>
    <xf numFmtId="44" fontId="34" fillId="8" borderId="147" xfId="3" applyFont="1" applyFill="1" applyBorder="1" applyProtection="1"/>
    <xf numFmtId="44" fontId="34" fillId="8" borderId="28" xfId="3" applyFont="1" applyFill="1" applyBorder="1" applyProtection="1"/>
    <xf numFmtId="44" fontId="34" fillId="8" borderId="81" xfId="3" applyFont="1" applyFill="1" applyBorder="1" applyProtection="1"/>
    <xf numFmtId="44" fontId="34" fillId="8" borderId="6" xfId="3" applyFont="1" applyFill="1" applyBorder="1" applyProtection="1"/>
    <xf numFmtId="44" fontId="34" fillId="8" borderId="25" xfId="3" applyFont="1" applyFill="1" applyBorder="1" applyProtection="1"/>
    <xf numFmtId="44" fontId="34" fillId="8" borderId="97" xfId="3" applyFont="1" applyFill="1" applyBorder="1" applyProtection="1"/>
    <xf numFmtId="44" fontId="34" fillId="8" borderId="148" xfId="3" applyFont="1" applyFill="1" applyBorder="1" applyProtection="1"/>
    <xf numFmtId="2" fontId="34" fillId="4" borderId="28" xfId="25" applyNumberFormat="1" applyFont="1" applyFill="1" applyBorder="1" applyProtection="1"/>
    <xf numFmtId="44" fontId="34" fillId="4" borderId="28" xfId="3" applyFont="1" applyFill="1" applyBorder="1" applyProtection="1"/>
    <xf numFmtId="164" fontId="34" fillId="4" borderId="28" xfId="3" applyNumberFormat="1" applyFont="1" applyFill="1" applyBorder="1" applyProtection="1"/>
    <xf numFmtId="0" fontId="34" fillId="0" borderId="0" xfId="0" applyFont="1" applyProtection="1"/>
    <xf numFmtId="0" fontId="0" fillId="2" borderId="16" xfId="0" applyFont="1" applyFill="1" applyBorder="1" applyProtection="1"/>
    <xf numFmtId="0" fontId="0" fillId="2" borderId="15" xfId="0" applyFont="1" applyFill="1" applyBorder="1" applyProtection="1"/>
    <xf numFmtId="0" fontId="0" fillId="2" borderId="2" xfId="0" applyFont="1" applyFill="1" applyBorder="1" applyProtection="1"/>
    <xf numFmtId="0" fontId="0" fillId="2" borderId="33" xfId="0" applyFont="1" applyFill="1" applyBorder="1" applyProtection="1"/>
    <xf numFmtId="0" fontId="0" fillId="0" borderId="0" xfId="0" applyFont="1" applyFill="1" applyAlignment="1" applyProtection="1">
      <alignment horizontal="right"/>
    </xf>
    <xf numFmtId="0" fontId="0" fillId="0" borderId="0" xfId="0" applyFont="1" applyFill="1" applyBorder="1" applyProtection="1"/>
    <xf numFmtId="0" fontId="0" fillId="0" borderId="0" xfId="0" applyFont="1" applyFill="1" applyProtection="1"/>
    <xf numFmtId="0" fontId="67" fillId="2" borderId="16" xfId="0" applyFont="1" applyFill="1" applyBorder="1" applyAlignment="1" applyProtection="1">
      <alignment horizontal="center" vertical="center" wrapText="1"/>
    </xf>
    <xf numFmtId="0" fontId="0" fillId="0" borderId="23" xfId="0" applyFont="1" applyFill="1" applyBorder="1" applyAlignment="1" applyProtection="1">
      <alignment horizontal="left" vertical="center" wrapText="1"/>
    </xf>
    <xf numFmtId="0" fontId="0" fillId="0" borderId="44" xfId="0" applyFont="1" applyFill="1" applyBorder="1" applyAlignment="1" applyProtection="1">
      <alignment horizontal="left" vertical="center" wrapText="1"/>
    </xf>
    <xf numFmtId="0" fontId="0" fillId="0" borderId="11" xfId="0" applyFont="1" applyFill="1" applyBorder="1" applyAlignment="1" applyProtection="1">
      <alignment horizontal="left" vertical="center" wrapText="1"/>
    </xf>
    <xf numFmtId="0" fontId="0" fillId="0" borderId="25" xfId="0" applyFont="1" applyFill="1" applyBorder="1" applyAlignment="1" applyProtection="1">
      <alignment horizontal="left" vertical="center" wrapText="1"/>
    </xf>
    <xf numFmtId="0" fontId="21" fillId="0" borderId="26" xfId="0" applyFont="1" applyFill="1" applyBorder="1" applyAlignment="1" applyProtection="1">
      <alignment horizontal="right" vertical="center" wrapText="1"/>
    </xf>
    <xf numFmtId="164" fontId="21" fillId="4" borderId="4" xfId="3" applyNumberFormat="1" applyFont="1" applyFill="1" applyBorder="1" applyAlignment="1" applyProtection="1">
      <alignment vertical="center"/>
    </xf>
    <xf numFmtId="164" fontId="21" fillId="4" borderId="46" xfId="3" applyNumberFormat="1" applyFont="1" applyFill="1" applyBorder="1" applyAlignment="1" applyProtection="1">
      <alignment vertical="center"/>
    </xf>
    <xf numFmtId="44" fontId="21" fillId="4" borderId="46" xfId="3" applyNumberFormat="1" applyFont="1" applyFill="1" applyBorder="1" applyAlignment="1" applyProtection="1">
      <alignment vertical="center"/>
    </xf>
    <xf numFmtId="164" fontId="21" fillId="4" borderId="5" xfId="3" applyNumberFormat="1" applyFont="1" applyFill="1" applyBorder="1" applyAlignment="1" applyProtection="1">
      <alignment vertical="center"/>
    </xf>
    <xf numFmtId="164" fontId="21" fillId="4" borderId="6" xfId="3" applyNumberFormat="1" applyFont="1" applyFill="1" applyBorder="1" applyAlignment="1" applyProtection="1">
      <alignment vertical="center"/>
    </xf>
    <xf numFmtId="164" fontId="21" fillId="4" borderId="32" xfId="3" applyNumberFormat="1" applyFont="1" applyFill="1" applyBorder="1" applyAlignment="1" applyProtection="1">
      <alignment vertical="center"/>
    </xf>
    <xf numFmtId="2" fontId="33" fillId="4" borderId="105" xfId="3" applyNumberFormat="1" applyFont="1" applyFill="1" applyBorder="1" applyAlignment="1" applyProtection="1">
      <alignment horizontal="center" vertical="center"/>
    </xf>
    <xf numFmtId="0" fontId="34" fillId="0" borderId="0" xfId="0" applyFont="1" applyAlignment="1" applyProtection="1">
      <alignment vertical="center"/>
    </xf>
    <xf numFmtId="164" fontId="31" fillId="4" borderId="149" xfId="3" applyNumberFormat="1" applyFont="1" applyFill="1" applyBorder="1" applyAlignment="1" applyProtection="1">
      <alignment vertical="center"/>
    </xf>
    <xf numFmtId="164" fontId="31" fillId="4" borderId="42" xfId="3" applyNumberFormat="1" applyFont="1" applyFill="1" applyBorder="1" applyAlignment="1" applyProtection="1">
      <alignment vertical="center"/>
    </xf>
    <xf numFmtId="0" fontId="34" fillId="2" borderId="0" xfId="0" applyFont="1" applyFill="1" applyAlignment="1" applyProtection="1">
      <alignment vertical="center"/>
    </xf>
    <xf numFmtId="44" fontId="31" fillId="4" borderId="26" xfId="3" applyFont="1" applyFill="1" applyBorder="1" applyAlignment="1" applyProtection="1">
      <alignment vertical="center"/>
    </xf>
    <xf numFmtId="44" fontId="31" fillId="4" borderId="55" xfId="3" applyFont="1" applyFill="1" applyBorder="1" applyAlignment="1" applyProtection="1">
      <alignment vertical="center"/>
    </xf>
    <xf numFmtId="44" fontId="31" fillId="4" borderId="30" xfId="3" applyFont="1" applyFill="1" applyBorder="1" applyAlignment="1" applyProtection="1">
      <alignment vertical="center"/>
    </xf>
    <xf numFmtId="44" fontId="31" fillId="4" borderId="32" xfId="3" applyFont="1" applyFill="1" applyBorder="1" applyAlignment="1" applyProtection="1">
      <alignment vertical="center"/>
    </xf>
    <xf numFmtId="44" fontId="31" fillId="4" borderId="31" xfId="3" applyFont="1" applyFill="1" applyBorder="1" applyAlignment="1" applyProtection="1">
      <alignment vertical="center"/>
    </xf>
    <xf numFmtId="44" fontId="31" fillId="4" borderId="34" xfId="3" applyFont="1" applyFill="1" applyBorder="1" applyAlignment="1" applyProtection="1">
      <alignment vertical="center"/>
    </xf>
    <xf numFmtId="44" fontId="31" fillId="4" borderId="107" xfId="3" applyFont="1" applyFill="1" applyBorder="1" applyAlignment="1" applyProtection="1">
      <alignment vertical="center"/>
    </xf>
    <xf numFmtId="44" fontId="31" fillId="4" borderId="125" xfId="3" applyFont="1" applyFill="1" applyBorder="1" applyAlignment="1" applyProtection="1">
      <alignment vertical="center"/>
    </xf>
    <xf numFmtId="2" fontId="34" fillId="4" borderId="30" xfId="25" applyNumberFormat="1" applyFont="1" applyFill="1" applyBorder="1" applyAlignment="1" applyProtection="1">
      <alignment vertical="center"/>
    </xf>
    <xf numFmtId="44" fontId="34" fillId="4" borderId="31" xfId="3" applyFont="1" applyFill="1" applyBorder="1" applyAlignment="1" applyProtection="1">
      <alignment vertical="center"/>
    </xf>
    <xf numFmtId="164" fontId="34" fillId="4" borderId="32" xfId="3" applyNumberFormat="1" applyFont="1" applyFill="1" applyBorder="1" applyAlignment="1" applyProtection="1">
      <alignment vertical="center"/>
    </xf>
    <xf numFmtId="0" fontId="28" fillId="0" borderId="0" xfId="0" applyFont="1" applyAlignment="1" applyProtection="1">
      <alignment vertical="center"/>
    </xf>
    <xf numFmtId="44" fontId="12" fillId="0" borderId="0" xfId="3" applyFont="1" applyAlignment="1" applyProtection="1">
      <alignment vertical="center"/>
    </xf>
    <xf numFmtId="0" fontId="0" fillId="0" borderId="0" xfId="0" applyFill="1" applyAlignment="1" applyProtection="1">
      <alignment vertical="center"/>
    </xf>
    <xf numFmtId="44" fontId="0" fillId="10" borderId="40" xfId="0" applyNumberFormat="1" applyFont="1" applyFill="1" applyBorder="1" applyAlignment="1" applyProtection="1">
      <alignment vertical="center"/>
      <protection locked="0"/>
    </xf>
    <xf numFmtId="0" fontId="0" fillId="0" borderId="0" xfId="0" applyAlignment="1" applyProtection="1">
      <alignment horizontal="center"/>
    </xf>
    <xf numFmtId="0" fontId="28" fillId="0" borderId="0" xfId="0" applyFont="1" applyAlignment="1" applyProtection="1">
      <alignment horizontal="center"/>
    </xf>
    <xf numFmtId="10" fontId="34" fillId="8" borderId="35" xfId="16" applyNumberFormat="1" applyFont="1" applyFill="1" applyBorder="1" applyAlignment="1" applyProtection="1">
      <alignment horizontal="center"/>
      <protection locked="0"/>
    </xf>
    <xf numFmtId="10" fontId="34" fillId="10" borderId="35" xfId="16" applyNumberFormat="1" applyFont="1" applyFill="1" applyBorder="1" applyAlignment="1" applyProtection="1">
      <alignment horizontal="center"/>
      <protection locked="0"/>
    </xf>
    <xf numFmtId="0" fontId="0" fillId="0" borderId="0" xfId="0" applyFill="1" applyAlignment="1" applyProtection="1">
      <alignment horizontal="center"/>
    </xf>
    <xf numFmtId="0" fontId="18" fillId="0" borderId="0" xfId="0" applyFont="1" applyFill="1" applyBorder="1" applyAlignment="1" applyProtection="1">
      <alignment horizontal="center" vertical="top" wrapText="1"/>
    </xf>
    <xf numFmtId="44" fontId="0" fillId="0" borderId="0" xfId="3" applyFont="1" applyAlignment="1" applyProtection="1">
      <alignment horizontal="center"/>
    </xf>
    <xf numFmtId="0" fontId="40" fillId="0" borderId="35" xfId="0" applyFont="1" applyBorder="1" applyAlignment="1" applyProtection="1">
      <alignment horizontal="center" vertical="top" wrapText="1"/>
    </xf>
    <xf numFmtId="44" fontId="41" fillId="14" borderId="35" xfId="3" applyFont="1" applyFill="1" applyBorder="1" applyAlignment="1" applyProtection="1">
      <alignment horizontal="center" vertical="top" wrapText="1"/>
    </xf>
    <xf numFmtId="0" fontId="41" fillId="14" borderId="35" xfId="0" applyFont="1" applyFill="1" applyBorder="1" applyAlignment="1" applyProtection="1">
      <alignment horizontal="center" vertical="top" wrapText="1"/>
    </xf>
    <xf numFmtId="44" fontId="41" fillId="14" borderId="9" xfId="3" applyFont="1" applyFill="1" applyBorder="1" applyAlignment="1" applyProtection="1">
      <alignment horizontal="center" vertical="top" wrapText="1"/>
    </xf>
    <xf numFmtId="0" fontId="42" fillId="17" borderId="35" xfId="0" applyFont="1" applyFill="1" applyBorder="1" applyAlignment="1" applyProtection="1">
      <alignment horizontal="center" vertical="top" wrapText="1"/>
    </xf>
    <xf numFmtId="0" fontId="42" fillId="17" borderId="9" xfId="0" applyFont="1" applyFill="1" applyBorder="1" applyAlignment="1" applyProtection="1">
      <alignment horizontal="center" vertical="top" wrapText="1"/>
    </xf>
    <xf numFmtId="44" fontId="42" fillId="17" borderId="108" xfId="3" applyFont="1" applyFill="1" applyBorder="1" applyAlignment="1" applyProtection="1">
      <alignment horizontal="center" vertical="top" wrapText="1"/>
    </xf>
    <xf numFmtId="44" fontId="42" fillId="17" borderId="45" xfId="3" applyFont="1" applyFill="1" applyBorder="1" applyAlignment="1" applyProtection="1">
      <alignment horizontal="center" vertical="top" wrapText="1"/>
    </xf>
    <xf numFmtId="44" fontId="42" fillId="17" borderId="62" xfId="3" applyFont="1" applyFill="1" applyBorder="1" applyAlignment="1" applyProtection="1">
      <alignment horizontal="center" vertical="top" wrapText="1"/>
    </xf>
    <xf numFmtId="44" fontId="42" fillId="17" borderId="23" xfId="3" applyFont="1" applyFill="1" applyBorder="1" applyAlignment="1" applyProtection="1">
      <alignment horizontal="center" vertical="top" wrapText="1"/>
    </xf>
    <xf numFmtId="44" fontId="42" fillId="17" borderId="4" xfId="3" applyFont="1" applyFill="1" applyBorder="1" applyAlignment="1" applyProtection="1">
      <alignment horizontal="center" vertical="top" wrapText="1"/>
    </xf>
    <xf numFmtId="44" fontId="42" fillId="17" borderId="63" xfId="3" applyFont="1" applyFill="1" applyBorder="1" applyAlignment="1" applyProtection="1">
      <alignment horizontal="center" vertical="top" wrapText="1"/>
    </xf>
    <xf numFmtId="44" fontId="42" fillId="17" borderId="80" xfId="3" applyFont="1" applyFill="1" applyBorder="1" applyAlignment="1" applyProtection="1">
      <alignment horizontal="center" vertical="top" wrapText="1"/>
    </xf>
    <xf numFmtId="44" fontId="42" fillId="17" borderId="52" xfId="3" applyFont="1" applyFill="1" applyBorder="1" applyAlignment="1" applyProtection="1">
      <alignment horizontal="center" vertical="top" wrapText="1"/>
    </xf>
    <xf numFmtId="44" fontId="42" fillId="17" borderId="46" xfId="3" applyFont="1" applyFill="1" applyBorder="1" applyAlignment="1" applyProtection="1">
      <alignment horizontal="center" vertical="top" wrapText="1"/>
    </xf>
    <xf numFmtId="0" fontId="40" fillId="0" borderId="9" xfId="0" applyFont="1" applyBorder="1" applyAlignment="1" applyProtection="1">
      <alignment horizontal="center" vertical="top" wrapText="1"/>
    </xf>
    <xf numFmtId="0" fontId="40" fillId="0" borderId="35" xfId="0" applyFont="1" applyFill="1" applyBorder="1" applyAlignment="1" applyProtection="1">
      <alignment horizontal="center" vertical="top" wrapText="1"/>
    </xf>
    <xf numFmtId="0" fontId="47" fillId="0" borderId="35" xfId="0" applyFont="1" applyBorder="1" applyAlignment="1" applyProtection="1">
      <alignment horizontal="center" vertical="top" wrapText="1"/>
    </xf>
    <xf numFmtId="44" fontId="40" fillId="0" borderId="35" xfId="3" applyFont="1" applyBorder="1" applyAlignment="1" applyProtection="1">
      <alignment horizontal="center" vertical="top" wrapText="1"/>
    </xf>
    <xf numFmtId="0" fontId="66" fillId="0" borderId="0" xfId="0" applyFont="1" applyAlignment="1" applyProtection="1">
      <alignment horizontal="center" vertical="top" textRotation="90"/>
    </xf>
    <xf numFmtId="44" fontId="0" fillId="0" borderId="0" xfId="0" applyNumberFormat="1" applyAlignment="1" applyProtection="1">
      <alignment vertical="top"/>
    </xf>
    <xf numFmtId="43" fontId="34" fillId="8" borderId="35" xfId="25" applyFont="1" applyFill="1" applyBorder="1" applyAlignment="1" applyProtection="1">
      <alignment horizontal="left" vertical="top" wrapText="1"/>
      <protection locked="0"/>
    </xf>
    <xf numFmtId="0" fontId="34" fillId="8" borderId="35" xfId="0" applyFont="1" applyFill="1" applyBorder="1" applyAlignment="1" applyProtection="1">
      <alignment horizontal="left" vertical="top" wrapText="1"/>
      <protection locked="0"/>
    </xf>
    <xf numFmtId="43" fontId="34" fillId="8" borderId="35" xfId="25" applyFont="1" applyFill="1" applyBorder="1" applyAlignment="1" applyProtection="1">
      <alignment horizontal="left" vertical="top"/>
      <protection locked="0"/>
    </xf>
    <xf numFmtId="42" fontId="0" fillId="8" borderId="63" xfId="3" applyNumberFormat="1" applyFont="1" applyFill="1" applyBorder="1" applyAlignment="1" applyProtection="1">
      <alignment vertical="center"/>
      <protection locked="0"/>
    </xf>
    <xf numFmtId="42" fontId="0" fillId="8" borderId="36" xfId="3" applyNumberFormat="1" applyFont="1" applyFill="1" applyBorder="1" applyAlignment="1" applyProtection="1">
      <alignment vertical="center"/>
      <protection locked="0"/>
    </xf>
    <xf numFmtId="42" fontId="0" fillId="8" borderId="37" xfId="3" applyNumberFormat="1" applyFont="1" applyFill="1" applyBorder="1" applyAlignment="1" applyProtection="1">
      <alignment vertical="center"/>
      <protection locked="0"/>
    </xf>
    <xf numFmtId="42" fontId="0" fillId="10" borderId="167" xfId="3" applyNumberFormat="1" applyFont="1" applyFill="1" applyBorder="1" applyAlignment="1" applyProtection="1">
      <alignment vertical="center"/>
      <protection locked="0"/>
    </xf>
    <xf numFmtId="42" fontId="0" fillId="8" borderId="51" xfId="3" applyNumberFormat="1" applyFont="1" applyFill="1" applyBorder="1" applyAlignment="1" applyProtection="1">
      <alignment vertical="center"/>
      <protection locked="0"/>
    </xf>
    <xf numFmtId="42" fontId="0" fillId="8" borderId="105" xfId="3" applyNumberFormat="1" applyFont="1" applyFill="1" applyBorder="1" applyAlignment="1" applyProtection="1">
      <alignment vertical="center"/>
      <protection locked="0"/>
    </xf>
    <xf numFmtId="42" fontId="0" fillId="8" borderId="107" xfId="3" applyNumberFormat="1" applyFont="1" applyFill="1" applyBorder="1" applyAlignment="1" applyProtection="1">
      <alignment vertical="center"/>
      <protection locked="0"/>
    </xf>
    <xf numFmtId="42" fontId="18" fillId="8" borderId="4" xfId="0" applyNumberFormat="1" applyFont="1" applyFill="1" applyBorder="1" applyAlignment="1" applyProtection="1">
      <alignment vertical="center"/>
      <protection locked="0"/>
    </xf>
    <xf numFmtId="42" fontId="18" fillId="10" borderId="5" xfId="0" applyNumberFormat="1" applyFont="1" applyFill="1" applyBorder="1" applyAlignment="1" applyProtection="1">
      <alignment vertical="center"/>
      <protection locked="0"/>
    </xf>
    <xf numFmtId="42" fontId="18" fillId="8" borderId="19" xfId="0" applyNumberFormat="1" applyFont="1" applyFill="1" applyBorder="1" applyAlignment="1" applyProtection="1">
      <alignment vertical="center"/>
      <protection locked="0"/>
    </xf>
    <xf numFmtId="0" fontId="25" fillId="0" borderId="0" xfId="0" applyFont="1" applyAlignment="1" applyProtection="1">
      <alignment vertical="top" wrapText="1"/>
    </xf>
    <xf numFmtId="44" fontId="34" fillId="8" borderId="35" xfId="3" applyNumberFormat="1" applyFont="1" applyFill="1" applyBorder="1" applyAlignment="1" applyProtection="1">
      <alignment horizontal="center" vertical="top"/>
      <protection locked="0"/>
    </xf>
    <xf numFmtId="44" fontId="34" fillId="8" borderId="28" xfId="3" applyNumberFormat="1" applyFont="1" applyFill="1" applyBorder="1" applyAlignment="1" applyProtection="1">
      <alignment horizontal="center" vertical="top"/>
      <protection locked="0"/>
    </xf>
    <xf numFmtId="44" fontId="34" fillId="8" borderId="35" xfId="25" applyNumberFormat="1" applyFont="1" applyFill="1" applyBorder="1" applyAlignment="1" applyProtection="1">
      <alignment horizontal="center" vertical="top"/>
      <protection locked="0"/>
    </xf>
    <xf numFmtId="44" fontId="34" fillId="8" borderId="28" xfId="25" applyNumberFormat="1" applyFont="1" applyFill="1" applyBorder="1" applyAlignment="1" applyProtection="1">
      <alignment horizontal="center" vertical="top"/>
      <protection locked="0"/>
    </xf>
    <xf numFmtId="169" fontId="34" fillId="8" borderId="35" xfId="25" applyNumberFormat="1" applyFont="1" applyFill="1" applyBorder="1" applyAlignment="1" applyProtection="1">
      <alignment horizontal="center" vertical="top"/>
      <protection locked="0"/>
    </xf>
    <xf numFmtId="44" fontId="42" fillId="17" borderId="20" xfId="3" applyFont="1" applyFill="1" applyBorder="1" applyAlignment="1" applyProtection="1">
      <alignment horizontal="center" vertical="top" wrapText="1"/>
    </xf>
    <xf numFmtId="10" fontId="34" fillId="5" borderId="35" xfId="16" applyNumberFormat="1" applyFont="1" applyFill="1" applyBorder="1" applyAlignment="1" applyProtection="1">
      <alignment horizontal="center"/>
    </xf>
    <xf numFmtId="44" fontId="31" fillId="4" borderId="21" xfId="3" applyFont="1" applyFill="1" applyBorder="1" applyAlignment="1" applyProtection="1">
      <alignment vertical="center"/>
    </xf>
    <xf numFmtId="0" fontId="34" fillId="2" borderId="9" xfId="0" applyFont="1" applyFill="1" applyBorder="1" applyAlignment="1" applyProtection="1">
      <alignment horizontal="center" vertical="center"/>
    </xf>
    <xf numFmtId="0" fontId="34" fillId="2" borderId="13" xfId="0" applyFont="1" applyFill="1" applyBorder="1" applyAlignment="1" applyProtection="1">
      <alignment horizontal="center" vertical="center"/>
    </xf>
    <xf numFmtId="0" fontId="34" fillId="2" borderId="10" xfId="0" applyFont="1" applyFill="1" applyBorder="1" applyAlignment="1" applyProtection="1">
      <alignment vertical="center"/>
    </xf>
    <xf numFmtId="0" fontId="34" fillId="3" borderId="35" xfId="0" applyFont="1" applyFill="1" applyBorder="1" applyAlignment="1" applyProtection="1">
      <alignment horizontal="left" vertical="top" wrapText="1"/>
      <protection locked="0"/>
    </xf>
    <xf numFmtId="169" fontId="34" fillId="3" borderId="35" xfId="25" applyNumberFormat="1" applyFont="1" applyFill="1" applyBorder="1" applyAlignment="1" applyProtection="1">
      <alignment horizontal="center" vertical="top"/>
      <protection locked="0"/>
    </xf>
    <xf numFmtId="0" fontId="0" fillId="0" borderId="0" xfId="0" applyAlignment="1">
      <alignment vertical="top"/>
    </xf>
    <xf numFmtId="0" fontId="35" fillId="2" borderId="0" xfId="0" applyFont="1" applyFill="1" applyAlignment="1">
      <alignment horizontal="center" vertical="top"/>
    </xf>
    <xf numFmtId="0" fontId="35" fillId="2" borderId="0" xfId="0" applyFont="1" applyFill="1" applyAlignment="1">
      <alignment horizontal="center" vertical="top" wrapText="1"/>
    </xf>
    <xf numFmtId="0" fontId="34" fillId="0" borderId="0" xfId="0" applyFont="1" applyAlignment="1">
      <alignment horizontal="center" vertical="top"/>
    </xf>
    <xf numFmtId="168" fontId="34" fillId="0" borderId="0" xfId="25" applyNumberFormat="1" applyFont="1"/>
    <xf numFmtId="0" fontId="34" fillId="0" borderId="0" xfId="0" applyFont="1"/>
    <xf numFmtId="168" fontId="34" fillId="0" borderId="145" xfId="25" applyNumberFormat="1" applyFont="1" applyBorder="1"/>
    <xf numFmtId="168" fontId="34" fillId="0" borderId="0" xfId="0" applyNumberFormat="1" applyFont="1"/>
    <xf numFmtId="0" fontId="30" fillId="2" borderId="0" xfId="0" applyFont="1" applyFill="1" applyAlignment="1">
      <alignment vertical="top" wrapText="1"/>
    </xf>
    <xf numFmtId="14" fontId="0" fillId="0" borderId="0" xfId="0" applyNumberFormat="1"/>
    <xf numFmtId="0" fontId="0" fillId="0" borderId="0" xfId="0" applyAlignment="1">
      <alignment horizontal="left" vertical="top" wrapText="1"/>
    </xf>
    <xf numFmtId="0" fontId="0" fillId="0" borderId="0" xfId="0" applyFill="1" applyAlignment="1">
      <alignment horizontal="left" vertical="top" wrapText="1"/>
    </xf>
    <xf numFmtId="0" fontId="0" fillId="0" borderId="0" xfId="0" applyAlignment="1">
      <alignment horizontal="center" vertical="top" wrapText="1"/>
    </xf>
    <xf numFmtId="1" fontId="0" fillId="0" borderId="0" xfId="0" applyNumberFormat="1" applyAlignment="1">
      <alignment horizontal="center" vertical="top" wrapText="1"/>
    </xf>
    <xf numFmtId="3" fontId="0" fillId="0" borderId="0" xfId="0" applyNumberFormat="1" applyAlignment="1">
      <alignment horizontal="center" vertical="top" wrapText="1"/>
    </xf>
    <xf numFmtId="0" fontId="0" fillId="0" borderId="0" xfId="0" applyFill="1" applyAlignment="1">
      <alignment horizontal="center" vertical="top" wrapText="1"/>
    </xf>
    <xf numFmtId="0" fontId="18" fillId="0" borderId="0" xfId="0" applyFont="1" applyFill="1" applyAlignment="1">
      <alignment horizontal="center" vertical="top" wrapText="1"/>
    </xf>
    <xf numFmtId="0" fontId="30" fillId="2" borderId="0" xfId="0" applyFont="1" applyFill="1" applyAlignment="1">
      <alignment horizontal="center" vertical="top" wrapText="1"/>
    </xf>
    <xf numFmtId="0" fontId="44" fillId="0" borderId="14" xfId="0" applyFont="1" applyBorder="1" applyAlignment="1" applyProtection="1">
      <alignment horizontal="center" vertical="top" wrapText="1"/>
    </xf>
    <xf numFmtId="1" fontId="44" fillId="0" borderId="14" xfId="0" applyNumberFormat="1" applyFont="1" applyBorder="1" applyAlignment="1" applyProtection="1">
      <alignment horizontal="center" vertical="top" wrapText="1"/>
    </xf>
    <xf numFmtId="1" fontId="44" fillId="0" borderId="49" xfId="0" applyNumberFormat="1" applyFont="1" applyBorder="1" applyAlignment="1" applyProtection="1">
      <alignment horizontal="center" vertical="top" wrapText="1"/>
    </xf>
    <xf numFmtId="1" fontId="44" fillId="3" borderId="37" xfId="0" applyNumberFormat="1" applyFont="1" applyFill="1" applyBorder="1" applyAlignment="1" applyProtection="1">
      <alignment horizontal="center" vertical="top" wrapText="1"/>
    </xf>
    <xf numFmtId="1" fontId="44" fillId="0" borderId="49" xfId="0" applyNumberFormat="1" applyFont="1" applyFill="1" applyBorder="1" applyAlignment="1" applyProtection="1">
      <alignment horizontal="center" vertical="top" wrapText="1"/>
    </xf>
    <xf numFmtId="1" fontId="44" fillId="3" borderId="36" xfId="0" applyNumberFormat="1" applyFont="1" applyFill="1" applyBorder="1" applyAlignment="1" applyProtection="1">
      <alignment horizontal="center" vertical="top" wrapText="1"/>
    </xf>
    <xf numFmtId="1" fontId="44" fillId="0" borderId="15" xfId="0" applyNumberFormat="1" applyFont="1" applyFill="1" applyBorder="1" applyAlignment="1" applyProtection="1">
      <alignment horizontal="center" vertical="top" wrapText="1"/>
    </xf>
    <xf numFmtId="0" fontId="44" fillId="0" borderId="49" xfId="0" applyFont="1" applyBorder="1" applyAlignment="1" applyProtection="1">
      <alignment horizontal="center" vertical="top" wrapText="1"/>
    </xf>
    <xf numFmtId="0" fontId="44" fillId="0" borderId="37" xfId="0" applyFont="1" applyBorder="1" applyAlignment="1" applyProtection="1">
      <alignment horizontal="center" vertical="top" wrapText="1"/>
    </xf>
    <xf numFmtId="4" fontId="49" fillId="5" borderId="111" xfId="0" applyNumberFormat="1" applyFont="1" applyFill="1" applyBorder="1" applyAlignment="1" applyProtection="1">
      <alignment horizontal="right" vertical="center"/>
    </xf>
    <xf numFmtId="49" fontId="30" fillId="14" borderId="0" xfId="27" applyProtection="1">
      <alignment horizontal="center" vertical="center"/>
    </xf>
    <xf numFmtId="4" fontId="13" fillId="8" borderId="114" xfId="0" applyNumberFormat="1" applyFont="1" applyFill="1" applyBorder="1" applyAlignment="1" applyProtection="1">
      <alignment horizontal="right"/>
    </xf>
    <xf numFmtId="4" fontId="13" fillId="8" borderId="157" xfId="0" applyNumberFormat="1" applyFont="1" applyFill="1" applyBorder="1" applyAlignment="1" applyProtection="1">
      <alignment horizontal="right"/>
      <protection locked="0"/>
    </xf>
    <xf numFmtId="4" fontId="13" fillId="8" borderId="158" xfId="0" applyNumberFormat="1" applyFont="1" applyFill="1" applyBorder="1" applyAlignment="1" applyProtection="1">
      <alignment horizontal="right"/>
      <protection locked="0"/>
    </xf>
    <xf numFmtId="4" fontId="13" fillId="8" borderId="152" xfId="0" applyNumberFormat="1" applyFont="1" applyFill="1" applyBorder="1" applyAlignment="1" applyProtection="1">
      <alignment horizontal="right"/>
      <protection locked="0"/>
    </xf>
    <xf numFmtId="4" fontId="13" fillId="8" borderId="159" xfId="0" applyNumberFormat="1" applyFont="1" applyFill="1" applyBorder="1" applyAlignment="1" applyProtection="1">
      <alignment horizontal="right"/>
      <protection locked="0"/>
    </xf>
    <xf numFmtId="4" fontId="13" fillId="8" borderId="160" xfId="0" applyNumberFormat="1" applyFont="1" applyFill="1" applyBorder="1" applyAlignment="1" applyProtection="1">
      <alignment horizontal="right"/>
      <protection locked="0"/>
    </xf>
    <xf numFmtId="4" fontId="13" fillId="8" borderId="153" xfId="0" applyNumberFormat="1" applyFont="1" applyFill="1" applyBorder="1" applyAlignment="1" applyProtection="1">
      <alignment horizontal="right"/>
      <protection locked="0"/>
    </xf>
    <xf numFmtId="164" fontId="13" fillId="4" borderId="35" xfId="3" applyNumberFormat="1" applyFont="1" applyFill="1" applyBorder="1" applyAlignment="1" applyProtection="1">
      <alignment horizontal="left"/>
      <protection locked="0"/>
    </xf>
    <xf numFmtId="0" fontId="46" fillId="9" borderId="60" xfId="0" applyFont="1" applyFill="1" applyBorder="1" applyAlignment="1" applyProtection="1">
      <alignment horizontal="center" vertical="top" wrapText="1"/>
    </xf>
    <xf numFmtId="0" fontId="43" fillId="0" borderId="35" xfId="7" applyFont="1" applyBorder="1" applyAlignment="1" applyProtection="1">
      <alignment horizontal="centerContinuous" vertical="top"/>
    </xf>
    <xf numFmtId="0" fontId="43" fillId="0" borderId="35" xfId="7" applyFont="1" applyBorder="1" applyAlignment="1" applyProtection="1">
      <alignment horizontal="center" vertical="top"/>
    </xf>
    <xf numFmtId="0" fontId="43" fillId="0" borderId="35" xfId="0" applyFont="1" applyFill="1" applyBorder="1" applyAlignment="1" applyProtection="1">
      <alignment horizontal="center" vertical="top" wrapText="1"/>
    </xf>
    <xf numFmtId="1" fontId="43" fillId="0" borderId="35" xfId="0" applyNumberFormat="1" applyFont="1" applyFill="1" applyBorder="1" applyAlignment="1" applyProtection="1">
      <alignment horizontal="center" vertical="top" wrapText="1"/>
    </xf>
    <xf numFmtId="0" fontId="44" fillId="0" borderId="0" xfId="7" applyFont="1" applyBorder="1" applyAlignment="1" applyProtection="1">
      <alignment horizontal="center" vertical="top" textRotation="90" wrapText="1"/>
    </xf>
    <xf numFmtId="0" fontId="8" fillId="0" borderId="0" xfId="7" applyFont="1" applyBorder="1" applyAlignment="1" applyProtection="1">
      <alignment vertical="top"/>
    </xf>
    <xf numFmtId="0" fontId="40" fillId="0" borderId="0" xfId="0" applyFont="1" applyAlignment="1" applyProtection="1">
      <alignment horizontal="center" vertical="top"/>
    </xf>
    <xf numFmtId="0" fontId="8" fillId="0" borderId="0" xfId="7" applyFont="1" applyBorder="1" applyAlignment="1" applyProtection="1">
      <alignment horizontal="center" vertical="top"/>
    </xf>
    <xf numFmtId="0" fontId="40" fillId="0" borderId="0" xfId="0" applyFont="1" applyBorder="1" applyAlignment="1" applyProtection="1">
      <alignment horizontal="right"/>
    </xf>
    <xf numFmtId="164" fontId="47" fillId="4" borderId="0" xfId="3" applyNumberFormat="1" applyFont="1" applyFill="1" applyBorder="1" applyProtection="1"/>
    <xf numFmtId="0" fontId="40" fillId="0" borderId="24" xfId="0" applyFont="1" applyBorder="1" applyAlignment="1" applyProtection="1">
      <alignment horizontal="right"/>
    </xf>
    <xf numFmtId="0" fontId="40" fillId="0" borderId="29" xfId="0" applyFont="1" applyBorder="1" applyAlignment="1" applyProtection="1">
      <alignment horizontal="right"/>
    </xf>
    <xf numFmtId="0" fontId="40" fillId="0" borderId="3" xfId="0" applyFont="1" applyBorder="1" applyAlignment="1" applyProtection="1">
      <alignment horizontal="right" vertical="center"/>
    </xf>
    <xf numFmtId="164" fontId="34" fillId="8" borderId="104" xfId="3" applyNumberFormat="1" applyFont="1" applyFill="1" applyBorder="1" applyAlignment="1" applyProtection="1">
      <alignment horizontal="right" vertical="center"/>
      <protection locked="0"/>
    </xf>
    <xf numFmtId="164" fontId="34" fillId="10" borderId="92" xfId="3" applyNumberFormat="1" applyFont="1" applyFill="1" applyBorder="1" applyAlignment="1" applyProtection="1">
      <alignment horizontal="right" vertical="center"/>
      <protection locked="0"/>
    </xf>
    <xf numFmtId="164" fontId="34" fillId="8" borderId="92" xfId="3" applyNumberFormat="1" applyFont="1" applyFill="1" applyBorder="1" applyAlignment="1" applyProtection="1">
      <alignment horizontal="right" vertical="center"/>
      <protection locked="0"/>
    </xf>
    <xf numFmtId="164" fontId="12" fillId="2" borderId="92" xfId="3" applyNumberFormat="1" applyFont="1" applyFill="1" applyBorder="1" applyAlignment="1" applyProtection="1">
      <alignment horizontal="right" vertical="center"/>
    </xf>
    <xf numFmtId="164" fontId="34" fillId="10" borderId="99" xfId="3" applyNumberFormat="1" applyFont="1" applyFill="1" applyBorder="1" applyAlignment="1" applyProtection="1">
      <alignment horizontal="right" vertical="center"/>
      <protection locked="0"/>
    </xf>
    <xf numFmtId="164" fontId="47" fillId="4" borderId="105" xfId="3" applyNumberFormat="1" applyFont="1" applyFill="1" applyBorder="1" applyAlignment="1" applyProtection="1">
      <alignment horizontal="right" vertical="center"/>
    </xf>
    <xf numFmtId="164" fontId="34" fillId="8" borderId="27" xfId="3" applyNumberFormat="1" applyFont="1" applyFill="1" applyBorder="1" applyAlignment="1" applyProtection="1">
      <alignment horizontal="right" vertical="center"/>
      <protection locked="0"/>
    </xf>
    <xf numFmtId="164" fontId="34" fillId="10" borderId="106" xfId="3" applyNumberFormat="1" applyFont="1" applyFill="1" applyBorder="1" applyAlignment="1" applyProtection="1">
      <alignment horizontal="right" vertical="center"/>
      <protection locked="0"/>
    </xf>
    <xf numFmtId="164" fontId="47" fillId="4" borderId="38" xfId="3" applyNumberFormat="1" applyFont="1" applyFill="1" applyBorder="1" applyAlignment="1" applyProtection="1">
      <alignment horizontal="right" vertical="center"/>
    </xf>
    <xf numFmtId="164" fontId="47" fillId="3" borderId="104" xfId="0" applyNumberFormat="1" applyFont="1" applyFill="1" applyBorder="1" applyProtection="1"/>
    <xf numFmtId="164" fontId="47" fillId="4" borderId="92" xfId="0" applyNumberFormat="1" applyFont="1" applyFill="1" applyBorder="1" applyProtection="1"/>
    <xf numFmtId="164" fontId="47" fillId="3" borderId="92" xfId="0" applyNumberFormat="1" applyFont="1" applyFill="1" applyBorder="1" applyProtection="1"/>
    <xf numFmtId="0" fontId="0" fillId="2" borderId="92" xfId="0" applyFill="1" applyBorder="1" applyProtection="1"/>
    <xf numFmtId="164" fontId="47" fillId="4" borderId="99" xfId="0" applyNumberFormat="1" applyFont="1" applyFill="1" applyBorder="1" applyProtection="1"/>
    <xf numFmtId="164" fontId="47" fillId="3" borderId="27" xfId="0" applyNumberFormat="1" applyFont="1" applyFill="1" applyBorder="1" applyProtection="1"/>
    <xf numFmtId="164" fontId="47" fillId="4" borderId="106" xfId="0" applyNumberFormat="1" applyFont="1" applyFill="1" applyBorder="1" applyProtection="1"/>
    <xf numFmtId="0" fontId="21" fillId="0" borderId="0" xfId="0" applyFont="1" applyAlignment="1" applyProtection="1">
      <alignment horizontal="center"/>
    </xf>
    <xf numFmtId="0" fontId="21" fillId="0" borderId="0" xfId="0" applyFont="1" applyProtection="1"/>
    <xf numFmtId="164" fontId="13" fillId="8" borderId="35" xfId="3" applyNumberFormat="1" applyFont="1" applyFill="1" applyBorder="1" applyAlignment="1" applyProtection="1">
      <alignment horizontal="right" vertical="center"/>
      <protection locked="0"/>
    </xf>
    <xf numFmtId="164" fontId="13" fillId="10" borderId="35" xfId="3" applyNumberFormat="1" applyFont="1" applyFill="1" applyBorder="1" applyAlignment="1" applyProtection="1">
      <alignment horizontal="right" vertical="center"/>
      <protection locked="0"/>
    </xf>
    <xf numFmtId="164" fontId="13" fillId="16" borderId="3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right" vertical="center"/>
      <protection locked="0"/>
    </xf>
    <xf numFmtId="164" fontId="13" fillId="4" borderId="35" xfId="3" applyNumberFormat="1" applyFont="1" applyFill="1" applyBorder="1" applyAlignment="1" applyProtection="1">
      <alignment horizontal="right" vertical="center"/>
      <protection locked="0"/>
    </xf>
    <xf numFmtId="0" fontId="53" fillId="0" borderId="0" xfId="7" applyFont="1" applyBorder="1" applyProtection="1"/>
    <xf numFmtId="0" fontId="47" fillId="0" borderId="0" xfId="0" applyFont="1" applyAlignment="1" applyProtection="1">
      <alignment vertical="top"/>
    </xf>
    <xf numFmtId="0" fontId="43" fillId="0" borderId="0" xfId="7" applyFont="1" applyBorder="1" applyAlignment="1" applyProtection="1">
      <alignment horizontal="center" vertical="top" textRotation="90" wrapText="1"/>
    </xf>
    <xf numFmtId="164" fontId="48" fillId="13" borderId="0" xfId="3" applyNumberFormat="1" applyFont="1" applyFill="1" applyBorder="1" applyProtection="1"/>
    <xf numFmtId="0" fontId="21" fillId="4" borderId="63" xfId="0" applyFont="1" applyFill="1" applyBorder="1" applyAlignment="1" applyProtection="1">
      <alignment horizontal="center" wrapText="1"/>
    </xf>
    <xf numFmtId="0" fontId="40" fillId="0" borderId="44" xfId="0" applyFont="1" applyFill="1" applyBorder="1" applyAlignment="1" applyProtection="1">
      <alignment horizontal="right"/>
    </xf>
    <xf numFmtId="0" fontId="40" fillId="4" borderId="40" xfId="0" applyFont="1" applyFill="1" applyBorder="1" applyAlignment="1" applyProtection="1">
      <alignment horizontal="center" vertical="top" wrapText="1"/>
    </xf>
    <xf numFmtId="0" fontId="47" fillId="4" borderId="38" xfId="0" applyFont="1" applyFill="1" applyBorder="1" applyAlignment="1" applyProtection="1">
      <alignment horizontal="center" vertical="top" wrapText="1"/>
    </xf>
    <xf numFmtId="0" fontId="47" fillId="4" borderId="29" xfId="0" applyFont="1" applyFill="1" applyBorder="1" applyAlignment="1" applyProtection="1">
      <alignment horizontal="center" wrapText="1"/>
    </xf>
    <xf numFmtId="0" fontId="47" fillId="4" borderId="38" xfId="0" applyFont="1" applyFill="1" applyBorder="1" applyAlignment="1" applyProtection="1">
      <alignment horizontal="center" wrapText="1"/>
    </xf>
    <xf numFmtId="0" fontId="12" fillId="0" borderId="0" xfId="0" applyFont="1" applyAlignment="1" applyProtection="1">
      <alignment horizontal="right" vertical="center"/>
    </xf>
    <xf numFmtId="164" fontId="13" fillId="0" borderId="35" xfId="3" applyNumberFormat="1" applyFont="1" applyFill="1" applyBorder="1" applyAlignment="1" applyProtection="1">
      <alignment horizontal="right" vertical="center"/>
      <protection locked="0"/>
    </xf>
    <xf numFmtId="0" fontId="4" fillId="0" borderId="0" xfId="7" applyFont="1" applyAlignment="1" applyProtection="1">
      <alignment horizontal="center" vertical="center"/>
    </xf>
    <xf numFmtId="2" fontId="14" fillId="4" borderId="57" xfId="7" applyNumberFormat="1" applyFont="1" applyFill="1" applyBorder="1" applyAlignment="1" applyProtection="1">
      <alignment horizontal="right"/>
    </xf>
    <xf numFmtId="2" fontId="43" fillId="4" borderId="58" xfId="7" applyNumberFormat="1" applyFont="1" applyFill="1" applyBorder="1" applyAlignment="1" applyProtection="1">
      <alignment horizontal="right"/>
    </xf>
    <xf numFmtId="0" fontId="0" fillId="0" borderId="0" xfId="0" applyFill="1"/>
    <xf numFmtId="49" fontId="30" fillId="14" borderId="0" xfId="27" applyProtection="1">
      <alignment horizontal="center" vertical="center"/>
      <protection locked="0"/>
    </xf>
    <xf numFmtId="10" fontId="13" fillId="8" borderId="5" xfId="16" applyNumberFormat="1" applyFont="1" applyFill="1" applyBorder="1" applyAlignment="1" applyProtection="1">
      <alignment horizontal="center" vertical="center"/>
      <protection locked="0"/>
    </xf>
    <xf numFmtId="10" fontId="13" fillId="8" borderId="35" xfId="16" applyNumberFormat="1" applyFont="1" applyFill="1" applyBorder="1" applyAlignment="1" applyProtection="1">
      <alignment horizontal="center" vertical="center"/>
      <protection locked="0"/>
    </xf>
    <xf numFmtId="0" fontId="64" fillId="19" borderId="8" xfId="0" applyFont="1" applyFill="1" applyBorder="1" applyAlignment="1" applyProtection="1">
      <alignment horizontal="center"/>
    </xf>
    <xf numFmtId="0" fontId="64" fillId="19" borderId="0" xfId="0" applyFont="1" applyFill="1" applyBorder="1" applyAlignment="1" applyProtection="1">
      <alignment horizontal="center"/>
    </xf>
    <xf numFmtId="0" fontId="48" fillId="2" borderId="0" xfId="0" applyFont="1" applyFill="1" applyAlignment="1" applyProtection="1">
      <alignment horizontal="center" vertical="center" wrapText="1"/>
    </xf>
    <xf numFmtId="0" fontId="0" fillId="0" borderId="35" xfId="0" applyBorder="1" applyAlignment="1" applyProtection="1">
      <alignment horizontal="center" wrapText="1"/>
    </xf>
    <xf numFmtId="44" fontId="26" fillId="0" borderId="35" xfId="3" applyFont="1" applyBorder="1" applyAlignment="1" applyProtection="1">
      <alignment horizontal="center"/>
    </xf>
    <xf numFmtId="44" fontId="0" fillId="0" borderId="8" xfId="3" applyFont="1" applyFill="1" applyBorder="1" applyAlignment="1" applyProtection="1">
      <alignment horizontal="right" vertical="center" wrapText="1"/>
    </xf>
    <xf numFmtId="44" fontId="0" fillId="0" borderId="0" xfId="3" applyFont="1" applyFill="1" applyBorder="1" applyAlignment="1" applyProtection="1">
      <alignment horizontal="right" vertical="center" wrapText="1"/>
    </xf>
    <xf numFmtId="44" fontId="37" fillId="0" borderId="24" xfId="3" applyFont="1" applyBorder="1" applyAlignment="1" applyProtection="1">
      <alignment horizontal="center" vertical="center"/>
    </xf>
    <xf numFmtId="44" fontId="37" fillId="0" borderId="3" xfId="3" applyFont="1" applyBorder="1" applyAlignment="1" applyProtection="1">
      <alignment horizontal="center" vertical="center"/>
    </xf>
    <xf numFmtId="44" fontId="37" fillId="0" borderId="16" xfId="3" applyFont="1" applyBorder="1" applyAlignment="1" applyProtection="1">
      <alignment horizontal="center" vertical="center"/>
    </xf>
    <xf numFmtId="44" fontId="37" fillId="0" borderId="2" xfId="3" applyFont="1" applyBorder="1" applyAlignment="1" applyProtection="1">
      <alignment horizontal="center" vertical="center"/>
    </xf>
    <xf numFmtId="49" fontId="58" fillId="0" borderId="0" xfId="26" applyProtection="1">
      <alignment horizontal="left" vertical="center"/>
    </xf>
    <xf numFmtId="0" fontId="0" fillId="0" borderId="69" xfId="0" applyFill="1" applyBorder="1" applyAlignment="1" applyProtection="1">
      <alignment horizontal="right"/>
    </xf>
    <xf numFmtId="0" fontId="0" fillId="0" borderId="70" xfId="0" applyFill="1" applyBorder="1" applyAlignment="1" applyProtection="1">
      <alignment horizontal="right"/>
    </xf>
    <xf numFmtId="0" fontId="0" fillId="0" borderId="72" xfId="0" applyFont="1" applyBorder="1" applyAlignment="1" applyProtection="1">
      <alignment horizontal="right" wrapText="1"/>
    </xf>
    <xf numFmtId="0" fontId="0" fillId="0" borderId="73" xfId="0" applyFont="1" applyBorder="1" applyAlignment="1" applyProtection="1">
      <alignment horizontal="right" wrapText="1"/>
    </xf>
    <xf numFmtId="164" fontId="0" fillId="2" borderId="48" xfId="3" applyNumberFormat="1" applyFont="1" applyFill="1" applyBorder="1" applyAlignment="1" applyProtection="1">
      <alignment horizontal="center"/>
    </xf>
    <xf numFmtId="164" fontId="0" fillId="2" borderId="2" xfId="3" applyNumberFormat="1" applyFont="1" applyFill="1" applyBorder="1" applyAlignment="1" applyProtection="1">
      <alignment horizontal="center"/>
    </xf>
    <xf numFmtId="164" fontId="0" fillId="2" borderId="31" xfId="3" applyNumberFormat="1" applyFont="1" applyFill="1" applyBorder="1" applyAlignment="1" applyProtection="1">
      <alignment horizontal="center"/>
    </xf>
    <xf numFmtId="164" fontId="0" fillId="2" borderId="33" xfId="3" applyNumberFormat="1" applyFont="1" applyFill="1" applyBorder="1" applyAlignment="1" applyProtection="1">
      <alignment horizontal="center"/>
    </xf>
    <xf numFmtId="44" fontId="36" fillId="0" borderId="24" xfId="3" applyFont="1" applyBorder="1" applyAlignment="1" applyProtection="1">
      <alignment horizontal="center" vertical="center"/>
    </xf>
    <xf numFmtId="44" fontId="36" fillId="0" borderId="29" xfId="3" applyFont="1" applyBorder="1" applyAlignment="1" applyProtection="1">
      <alignment horizontal="center" vertical="center"/>
    </xf>
    <xf numFmtId="44" fontId="36" fillId="0" borderId="3" xfId="3" applyFont="1" applyBorder="1" applyAlignment="1" applyProtection="1">
      <alignment horizontal="center" vertical="center"/>
    </xf>
    <xf numFmtId="0" fontId="18" fillId="0" borderId="80" xfId="0" applyFont="1" applyFill="1" applyBorder="1" applyAlignment="1" applyProtection="1">
      <alignment horizontal="right" vertical="center" wrapText="1"/>
    </xf>
    <xf numFmtId="0" fontId="18" fillId="0" borderId="63" xfId="0" applyFont="1" applyFill="1" applyBorder="1" applyAlignment="1" applyProtection="1">
      <alignment horizontal="right" vertical="center" wrapText="1"/>
    </xf>
    <xf numFmtId="0" fontId="18" fillId="0" borderId="9" xfId="0" applyFont="1" applyFill="1" applyBorder="1" applyAlignment="1" applyProtection="1">
      <alignment horizontal="right" vertical="center" wrapText="1"/>
    </xf>
    <xf numFmtId="0" fontId="18" fillId="0" borderId="10" xfId="0" applyFont="1" applyFill="1" applyBorder="1" applyAlignment="1" applyProtection="1">
      <alignment horizontal="right" vertical="center" wrapText="1"/>
    </xf>
    <xf numFmtId="0" fontId="18" fillId="0" borderId="82" xfId="0" applyFont="1" applyFill="1" applyBorder="1" applyAlignment="1" applyProtection="1">
      <alignment horizontal="right" vertical="center" wrapText="1"/>
    </xf>
    <xf numFmtId="0" fontId="18" fillId="0" borderId="51" xfId="0" applyFont="1" applyFill="1" applyBorder="1" applyAlignment="1" applyProtection="1">
      <alignment horizontal="right" vertical="center" wrapText="1"/>
    </xf>
    <xf numFmtId="0" fontId="0" fillId="0" borderId="20" xfId="0" applyFont="1" applyFill="1" applyBorder="1" applyAlignment="1" applyProtection="1">
      <alignment horizontal="right" vertical="center"/>
    </xf>
    <xf numFmtId="0" fontId="0" fillId="0" borderId="65" xfId="0" applyFont="1" applyFill="1" applyBorder="1" applyAlignment="1" applyProtection="1">
      <alignment horizontal="right" vertical="center"/>
    </xf>
    <xf numFmtId="0" fontId="0" fillId="0" borderId="108" xfId="0" applyFont="1" applyBorder="1" applyAlignment="1" applyProtection="1">
      <alignment horizontal="right" vertical="center" wrapText="1"/>
    </xf>
    <xf numFmtId="0" fontId="0" fillId="0" borderId="166" xfId="0" applyFont="1" applyBorder="1" applyAlignment="1" applyProtection="1">
      <alignment horizontal="right" vertical="center" wrapText="1"/>
    </xf>
    <xf numFmtId="0" fontId="0" fillId="0" borderId="53" xfId="0" applyFont="1" applyFill="1" applyBorder="1" applyAlignment="1" applyProtection="1">
      <alignment horizontal="right" vertical="center"/>
    </xf>
    <xf numFmtId="0" fontId="0" fillId="0" borderId="54" xfId="0" applyFont="1" applyFill="1" applyBorder="1" applyAlignment="1" applyProtection="1">
      <alignment horizontal="right" vertical="center"/>
    </xf>
    <xf numFmtId="0" fontId="0" fillId="0" borderId="22" xfId="0" applyFont="1" applyBorder="1" applyAlignment="1" applyProtection="1">
      <alignment horizontal="center"/>
    </xf>
    <xf numFmtId="0" fontId="0" fillId="0" borderId="8" xfId="0" applyFill="1" applyBorder="1" applyAlignment="1" applyProtection="1">
      <alignment horizontal="right"/>
    </xf>
    <xf numFmtId="0" fontId="0" fillId="0" borderId="0" xfId="0" applyFill="1" applyBorder="1" applyAlignment="1" applyProtection="1">
      <alignment horizontal="right"/>
    </xf>
    <xf numFmtId="44" fontId="31" fillId="0" borderId="144" xfId="3" applyNumberFormat="1" applyFont="1" applyFill="1" applyBorder="1" applyAlignment="1" applyProtection="1">
      <alignment horizontal="right" vertical="center"/>
    </xf>
    <xf numFmtId="44" fontId="31" fillId="0" borderId="51" xfId="3" applyNumberFormat="1" applyFont="1" applyFill="1" applyBorder="1" applyAlignment="1" applyProtection="1">
      <alignment horizontal="right" vertical="center"/>
    </xf>
    <xf numFmtId="0" fontId="0" fillId="0" borderId="74" xfId="0" applyFill="1" applyBorder="1" applyAlignment="1" applyProtection="1">
      <alignment horizontal="right"/>
    </xf>
    <xf numFmtId="0" fontId="0" fillId="0" borderId="75" xfId="0" applyFill="1" applyBorder="1" applyAlignment="1" applyProtection="1">
      <alignment horizontal="right"/>
    </xf>
    <xf numFmtId="0" fontId="18" fillId="0" borderId="16" xfId="0" applyFont="1" applyFill="1" applyBorder="1" applyAlignment="1" applyProtection="1">
      <alignment horizontal="center" vertical="center"/>
    </xf>
    <xf numFmtId="0" fontId="18" fillId="0" borderId="163" xfId="0" applyFont="1" applyFill="1" applyBorder="1" applyAlignment="1" applyProtection="1">
      <alignment horizontal="center" vertical="center"/>
    </xf>
    <xf numFmtId="0" fontId="18" fillId="0" borderId="8" xfId="0" applyFont="1" applyFill="1" applyBorder="1" applyAlignment="1" applyProtection="1">
      <alignment horizontal="center" vertical="center"/>
    </xf>
    <xf numFmtId="0" fontId="18" fillId="0" borderId="164" xfId="0" applyFont="1" applyFill="1" applyBorder="1" applyAlignment="1" applyProtection="1">
      <alignment horizontal="center" vertical="center"/>
    </xf>
    <xf numFmtId="0" fontId="18" fillId="0" borderId="21" xfId="0" applyFont="1" applyFill="1" applyBorder="1" applyAlignment="1" applyProtection="1">
      <alignment horizontal="center" vertical="center"/>
    </xf>
    <xf numFmtId="0" fontId="18" fillId="0" borderId="165" xfId="0" applyFont="1" applyFill="1" applyBorder="1" applyAlignment="1" applyProtection="1">
      <alignment horizontal="center" vertical="center"/>
    </xf>
    <xf numFmtId="0" fontId="33" fillId="0" borderId="16" xfId="0" applyFont="1" applyFill="1" applyBorder="1" applyAlignment="1" applyProtection="1">
      <alignment horizontal="center" vertical="center" textRotation="90"/>
    </xf>
    <xf numFmtId="0" fontId="33" fillId="0" borderId="8" xfId="0" applyFont="1" applyFill="1" applyBorder="1" applyAlignment="1" applyProtection="1">
      <alignment horizontal="center" vertical="center" textRotation="90"/>
    </xf>
    <xf numFmtId="0" fontId="33" fillId="0" borderId="21" xfId="0" applyFont="1" applyFill="1" applyBorder="1" applyAlignment="1" applyProtection="1">
      <alignment horizontal="center" vertical="center" textRotation="90"/>
    </xf>
    <xf numFmtId="49" fontId="0" fillId="8" borderId="16" xfId="25" applyNumberFormat="1" applyFont="1" applyFill="1" applyBorder="1" applyAlignment="1" applyProtection="1">
      <alignment horizontal="left" vertical="top" wrapText="1"/>
      <protection locked="0"/>
    </xf>
    <xf numFmtId="49" fontId="0" fillId="8" borderId="15" xfId="25" applyNumberFormat="1" applyFont="1" applyFill="1" applyBorder="1" applyAlignment="1" applyProtection="1">
      <alignment horizontal="left" vertical="top" wrapText="1"/>
      <protection locked="0"/>
    </xf>
    <xf numFmtId="49" fontId="0" fillId="8" borderId="2" xfId="25" applyNumberFormat="1" applyFont="1" applyFill="1" applyBorder="1" applyAlignment="1" applyProtection="1">
      <alignment horizontal="left" vertical="top" wrapText="1"/>
      <protection locked="0"/>
    </xf>
    <xf numFmtId="49" fontId="0" fillId="8" borderId="8" xfId="25" applyNumberFormat="1" applyFont="1" applyFill="1" applyBorder="1" applyAlignment="1" applyProtection="1">
      <alignment horizontal="left" vertical="top" wrapText="1"/>
      <protection locked="0"/>
    </xf>
    <xf numFmtId="49" fontId="0" fillId="8" borderId="0" xfId="25" applyNumberFormat="1" applyFont="1" applyFill="1" applyBorder="1" applyAlignment="1" applyProtection="1">
      <alignment horizontal="left" vertical="top" wrapText="1"/>
      <protection locked="0"/>
    </xf>
    <xf numFmtId="49" fontId="0" fillId="8" borderId="17" xfId="25" applyNumberFormat="1" applyFont="1" applyFill="1" applyBorder="1" applyAlignment="1" applyProtection="1">
      <alignment horizontal="left" vertical="top" wrapText="1"/>
      <protection locked="0"/>
    </xf>
    <xf numFmtId="49" fontId="0" fillId="8" borderId="21" xfId="25" applyNumberFormat="1" applyFont="1" applyFill="1" applyBorder="1" applyAlignment="1" applyProtection="1">
      <alignment horizontal="left" vertical="top" wrapText="1"/>
      <protection locked="0"/>
    </xf>
    <xf numFmtId="49" fontId="0" fillId="8" borderId="22" xfId="25" applyNumberFormat="1" applyFont="1" applyFill="1" applyBorder="1" applyAlignment="1" applyProtection="1">
      <alignment horizontal="left" vertical="top" wrapText="1"/>
      <protection locked="0"/>
    </xf>
    <xf numFmtId="49" fontId="0" fillId="8" borderId="33" xfId="25" applyNumberFormat="1" applyFont="1" applyFill="1" applyBorder="1" applyAlignment="1" applyProtection="1">
      <alignment horizontal="left" vertical="top" wrapText="1"/>
      <protection locked="0"/>
    </xf>
    <xf numFmtId="0" fontId="0" fillId="0" borderId="24" xfId="0" applyFont="1" applyFill="1" applyBorder="1" applyAlignment="1" applyProtection="1">
      <alignment horizontal="right" vertical="center"/>
    </xf>
    <xf numFmtId="0" fontId="0" fillId="0" borderId="29" xfId="0" applyFont="1" applyFill="1" applyBorder="1" applyAlignment="1" applyProtection="1">
      <alignment horizontal="right" vertical="center"/>
    </xf>
    <xf numFmtId="0" fontId="0" fillId="0" borderId="83" xfId="0" applyFont="1" applyFill="1" applyBorder="1" applyAlignment="1" applyProtection="1">
      <alignment horizontal="right" vertical="center"/>
    </xf>
    <xf numFmtId="0" fontId="21" fillId="0" borderId="49" xfId="0" applyFont="1" applyFill="1" applyBorder="1" applyAlignment="1" applyProtection="1">
      <alignment horizontal="center" vertical="top" wrapText="1"/>
    </xf>
    <xf numFmtId="0" fontId="21" fillId="0" borderId="26" xfId="0" applyFont="1" applyFill="1" applyBorder="1" applyAlignment="1" applyProtection="1">
      <alignment horizontal="center" vertical="top" wrapText="1"/>
    </xf>
    <xf numFmtId="0" fontId="21" fillId="0" borderId="37" xfId="0" applyFont="1" applyFill="1" applyBorder="1" applyAlignment="1" applyProtection="1">
      <alignment horizontal="center" vertical="top" wrapText="1"/>
    </xf>
    <xf numFmtId="0" fontId="21" fillId="0" borderId="32" xfId="0" applyFont="1" applyFill="1" applyBorder="1" applyAlignment="1" applyProtection="1">
      <alignment horizontal="center" vertical="top" wrapText="1"/>
    </xf>
    <xf numFmtId="0" fontId="0" fillId="0" borderId="60" xfId="0" applyFill="1" applyBorder="1" applyAlignment="1" applyProtection="1">
      <alignment horizontal="right"/>
    </xf>
    <xf numFmtId="0" fontId="0" fillId="0" borderId="83" xfId="0" applyFill="1" applyBorder="1" applyAlignment="1" applyProtection="1">
      <alignment horizontal="right"/>
    </xf>
    <xf numFmtId="0" fontId="0" fillId="0" borderId="39" xfId="0" applyFill="1" applyBorder="1" applyAlignment="1" applyProtection="1">
      <alignment horizontal="right"/>
    </xf>
    <xf numFmtId="0" fontId="13" fillId="0" borderId="84" xfId="0" applyFont="1" applyFill="1" applyBorder="1" applyAlignment="1" applyProtection="1">
      <alignment horizontal="right" wrapText="1"/>
    </xf>
    <xf numFmtId="0" fontId="13" fillId="0" borderId="85" xfId="0" applyFont="1" applyFill="1" applyBorder="1" applyAlignment="1" applyProtection="1">
      <alignment horizontal="right" wrapText="1"/>
    </xf>
    <xf numFmtId="0" fontId="13" fillId="0" borderId="79" xfId="0" applyFont="1" applyFill="1" applyBorder="1" applyAlignment="1" applyProtection="1">
      <alignment horizontal="right" wrapText="1"/>
    </xf>
    <xf numFmtId="0" fontId="13" fillId="0" borderId="68" xfId="0" applyFont="1" applyFill="1" applyBorder="1" applyAlignment="1" applyProtection="1">
      <alignment horizontal="right" wrapText="1"/>
    </xf>
    <xf numFmtId="0" fontId="18" fillId="0" borderId="89" xfId="0" applyFont="1" applyFill="1" applyBorder="1" applyAlignment="1" applyProtection="1">
      <alignment horizontal="right" wrapText="1"/>
    </xf>
    <xf numFmtId="0" fontId="18" fillId="0" borderId="90" xfId="0" applyFont="1" applyFill="1" applyBorder="1" applyAlignment="1" applyProtection="1">
      <alignment horizontal="right" wrapText="1"/>
    </xf>
    <xf numFmtId="164" fontId="0" fillId="2" borderId="0" xfId="3" applyNumberFormat="1" applyFont="1" applyFill="1" applyBorder="1" applyAlignment="1" applyProtection="1">
      <alignment horizontal="center"/>
    </xf>
    <xf numFmtId="164" fontId="0" fillId="2" borderId="67" xfId="3" applyNumberFormat="1" applyFont="1" applyFill="1" applyBorder="1" applyAlignment="1" applyProtection="1">
      <alignment horizontal="center"/>
    </xf>
    <xf numFmtId="1" fontId="44" fillId="0" borderId="16" xfId="0" applyNumberFormat="1" applyFont="1" applyBorder="1" applyAlignment="1" applyProtection="1">
      <alignment horizontal="center" vertical="top" wrapText="1"/>
    </xf>
    <xf numFmtId="1" fontId="44" fillId="0" borderId="2" xfId="0" applyNumberFormat="1" applyFont="1" applyBorder="1" applyAlignment="1" applyProtection="1">
      <alignment horizontal="center" vertical="top" wrapText="1"/>
    </xf>
    <xf numFmtId="0" fontId="48" fillId="2" borderId="17" xfId="0" applyFont="1" applyFill="1" applyBorder="1" applyAlignment="1" applyProtection="1">
      <alignment horizontal="center" vertical="center" wrapText="1"/>
    </xf>
    <xf numFmtId="49" fontId="30" fillId="14" borderId="0" xfId="27" applyAlignment="1" applyProtection="1">
      <alignment horizontal="center" vertical="center"/>
    </xf>
    <xf numFmtId="0" fontId="34" fillId="0" borderId="35" xfId="0" applyFont="1" applyBorder="1" applyAlignment="1" applyProtection="1">
      <alignment horizontal="left"/>
    </xf>
    <xf numFmtId="0" fontId="34" fillId="0" borderId="9" xfId="0" applyFont="1" applyBorder="1" applyAlignment="1" applyProtection="1">
      <alignment horizontal="left"/>
    </xf>
    <xf numFmtId="0" fontId="58" fillId="0" borderId="0" xfId="0" applyFont="1" applyBorder="1" applyAlignment="1" applyProtection="1">
      <alignment horizontal="left"/>
    </xf>
    <xf numFmtId="0" fontId="0" fillId="0" borderId="24" xfId="0" applyBorder="1" applyAlignment="1" applyProtection="1">
      <alignment horizontal="center" vertical="center" textRotation="90" wrapText="1"/>
    </xf>
    <xf numFmtId="0" fontId="0" fillId="0" borderId="3" xfId="0" applyBorder="1" applyAlignment="1" applyProtection="1">
      <alignment horizontal="center" vertical="center" textRotation="90" wrapText="1"/>
    </xf>
    <xf numFmtId="0" fontId="0" fillId="8" borderId="24" xfId="0" applyFill="1" applyBorder="1" applyAlignment="1" applyProtection="1">
      <alignment horizontal="center" wrapText="1"/>
      <protection locked="0"/>
    </xf>
    <xf numFmtId="0" fontId="0" fillId="8" borderId="3" xfId="0" applyFill="1" applyBorder="1" applyAlignment="1" applyProtection="1">
      <alignment horizontal="center" wrapText="1"/>
      <protection locked="0"/>
    </xf>
    <xf numFmtId="0" fontId="41" fillId="2" borderId="16" xfId="0" applyFont="1" applyFill="1" applyBorder="1" applyAlignment="1" applyProtection="1">
      <alignment horizontal="center"/>
    </xf>
    <xf numFmtId="0" fontId="41" fillId="2" borderId="15" xfId="0" applyFont="1" applyFill="1" applyBorder="1" applyAlignment="1" applyProtection="1">
      <alignment horizontal="center"/>
    </xf>
    <xf numFmtId="0" fontId="41" fillId="2" borderId="2" xfId="0" applyFont="1" applyFill="1" applyBorder="1" applyAlignment="1" applyProtection="1">
      <alignment horizontal="center"/>
    </xf>
    <xf numFmtId="0" fontId="34" fillId="0" borderId="28" xfId="0" applyFont="1" applyBorder="1" applyAlignment="1" applyProtection="1">
      <alignment horizontal="left"/>
    </xf>
    <xf numFmtId="0" fontId="34" fillId="0" borderId="81" xfId="0" applyFont="1" applyBorder="1" applyAlignment="1" applyProtection="1">
      <alignment horizontal="left"/>
    </xf>
    <xf numFmtId="0" fontId="40" fillId="0" borderId="21" xfId="0" applyFont="1" applyBorder="1" applyAlignment="1" applyProtection="1">
      <alignment horizontal="right" vertical="center"/>
    </xf>
    <xf numFmtId="0" fontId="40" fillId="0" borderId="22" xfId="0" applyFont="1" applyBorder="1" applyAlignment="1" applyProtection="1">
      <alignment horizontal="right" vertical="center"/>
    </xf>
    <xf numFmtId="0" fontId="46" fillId="9" borderId="39" xfId="0" applyFont="1" applyFill="1" applyBorder="1" applyAlignment="1" applyProtection="1">
      <alignment horizontal="center" vertical="top" wrapText="1"/>
    </xf>
    <xf numFmtId="0" fontId="46" fillId="9" borderId="102" xfId="0" applyFont="1" applyFill="1" applyBorder="1" applyAlignment="1" applyProtection="1">
      <alignment horizontal="center" vertical="top" wrapText="1"/>
    </xf>
    <xf numFmtId="0" fontId="34" fillId="0" borderId="45" xfId="0" applyFont="1" applyBorder="1" applyAlignment="1" applyProtection="1">
      <alignment horizontal="left"/>
    </xf>
    <xf numFmtId="0" fontId="34" fillId="0" borderId="62" xfId="0" applyFont="1" applyBorder="1" applyAlignment="1" applyProtection="1">
      <alignment horizontal="left"/>
    </xf>
    <xf numFmtId="0" fontId="0" fillId="0" borderId="24" xfId="0" applyBorder="1" applyAlignment="1">
      <alignment horizontal="center" vertical="center" textRotation="90" wrapText="1"/>
    </xf>
    <xf numFmtId="0" fontId="0" fillId="0" borderId="3" xfId="0" applyBorder="1" applyAlignment="1">
      <alignment horizontal="center" vertical="center" textRotation="90" wrapText="1"/>
    </xf>
    <xf numFmtId="49" fontId="30" fillId="14" borderId="0" xfId="27" applyAlignment="1">
      <alignment horizontal="center" vertical="center"/>
    </xf>
    <xf numFmtId="0" fontId="40" fillId="0" borderId="21" xfId="0" applyFont="1" applyBorder="1" applyAlignment="1" applyProtection="1">
      <alignment horizontal="right"/>
    </xf>
    <xf numFmtId="0" fontId="40" fillId="0" borderId="22" xfId="0" applyFont="1" applyBorder="1" applyAlignment="1" applyProtection="1">
      <alignment horizontal="right"/>
    </xf>
    <xf numFmtId="0" fontId="0" fillId="0" borderId="35" xfId="0" applyBorder="1" applyAlignment="1" applyProtection="1">
      <alignment horizontal="left"/>
    </xf>
    <xf numFmtId="0" fontId="0" fillId="0" borderId="81" xfId="0" applyBorder="1" applyAlignment="1" applyProtection="1">
      <alignment horizontal="left"/>
    </xf>
    <xf numFmtId="0" fontId="0" fillId="0" borderId="97" xfId="0" applyBorder="1" applyAlignment="1" applyProtection="1">
      <alignment horizontal="left"/>
    </xf>
    <xf numFmtId="0" fontId="41" fillId="2" borderId="64" xfId="0" applyFont="1" applyFill="1" applyBorder="1" applyAlignment="1" applyProtection="1">
      <alignment horizontal="center"/>
    </xf>
    <xf numFmtId="0" fontId="41" fillId="2" borderId="13" xfId="0" applyFont="1" applyFill="1" applyBorder="1" applyAlignment="1" applyProtection="1">
      <alignment horizontal="center"/>
    </xf>
    <xf numFmtId="0" fontId="41" fillId="2" borderId="98" xfId="0" applyFont="1" applyFill="1" applyBorder="1" applyAlignment="1" applyProtection="1">
      <alignment horizontal="center"/>
    </xf>
    <xf numFmtId="0" fontId="40" fillId="0" borderId="62" xfId="0" applyFont="1" applyFill="1" applyBorder="1" applyAlignment="1" applyProtection="1">
      <alignment horizontal="left"/>
    </xf>
    <xf numFmtId="0" fontId="40" fillId="0" borderId="52" xfId="0" applyFont="1" applyFill="1" applyBorder="1" applyAlignment="1" applyProtection="1">
      <alignment horizontal="left"/>
    </xf>
    <xf numFmtId="0" fontId="40" fillId="0" borderId="167" xfId="0" applyFont="1" applyFill="1" applyBorder="1" applyAlignment="1" applyProtection="1">
      <alignment horizontal="left"/>
    </xf>
    <xf numFmtId="0" fontId="4" fillId="0" borderId="0" xfId="7" applyFont="1" applyFill="1" applyBorder="1" applyAlignment="1" applyProtection="1">
      <alignment horizontal="center"/>
    </xf>
    <xf numFmtId="0" fontId="32" fillId="0" borderId="8" xfId="7" applyFont="1" applyBorder="1" applyAlignment="1" applyProtection="1">
      <alignment horizontal="left" vertical="top" wrapText="1"/>
    </xf>
    <xf numFmtId="0" fontId="32" fillId="0" borderId="0" xfId="7" applyFont="1" applyAlignment="1" applyProtection="1">
      <alignment horizontal="left" vertical="top" wrapText="1"/>
    </xf>
    <xf numFmtId="2" fontId="14" fillId="2" borderId="48" xfId="7" applyNumberFormat="1" applyFont="1" applyFill="1" applyBorder="1" applyAlignment="1" applyProtection="1">
      <alignment horizontal="center"/>
    </xf>
    <xf numFmtId="2" fontId="14" fillId="2" borderId="15" xfId="7" applyNumberFormat="1" applyFont="1" applyFill="1" applyBorder="1" applyAlignment="1" applyProtection="1">
      <alignment horizontal="center"/>
    </xf>
    <xf numFmtId="2" fontId="14" fillId="2" borderId="2" xfId="7" applyNumberFormat="1" applyFont="1" applyFill="1" applyBorder="1" applyAlignment="1" applyProtection="1">
      <alignment horizontal="center"/>
    </xf>
    <xf numFmtId="164" fontId="62" fillId="4" borderId="39" xfId="7" applyNumberFormat="1" applyFont="1" applyFill="1" applyBorder="1" applyAlignment="1" applyProtection="1">
      <alignment horizontal="right"/>
    </xf>
    <xf numFmtId="164" fontId="62" fillId="4" borderId="102" xfId="7" applyNumberFormat="1" applyFont="1" applyFill="1" applyBorder="1" applyAlignment="1" applyProtection="1">
      <alignment horizontal="right"/>
    </xf>
    <xf numFmtId="164" fontId="62" fillId="4" borderId="60" xfId="7" applyNumberFormat="1" applyFont="1" applyFill="1" applyBorder="1" applyAlignment="1" applyProtection="1">
      <alignment horizontal="right"/>
    </xf>
    <xf numFmtId="164" fontId="62" fillId="4" borderId="40" xfId="7" applyNumberFormat="1" applyFont="1" applyFill="1" applyBorder="1" applyAlignment="1" applyProtection="1">
      <alignment horizontal="right"/>
    </xf>
    <xf numFmtId="0" fontId="50" fillId="2" borderId="16" xfId="7" applyFont="1" applyFill="1" applyBorder="1" applyAlignment="1" applyProtection="1">
      <alignment horizontal="center"/>
    </xf>
    <xf numFmtId="0" fontId="50" fillId="2" borderId="2" xfId="7" applyFont="1" applyFill="1" applyBorder="1" applyAlignment="1" applyProtection="1">
      <alignment horizontal="center"/>
    </xf>
    <xf numFmtId="0" fontId="50" fillId="2" borderId="24" xfId="7" applyFont="1" applyFill="1" applyBorder="1" applyAlignment="1" applyProtection="1">
      <alignment horizontal="center"/>
    </xf>
    <xf numFmtId="0" fontId="50" fillId="2" borderId="3" xfId="7" applyFont="1" applyFill="1" applyBorder="1" applyAlignment="1" applyProtection="1">
      <alignment horizontal="center"/>
    </xf>
    <xf numFmtId="164" fontId="62" fillId="3" borderId="39" xfId="7" applyNumberFormat="1" applyFont="1" applyFill="1" applyBorder="1" applyAlignment="1" applyProtection="1">
      <alignment horizontal="right"/>
    </xf>
    <xf numFmtId="164" fontId="62" fillId="3" borderId="40" xfId="7" applyNumberFormat="1" applyFont="1" applyFill="1" applyBorder="1" applyAlignment="1" applyProtection="1">
      <alignment horizontal="right"/>
    </xf>
    <xf numFmtId="164" fontId="62" fillId="3" borderId="60" xfId="7" applyNumberFormat="1" applyFont="1" applyFill="1" applyBorder="1" applyAlignment="1" applyProtection="1">
      <alignment horizontal="right"/>
    </xf>
    <xf numFmtId="164" fontId="62" fillId="18" borderId="83" xfId="7" applyNumberFormat="1" applyFont="1" applyFill="1" applyBorder="1" applyAlignment="1" applyProtection="1">
      <alignment horizontal="right"/>
    </xf>
    <xf numFmtId="164" fontId="62" fillId="18" borderId="102" xfId="7" applyNumberFormat="1" applyFont="1" applyFill="1" applyBorder="1" applyAlignment="1" applyProtection="1">
      <alignment horizontal="right"/>
    </xf>
    <xf numFmtId="0" fontId="68" fillId="0" borderId="15" xfId="0" applyFont="1" applyBorder="1" applyAlignment="1">
      <alignment horizontal="center" wrapText="1"/>
    </xf>
    <xf numFmtId="0" fontId="63" fillId="0" borderId="15" xfId="7" applyFont="1" applyBorder="1" applyAlignment="1" applyProtection="1">
      <alignment horizontal="center" wrapText="1"/>
    </xf>
    <xf numFmtId="0" fontId="57" fillId="2" borderId="16" xfId="0" applyFont="1" applyFill="1" applyBorder="1" applyAlignment="1" applyProtection="1">
      <alignment vertical="center"/>
    </xf>
    <xf numFmtId="0" fontId="57" fillId="2" borderId="15" xfId="0" applyFont="1" applyFill="1" applyBorder="1" applyAlignment="1" applyProtection="1">
      <alignment vertical="center"/>
    </xf>
    <xf numFmtId="0" fontId="41" fillId="2" borderId="21" xfId="0" applyFont="1" applyFill="1" applyBorder="1" applyAlignment="1" applyProtection="1">
      <alignment horizontal="center"/>
    </xf>
    <xf numFmtId="0" fontId="41" fillId="2" borderId="22" xfId="0" applyFont="1" applyFill="1" applyBorder="1" applyAlignment="1" applyProtection="1">
      <alignment horizontal="center"/>
    </xf>
    <xf numFmtId="0" fontId="55" fillId="0" borderId="16" xfId="0" applyFont="1" applyBorder="1" applyAlignment="1" applyProtection="1">
      <alignment horizontal="left"/>
    </xf>
    <xf numFmtId="0" fontId="55" fillId="0" borderId="15" xfId="0" applyFont="1" applyBorder="1" applyAlignment="1" applyProtection="1">
      <alignment horizontal="left"/>
    </xf>
    <xf numFmtId="49" fontId="57" fillId="2" borderId="142" xfId="3" applyNumberFormat="1" applyFont="1" applyFill="1" applyBorder="1" applyAlignment="1" applyProtection="1">
      <alignment horizontal="left" vertical="center" wrapText="1"/>
    </xf>
    <xf numFmtId="49" fontId="57" fillId="2" borderId="15" xfId="3" applyNumberFormat="1" applyFont="1" applyFill="1" applyBorder="1" applyAlignment="1" applyProtection="1">
      <alignment horizontal="left" vertical="center" wrapText="1"/>
    </xf>
    <xf numFmtId="49" fontId="57" fillId="2" borderId="2" xfId="3" applyNumberFormat="1" applyFont="1" applyFill="1" applyBorder="1" applyAlignment="1" applyProtection="1">
      <alignment horizontal="left" vertical="center" wrapText="1"/>
    </xf>
    <xf numFmtId="49" fontId="19" fillId="8" borderId="35" xfId="3" applyNumberFormat="1" applyFont="1" applyFill="1" applyBorder="1" applyAlignment="1" applyProtection="1">
      <alignment horizontal="left" vertical="top" wrapText="1"/>
    </xf>
    <xf numFmtId="49" fontId="19" fillId="8" borderId="5" xfId="3" applyNumberFormat="1" applyFont="1" applyFill="1" applyBorder="1" applyAlignment="1" applyProtection="1">
      <alignment horizontal="left" vertical="top" wrapText="1"/>
    </xf>
    <xf numFmtId="42" fontId="56" fillId="0" borderId="8" xfId="0" applyNumberFormat="1" applyFont="1" applyFill="1" applyBorder="1" applyAlignment="1" applyProtection="1">
      <alignment horizontal="left" vertical="top" wrapText="1"/>
    </xf>
    <xf numFmtId="42" fontId="56" fillId="0" borderId="0" xfId="0" applyNumberFormat="1" applyFont="1" applyFill="1" applyBorder="1" applyAlignment="1" applyProtection="1">
      <alignment horizontal="left" vertical="top" wrapText="1"/>
    </xf>
    <xf numFmtId="0" fontId="56" fillId="0" borderId="21" xfId="0" applyFont="1" applyBorder="1" applyAlignment="1" applyProtection="1">
      <alignment horizontal="right" vertical="center"/>
    </xf>
    <xf numFmtId="0" fontId="56" fillId="0" borderId="55" xfId="0" applyFont="1" applyBorder="1" applyAlignment="1" applyProtection="1">
      <alignment horizontal="right" vertical="center"/>
    </xf>
    <xf numFmtId="10" fontId="53" fillId="0" borderId="0" xfId="16" applyNumberFormat="1" applyFont="1" applyBorder="1" applyAlignment="1" applyProtection="1">
      <alignment horizontal="center"/>
    </xf>
    <xf numFmtId="0" fontId="13" fillId="8" borderId="23" xfId="0" applyFont="1" applyFill="1" applyBorder="1" applyAlignment="1" applyProtection="1">
      <alignment horizontal="left" vertical="center" wrapText="1"/>
    </xf>
    <xf numFmtId="0" fontId="13" fillId="8" borderId="18" xfId="0" applyFont="1" applyFill="1" applyBorder="1" applyAlignment="1" applyProtection="1">
      <alignment horizontal="left" vertical="center" wrapText="1"/>
    </xf>
    <xf numFmtId="0" fontId="13" fillId="8" borderId="4" xfId="0" applyFont="1" applyFill="1" applyBorder="1" applyAlignment="1" applyProtection="1">
      <alignment horizontal="left" vertical="center" wrapText="1"/>
    </xf>
    <xf numFmtId="0" fontId="13" fillId="10" borderId="11" xfId="0" applyFont="1" applyFill="1" applyBorder="1" applyAlignment="1" applyProtection="1">
      <alignment horizontal="left" vertical="center" wrapText="1"/>
    </xf>
    <xf numFmtId="0" fontId="13" fillId="10" borderId="35" xfId="0" applyFont="1" applyFill="1" applyBorder="1" applyAlignment="1" applyProtection="1">
      <alignment horizontal="left" vertical="center" wrapText="1"/>
    </xf>
    <xf numFmtId="0" fontId="13" fillId="10" borderId="5" xfId="0" applyFont="1" applyFill="1" applyBorder="1" applyAlignment="1" applyProtection="1">
      <alignment horizontal="left" vertical="center" wrapText="1"/>
    </xf>
    <xf numFmtId="0" fontId="13" fillId="8" borderId="11" xfId="0" applyFont="1" applyFill="1" applyBorder="1" applyAlignment="1" applyProtection="1">
      <alignment horizontal="left" vertical="center" wrapText="1"/>
    </xf>
    <xf numFmtId="0" fontId="13" fillId="8" borderId="35" xfId="0" applyFont="1" applyFill="1" applyBorder="1" applyAlignment="1" applyProtection="1">
      <alignment horizontal="left" vertical="center" wrapText="1"/>
    </xf>
    <xf numFmtId="0" fontId="13" fillId="8" borderId="5" xfId="0" applyFont="1" applyFill="1" applyBorder="1" applyAlignment="1" applyProtection="1">
      <alignment horizontal="left" vertical="center" wrapText="1"/>
    </xf>
    <xf numFmtId="0" fontId="13" fillId="8" borderId="12" xfId="0" applyFont="1" applyFill="1" applyBorder="1" applyAlignment="1" applyProtection="1">
      <alignment horizontal="left" vertical="center" wrapText="1"/>
    </xf>
    <xf numFmtId="0" fontId="13" fillId="8" borderId="135" xfId="0" applyFont="1" applyFill="1" applyBorder="1" applyAlignment="1" applyProtection="1">
      <alignment horizontal="left" vertical="center" wrapText="1"/>
    </xf>
    <xf numFmtId="0" fontId="13" fillId="8" borderId="19" xfId="0" applyFont="1" applyFill="1" applyBorder="1" applyAlignment="1" applyProtection="1">
      <alignment horizontal="left" vertical="center" wrapText="1"/>
    </xf>
    <xf numFmtId="0" fontId="56" fillId="0" borderId="8" xfId="0" applyNumberFormat="1" applyFont="1" applyFill="1" applyBorder="1" applyAlignment="1" applyProtection="1">
      <alignment horizontal="left" vertical="top" wrapText="1"/>
    </xf>
    <xf numFmtId="0" fontId="56" fillId="0" borderId="0" xfId="0" applyNumberFormat="1" applyFont="1" applyFill="1" applyBorder="1" applyAlignment="1" applyProtection="1">
      <alignment horizontal="left" vertical="top" wrapText="1"/>
    </xf>
    <xf numFmtId="49" fontId="53" fillId="0" borderId="24" xfId="0" applyNumberFormat="1" applyFont="1" applyFill="1" applyBorder="1" applyAlignment="1" applyProtection="1">
      <alignment horizontal="center" vertical="center" wrapText="1"/>
    </xf>
    <xf numFmtId="49" fontId="53" fillId="0" borderId="29" xfId="0" applyNumberFormat="1" applyFont="1" applyFill="1" applyBorder="1" applyAlignment="1" applyProtection="1">
      <alignment horizontal="center" vertical="center" wrapText="1"/>
    </xf>
    <xf numFmtId="49" fontId="19" fillId="10" borderId="35" xfId="3" applyNumberFormat="1" applyFont="1" applyFill="1" applyBorder="1" applyAlignment="1" applyProtection="1">
      <alignment horizontal="left" vertical="top" wrapText="1"/>
    </xf>
    <xf numFmtId="49" fontId="19" fillId="10" borderId="5" xfId="3" applyNumberFormat="1" applyFont="1" applyFill="1" applyBorder="1" applyAlignment="1" applyProtection="1">
      <alignment horizontal="left" vertical="top" wrapText="1"/>
    </xf>
    <xf numFmtId="0" fontId="57" fillId="2" borderId="24" xfId="0" applyFont="1" applyFill="1" applyBorder="1" applyAlignment="1" applyProtection="1">
      <alignment horizontal="center" vertical="center" wrapText="1"/>
    </xf>
    <xf numFmtId="0" fontId="57" fillId="2" borderId="29" xfId="0" applyFont="1" applyFill="1" applyBorder="1" applyAlignment="1" applyProtection="1">
      <alignment horizontal="center" vertical="center" wrapText="1"/>
    </xf>
    <xf numFmtId="0" fontId="57" fillId="2" borderId="3" xfId="0" applyFont="1" applyFill="1" applyBorder="1" applyAlignment="1" applyProtection="1">
      <alignment horizontal="center" vertical="center" wrapText="1"/>
    </xf>
    <xf numFmtId="0" fontId="13" fillId="2" borderId="24" xfId="0" applyFont="1" applyFill="1" applyBorder="1" applyProtection="1"/>
    <xf numFmtId="0" fontId="13" fillId="2" borderId="29" xfId="0" applyFont="1" applyFill="1" applyBorder="1" applyProtection="1"/>
    <xf numFmtId="0" fontId="13" fillId="2" borderId="3" xfId="0" applyFont="1" applyFill="1" applyBorder="1" applyProtection="1"/>
    <xf numFmtId="0" fontId="13" fillId="8" borderId="22" xfId="0" applyFont="1" applyFill="1" applyBorder="1" applyAlignment="1" applyProtection="1">
      <alignment horizontal="left" vertical="center" wrapText="1"/>
      <protection locked="0"/>
    </xf>
    <xf numFmtId="0" fontId="13" fillId="8" borderId="33" xfId="0" applyFont="1" applyFill="1" applyBorder="1" applyAlignment="1" applyProtection="1">
      <alignment horizontal="left" vertical="center" wrapText="1"/>
      <protection locked="0"/>
    </xf>
    <xf numFmtId="0" fontId="0" fillId="2" borderId="144" xfId="0" applyFill="1" applyBorder="1" applyAlignment="1" applyProtection="1">
      <alignment horizontal="center"/>
    </xf>
    <xf numFmtId="0" fontId="0" fillId="2" borderId="54" xfId="0" applyFill="1" applyBorder="1" applyAlignment="1" applyProtection="1">
      <alignment horizontal="center"/>
    </xf>
    <xf numFmtId="0" fontId="57" fillId="2" borderId="16" xfId="0" applyFont="1" applyFill="1" applyBorder="1" applyAlignment="1" applyProtection="1">
      <alignment horizontal="center"/>
    </xf>
    <xf numFmtId="0" fontId="57" fillId="2" borderId="15" xfId="0" applyFont="1" applyFill="1" applyBorder="1" applyAlignment="1" applyProtection="1">
      <alignment horizontal="center"/>
    </xf>
    <xf numFmtId="0" fontId="56" fillId="0" borderId="8" xfId="0" applyFont="1" applyBorder="1" applyAlignment="1" applyProtection="1">
      <alignment horizontal="right" vertical="center"/>
    </xf>
    <xf numFmtId="0" fontId="56" fillId="0" borderId="34" xfId="0" applyFont="1" applyBorder="1" applyAlignment="1" applyProtection="1">
      <alignment horizontal="right" vertical="center"/>
    </xf>
    <xf numFmtId="49" fontId="49" fillId="0" borderId="8" xfId="0" applyNumberFormat="1" applyFont="1" applyFill="1" applyBorder="1" applyAlignment="1" applyProtection="1">
      <alignment horizontal="left" vertical="center"/>
    </xf>
    <xf numFmtId="49" fontId="49" fillId="0" borderId="0" xfId="0" applyNumberFormat="1" applyFont="1" applyFill="1" applyBorder="1" applyAlignment="1" applyProtection="1">
      <alignment horizontal="left" vertical="center"/>
    </xf>
    <xf numFmtId="0" fontId="49" fillId="0" borderId="0" xfId="0" applyFont="1" applyBorder="1" applyAlignment="1" applyProtection="1">
      <alignment horizontal="right"/>
    </xf>
    <xf numFmtId="0" fontId="41" fillId="2" borderId="16" xfId="0" applyFont="1" applyFill="1" applyBorder="1" applyAlignment="1" applyProtection="1">
      <alignment horizontal="left"/>
    </xf>
    <xf numFmtId="0" fontId="41" fillId="2" borderId="15" xfId="0" applyFont="1" applyFill="1" applyBorder="1" applyAlignment="1" applyProtection="1">
      <alignment horizontal="left"/>
    </xf>
    <xf numFmtId="0" fontId="14" fillId="0" borderId="8" xfId="0" applyNumberFormat="1" applyFont="1" applyFill="1" applyBorder="1" applyAlignment="1" applyProtection="1">
      <alignment horizontal="left" vertical="top" wrapText="1"/>
    </xf>
    <xf numFmtId="0" fontId="14" fillId="0" borderId="0" xfId="0" applyNumberFormat="1" applyFont="1" applyFill="1" applyBorder="1" applyAlignment="1" applyProtection="1">
      <alignment horizontal="left" vertical="top" wrapText="1"/>
    </xf>
    <xf numFmtId="0" fontId="52" fillId="0" borderId="8" xfId="0" applyFont="1" applyBorder="1" applyAlignment="1" applyProtection="1">
      <alignment horizontal="left" vertical="top" wrapText="1"/>
    </xf>
    <xf numFmtId="0" fontId="52" fillId="0" borderId="0" xfId="0" applyFont="1" applyBorder="1" applyAlignment="1" applyProtection="1">
      <alignment horizontal="left" vertical="top"/>
    </xf>
  </cellXfs>
  <cellStyles count="28">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21">
    <dxf>
      <font>
        <color theme="0"/>
      </font>
      <fill>
        <patternFill>
          <bgColor theme="4"/>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top/>
        <bottom/>
        <vertical/>
        <horizontal/>
      </border>
    </dxf>
    <dxf>
      <font>
        <b/>
        <i val="0"/>
        <color theme="5"/>
      </font>
    </dxf>
    <dxf>
      <font>
        <b/>
        <i val="0"/>
        <color theme="0"/>
      </font>
      <fill>
        <patternFill>
          <bgColor theme="4"/>
        </patternFill>
      </fill>
    </dxf>
    <dxf>
      <font>
        <b/>
        <i val="0"/>
        <color rgb="FFC00000"/>
      </font>
    </dxf>
    <dxf>
      <fill>
        <patternFill>
          <bgColor theme="7" tint="0.59996337778862885"/>
        </patternFill>
      </fill>
    </dxf>
    <dxf>
      <fill>
        <patternFill>
          <bgColor theme="7" tint="0.59996337778862885"/>
        </patternFill>
      </fill>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59996337778862885"/>
        </patternFill>
      </fill>
    </dxf>
    <dxf>
      <font>
        <b/>
        <i val="0"/>
        <strike val="0"/>
        <color theme="4"/>
      </font>
    </dxf>
    <dxf>
      <font>
        <b/>
        <i val="0"/>
        <strike val="0"/>
        <color rgb="FFC00000"/>
      </font>
    </dxf>
    <dxf>
      <border>
        <left style="thin">
          <color theme="1" tint="0.499984740745262"/>
        </left>
        <right style="thin">
          <color theme="1" tint="0.499984740745262"/>
        </right>
        <top style="thin">
          <color theme="1" tint="0.499984740745262"/>
        </top>
        <bottom style="thin">
          <color theme="1" tint="0.499984740745262"/>
        </bottom>
        <vertical/>
        <horizontal/>
      </border>
    </dxf>
    <dxf>
      <font>
        <b val="0"/>
        <i val="0"/>
        <color theme="0"/>
      </font>
      <fill>
        <patternFill>
          <bgColor theme="7" tint="-0.499984740745262"/>
        </patternFill>
      </fill>
    </dxf>
    <dxf>
      <font>
        <b val="0"/>
        <i val="0"/>
        <color auto="1"/>
      </font>
      <fill>
        <patternFill>
          <bgColor theme="5" tint="0.39994506668294322"/>
        </patternFill>
      </fill>
    </dxf>
    <dxf>
      <font>
        <b val="0"/>
        <i val="0"/>
        <color theme="0"/>
      </font>
      <fill>
        <patternFill>
          <bgColor theme="4"/>
        </patternFill>
      </fill>
    </dxf>
    <dxf>
      <font>
        <b val="0"/>
        <i val="0"/>
        <color theme="0" tint="-4.9989318521683403E-2"/>
      </font>
      <fill>
        <patternFill>
          <bgColor theme="6"/>
        </patternFill>
      </fill>
    </dxf>
    <dxf>
      <fill>
        <patternFill>
          <bgColor theme="7" tint="0.79998168889431442"/>
        </patternFill>
      </fill>
    </dxf>
  </dxfs>
  <tableStyles count="0" defaultTableStyle="TableStyleMedium9" defaultPivotStyle="PivotStyleLight16"/>
  <colors>
    <mruColors>
      <color rgb="FFAC162C"/>
      <color rgb="FFF6E433"/>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61185</xdr:colOff>
      <xdr:row>0</xdr:row>
      <xdr:rowOff>82839</xdr:rowOff>
    </xdr:from>
    <xdr:to>
      <xdr:col>4</xdr:col>
      <xdr:colOff>458434</xdr:colOff>
      <xdr:row>3</xdr:row>
      <xdr:rowOff>122117</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5735" y="82839"/>
          <a:ext cx="2283199" cy="734603"/>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G70"/>
  <sheetViews>
    <sheetView workbookViewId="0">
      <selection activeCell="C5" sqref="C5"/>
    </sheetView>
  </sheetViews>
  <sheetFormatPr defaultRowHeight="13.5"/>
  <cols>
    <col min="1" max="1" width="9.6640625" style="665" bestFit="1" customWidth="1"/>
    <col min="2" max="4" width="8.5546875" style="665" bestFit="1" customWidth="1"/>
    <col min="5" max="5" width="11.21875" style="665" bestFit="1" customWidth="1"/>
    <col min="6" max="6" width="10.77734375" style="665" bestFit="1" customWidth="1"/>
    <col min="7" max="7" width="9.44140625" style="665" bestFit="1" customWidth="1"/>
    <col min="8" max="16384" width="8.88671875" style="665"/>
  </cols>
  <sheetData>
    <row r="2" spans="1:7" s="663" customFormat="1" ht="40.5">
      <c r="A2" s="661" t="s">
        <v>358</v>
      </c>
      <c r="B2" s="661" t="s">
        <v>359</v>
      </c>
      <c r="C2" s="661" t="s">
        <v>360</v>
      </c>
      <c r="D2" s="661" t="s">
        <v>361</v>
      </c>
      <c r="E2" s="662" t="s">
        <v>474</v>
      </c>
      <c r="F2" s="662" t="s">
        <v>473</v>
      </c>
      <c r="G2" s="662" t="s">
        <v>475</v>
      </c>
    </row>
    <row r="3" spans="1:7">
      <c r="A3" s="264">
        <v>1</v>
      </c>
      <c r="B3" s="264" t="s">
        <v>48</v>
      </c>
      <c r="C3" s="264" t="s">
        <v>48</v>
      </c>
      <c r="D3" s="264" t="s">
        <v>48</v>
      </c>
      <c r="E3" s="664">
        <v>6289525</v>
      </c>
      <c r="F3" s="664">
        <f>E3-G3</f>
        <v>6101007</v>
      </c>
      <c r="G3" s="664">
        <v>188518</v>
      </c>
    </row>
    <row r="4" spans="1:7">
      <c r="A4" s="264">
        <v>2</v>
      </c>
      <c r="B4" s="264" t="s">
        <v>49</v>
      </c>
      <c r="C4" s="264" t="s">
        <v>49</v>
      </c>
      <c r="D4" s="264" t="s">
        <v>49</v>
      </c>
      <c r="E4" s="664">
        <v>689956</v>
      </c>
      <c r="F4" s="664">
        <f t="shared" ref="F4:F67" si="0">E4-G4</f>
        <v>663029</v>
      </c>
      <c r="G4" s="664">
        <v>26927</v>
      </c>
    </row>
    <row r="5" spans="1:7">
      <c r="A5" s="264">
        <v>3</v>
      </c>
      <c r="B5" s="264" t="s">
        <v>50</v>
      </c>
      <c r="C5" s="264" t="s">
        <v>50</v>
      </c>
      <c r="D5" s="264" t="s">
        <v>50</v>
      </c>
      <c r="E5" s="664">
        <v>3825532</v>
      </c>
      <c r="F5" s="664">
        <f t="shared" si="0"/>
        <v>3663308</v>
      </c>
      <c r="G5" s="664">
        <v>162224</v>
      </c>
    </row>
    <row r="6" spans="1:7">
      <c r="A6" s="264">
        <v>4</v>
      </c>
      <c r="B6" s="264" t="s">
        <v>51</v>
      </c>
      <c r="C6" s="264" t="s">
        <v>51</v>
      </c>
      <c r="D6" s="264" t="s">
        <v>51</v>
      </c>
      <c r="E6" s="664">
        <v>710702</v>
      </c>
      <c r="F6" s="664">
        <f t="shared" si="0"/>
        <v>680789</v>
      </c>
      <c r="G6" s="664">
        <v>29913</v>
      </c>
    </row>
    <row r="7" spans="1:7">
      <c r="A7" s="264">
        <v>5</v>
      </c>
      <c r="B7" s="264" t="s">
        <v>52</v>
      </c>
      <c r="C7" s="264" t="s">
        <v>52</v>
      </c>
      <c r="D7" s="264" t="s">
        <v>52</v>
      </c>
      <c r="E7" s="664">
        <v>11914689</v>
      </c>
      <c r="F7" s="664">
        <f t="shared" si="0"/>
        <v>11462167</v>
      </c>
      <c r="G7" s="664">
        <v>452522</v>
      </c>
    </row>
    <row r="8" spans="1:7">
      <c r="A8" s="264">
        <v>6</v>
      </c>
      <c r="B8" s="264" t="s">
        <v>53</v>
      </c>
      <c r="C8" s="264" t="s">
        <v>53</v>
      </c>
      <c r="D8" s="264" t="s">
        <v>53</v>
      </c>
      <c r="E8" s="664">
        <v>41089567</v>
      </c>
      <c r="F8" s="664">
        <f t="shared" si="0"/>
        <v>40307454</v>
      </c>
      <c r="G8" s="664">
        <v>782113</v>
      </c>
    </row>
    <row r="9" spans="1:7">
      <c r="A9" s="264">
        <v>7</v>
      </c>
      <c r="B9" s="264" t="s">
        <v>54</v>
      </c>
      <c r="C9" s="264" t="s">
        <v>54</v>
      </c>
      <c r="D9" s="264" t="s">
        <v>54</v>
      </c>
      <c r="E9" s="664">
        <v>437882</v>
      </c>
      <c r="F9" s="664">
        <f t="shared" si="0"/>
        <v>428517</v>
      </c>
      <c r="G9" s="664">
        <v>9365</v>
      </c>
    </row>
    <row r="10" spans="1:7">
      <c r="A10" s="264">
        <v>8</v>
      </c>
      <c r="B10" s="264" t="s">
        <v>55</v>
      </c>
      <c r="C10" s="264" t="s">
        <v>55</v>
      </c>
      <c r="D10" s="264" t="s">
        <v>55</v>
      </c>
      <c r="E10" s="664">
        <v>3711666</v>
      </c>
      <c r="F10" s="664">
        <f t="shared" si="0"/>
        <v>3564967</v>
      </c>
      <c r="G10" s="664">
        <v>146699</v>
      </c>
    </row>
    <row r="11" spans="1:7">
      <c r="A11" s="264">
        <v>9</v>
      </c>
      <c r="B11" s="264" t="s">
        <v>56</v>
      </c>
      <c r="C11" s="264" t="s">
        <v>56</v>
      </c>
      <c r="D11" s="264" t="s">
        <v>56</v>
      </c>
      <c r="E11" s="664">
        <v>3050332</v>
      </c>
      <c r="F11" s="664">
        <f t="shared" si="0"/>
        <v>2977771</v>
      </c>
      <c r="G11" s="664">
        <v>72561</v>
      </c>
    </row>
    <row r="12" spans="1:7">
      <c r="A12" s="264">
        <v>10</v>
      </c>
      <c r="B12" s="264" t="s">
        <v>57</v>
      </c>
      <c r="C12" s="264" t="s">
        <v>57</v>
      </c>
      <c r="D12" s="264" t="s">
        <v>57</v>
      </c>
      <c r="E12" s="664">
        <v>3736985</v>
      </c>
      <c r="F12" s="664">
        <f t="shared" si="0"/>
        <v>3675597</v>
      </c>
      <c r="G12" s="664">
        <v>61388</v>
      </c>
    </row>
    <row r="13" spans="1:7">
      <c r="A13" s="264">
        <v>11</v>
      </c>
      <c r="B13" s="264" t="s">
        <v>58</v>
      </c>
      <c r="C13" s="264" t="s">
        <v>58</v>
      </c>
      <c r="D13" s="264" t="s">
        <v>58</v>
      </c>
      <c r="E13" s="664">
        <v>6755617</v>
      </c>
      <c r="F13" s="664">
        <f t="shared" si="0"/>
        <v>6528308</v>
      </c>
      <c r="G13" s="664">
        <v>227309</v>
      </c>
    </row>
    <row r="14" spans="1:7">
      <c r="A14" s="264">
        <v>12</v>
      </c>
      <c r="B14" s="264" t="s">
        <v>59</v>
      </c>
      <c r="C14" s="264" t="s">
        <v>59</v>
      </c>
      <c r="D14" s="264" t="s">
        <v>59</v>
      </c>
      <c r="E14" s="664">
        <v>1566197</v>
      </c>
      <c r="F14" s="664">
        <f t="shared" si="0"/>
        <v>1510013</v>
      </c>
      <c r="G14" s="664">
        <v>56184</v>
      </c>
    </row>
    <row r="15" spans="1:7">
      <c r="A15" s="264">
        <v>14</v>
      </c>
      <c r="B15" s="264" t="s">
        <v>451</v>
      </c>
      <c r="C15" s="264" t="s">
        <v>451</v>
      </c>
      <c r="D15" s="264" t="s">
        <v>451</v>
      </c>
      <c r="E15" s="664">
        <v>792337</v>
      </c>
      <c r="F15" s="664">
        <f t="shared" si="0"/>
        <v>762973</v>
      </c>
      <c r="G15" s="664">
        <v>29364</v>
      </c>
    </row>
    <row r="16" spans="1:7">
      <c r="A16" s="264">
        <v>15</v>
      </c>
      <c r="B16" s="264" t="s">
        <v>60</v>
      </c>
      <c r="C16" s="264" t="s">
        <v>60</v>
      </c>
      <c r="D16" s="264" t="s">
        <v>60</v>
      </c>
      <c r="E16" s="664">
        <v>477320</v>
      </c>
      <c r="F16" s="664">
        <f t="shared" si="0"/>
        <v>465241</v>
      </c>
      <c r="G16" s="664">
        <v>12079</v>
      </c>
    </row>
    <row r="17" spans="1:7">
      <c r="A17" s="264">
        <v>16</v>
      </c>
      <c r="B17" s="264" t="s">
        <v>61</v>
      </c>
      <c r="C17" s="264" t="s">
        <v>61</v>
      </c>
      <c r="D17" s="264" t="s">
        <v>61</v>
      </c>
      <c r="E17" s="664">
        <v>19934446</v>
      </c>
      <c r="F17" s="664">
        <f t="shared" si="0"/>
        <v>19487703</v>
      </c>
      <c r="G17" s="664">
        <v>446743</v>
      </c>
    </row>
    <row r="18" spans="1:7">
      <c r="A18" s="264">
        <v>17</v>
      </c>
      <c r="B18" s="264" t="s">
        <v>62</v>
      </c>
      <c r="C18" s="264" t="s">
        <v>62</v>
      </c>
      <c r="D18" s="264" t="s">
        <v>62</v>
      </c>
      <c r="E18" s="664">
        <v>7214584</v>
      </c>
      <c r="F18" s="664">
        <f t="shared" si="0"/>
        <v>6926892</v>
      </c>
      <c r="G18" s="664">
        <v>287692</v>
      </c>
    </row>
    <row r="19" spans="1:7">
      <c r="A19" s="264">
        <v>18</v>
      </c>
      <c r="B19" s="264" t="s">
        <v>63</v>
      </c>
      <c r="C19" s="264" t="s">
        <v>63</v>
      </c>
      <c r="D19" s="264" t="s">
        <v>63</v>
      </c>
      <c r="E19" s="664">
        <v>1885946</v>
      </c>
      <c r="F19" s="664">
        <f t="shared" si="0"/>
        <v>1823431</v>
      </c>
      <c r="G19" s="664">
        <v>62515</v>
      </c>
    </row>
    <row r="20" spans="1:7">
      <c r="A20" s="264">
        <v>19</v>
      </c>
      <c r="B20" s="264" t="s">
        <v>64</v>
      </c>
      <c r="C20" s="264" t="s">
        <v>64</v>
      </c>
      <c r="D20" s="264" t="s">
        <v>64</v>
      </c>
      <c r="E20" s="664">
        <v>635936</v>
      </c>
      <c r="F20" s="664">
        <f t="shared" si="0"/>
        <v>620259</v>
      </c>
      <c r="G20" s="664">
        <v>15677</v>
      </c>
    </row>
    <row r="21" spans="1:7">
      <c r="A21" s="264">
        <v>20</v>
      </c>
      <c r="B21" s="264" t="s">
        <v>65</v>
      </c>
      <c r="C21" s="264" t="s">
        <v>65</v>
      </c>
      <c r="D21" s="264" t="s">
        <v>65</v>
      </c>
      <c r="E21" s="664">
        <v>1299415</v>
      </c>
      <c r="F21" s="664">
        <f t="shared" si="0"/>
        <v>1243932</v>
      </c>
      <c r="G21" s="664">
        <v>55483</v>
      </c>
    </row>
    <row r="22" spans="1:7">
      <c r="A22" s="264">
        <v>21</v>
      </c>
      <c r="B22" s="264" t="s">
        <v>66</v>
      </c>
      <c r="C22" s="264" t="s">
        <v>66</v>
      </c>
      <c r="D22" s="264" t="s">
        <v>66</v>
      </c>
      <c r="E22" s="664">
        <v>521583</v>
      </c>
      <c r="F22" s="664">
        <f t="shared" si="0"/>
        <v>512702</v>
      </c>
      <c r="G22" s="664">
        <v>8881</v>
      </c>
    </row>
    <row r="23" spans="1:7">
      <c r="A23" s="264">
        <v>22</v>
      </c>
      <c r="B23" s="264" t="s">
        <v>67</v>
      </c>
      <c r="C23" s="264" t="s">
        <v>67</v>
      </c>
      <c r="D23" s="264" t="s">
        <v>67</v>
      </c>
      <c r="E23" s="664">
        <v>524521</v>
      </c>
      <c r="F23" s="664">
        <f t="shared" si="0"/>
        <v>504497</v>
      </c>
      <c r="G23" s="664">
        <v>20024</v>
      </c>
    </row>
    <row r="24" spans="1:7">
      <c r="A24" s="264">
        <v>23</v>
      </c>
      <c r="B24" s="264" t="s">
        <v>68</v>
      </c>
      <c r="C24" s="264" t="s">
        <v>68</v>
      </c>
      <c r="D24" s="264" t="s">
        <v>68</v>
      </c>
      <c r="E24" s="664">
        <v>490848</v>
      </c>
      <c r="F24" s="664">
        <f t="shared" si="0"/>
        <v>470599</v>
      </c>
      <c r="G24" s="664">
        <v>20249</v>
      </c>
    </row>
    <row r="25" spans="1:7">
      <c r="A25" s="264">
        <v>24</v>
      </c>
      <c r="B25" s="264" t="s">
        <v>69</v>
      </c>
      <c r="C25" s="264" t="s">
        <v>69</v>
      </c>
      <c r="D25" s="264" t="s">
        <v>69</v>
      </c>
      <c r="E25" s="664">
        <v>513608</v>
      </c>
      <c r="F25" s="664">
        <f t="shared" si="0"/>
        <v>498919</v>
      </c>
      <c r="G25" s="664">
        <v>14689</v>
      </c>
    </row>
    <row r="26" spans="1:7">
      <c r="A26" s="264">
        <v>25</v>
      </c>
      <c r="B26" s="264" t="s">
        <v>70</v>
      </c>
      <c r="C26" s="264" t="s">
        <v>70</v>
      </c>
      <c r="D26" s="264" t="s">
        <v>70</v>
      </c>
      <c r="E26" s="664">
        <v>894813</v>
      </c>
      <c r="F26" s="664">
        <f t="shared" si="0"/>
        <v>863252</v>
      </c>
      <c r="G26" s="664">
        <v>31561</v>
      </c>
    </row>
    <row r="27" spans="1:7">
      <c r="A27" s="264">
        <v>26</v>
      </c>
      <c r="B27" s="264" t="s">
        <v>71</v>
      </c>
      <c r="C27" s="264" t="s">
        <v>71</v>
      </c>
      <c r="D27" s="264" t="s">
        <v>71</v>
      </c>
      <c r="E27" s="664">
        <v>1251556</v>
      </c>
      <c r="F27" s="664">
        <f t="shared" si="0"/>
        <v>1197173</v>
      </c>
      <c r="G27" s="664">
        <v>54383</v>
      </c>
    </row>
    <row r="28" spans="1:7">
      <c r="A28" s="264">
        <v>27</v>
      </c>
      <c r="B28" s="264" t="s">
        <v>72</v>
      </c>
      <c r="C28" s="264" t="s">
        <v>72</v>
      </c>
      <c r="D28" s="264" t="s">
        <v>72</v>
      </c>
      <c r="E28" s="664">
        <v>3568340</v>
      </c>
      <c r="F28" s="664">
        <f t="shared" si="0"/>
        <v>3415436</v>
      </c>
      <c r="G28" s="664">
        <v>152904</v>
      </c>
    </row>
    <row r="29" spans="1:7">
      <c r="A29" s="264">
        <v>28</v>
      </c>
      <c r="B29" s="264" t="s">
        <v>73</v>
      </c>
      <c r="C29" s="264" t="s">
        <v>73</v>
      </c>
      <c r="D29" s="264" t="s">
        <v>73</v>
      </c>
      <c r="E29" s="664">
        <v>1961295</v>
      </c>
      <c r="F29" s="664">
        <f t="shared" si="0"/>
        <v>1872231</v>
      </c>
      <c r="G29" s="664">
        <v>89064</v>
      </c>
    </row>
    <row r="30" spans="1:7">
      <c r="A30" s="264">
        <v>29</v>
      </c>
      <c r="B30" s="264" t="s">
        <v>74</v>
      </c>
      <c r="C30" s="264" t="s">
        <v>74</v>
      </c>
      <c r="D30" s="264" t="s">
        <v>74</v>
      </c>
      <c r="E30" s="664">
        <v>30371591</v>
      </c>
      <c r="F30" s="664">
        <f t="shared" si="0"/>
        <v>29882862</v>
      </c>
      <c r="G30" s="664">
        <v>488729</v>
      </c>
    </row>
    <row r="31" spans="1:7">
      <c r="A31" s="264">
        <v>30</v>
      </c>
      <c r="B31" s="264" t="s">
        <v>75</v>
      </c>
      <c r="C31" s="264" t="s">
        <v>75</v>
      </c>
      <c r="D31" s="264" t="s">
        <v>75</v>
      </c>
      <c r="E31" s="664">
        <v>575772</v>
      </c>
      <c r="F31" s="664">
        <f t="shared" si="0"/>
        <v>559006</v>
      </c>
      <c r="G31" s="664">
        <v>16766</v>
      </c>
    </row>
    <row r="32" spans="1:7">
      <c r="A32" s="264">
        <v>31</v>
      </c>
      <c r="B32" s="264" t="s">
        <v>76</v>
      </c>
      <c r="C32" s="264" t="s">
        <v>76</v>
      </c>
      <c r="D32" s="264" t="s">
        <v>76</v>
      </c>
      <c r="E32" s="664">
        <v>3181655</v>
      </c>
      <c r="F32" s="664">
        <f t="shared" si="0"/>
        <v>3015965</v>
      </c>
      <c r="G32" s="664">
        <v>165690</v>
      </c>
    </row>
    <row r="33" spans="1:7">
      <c r="A33" s="264">
        <v>32</v>
      </c>
      <c r="B33" s="264" t="s">
        <v>77</v>
      </c>
      <c r="C33" s="264" t="s">
        <v>77</v>
      </c>
      <c r="D33" s="264" t="s">
        <v>77</v>
      </c>
      <c r="E33" s="664">
        <v>1078212</v>
      </c>
      <c r="F33" s="664">
        <f t="shared" si="0"/>
        <v>1052321</v>
      </c>
      <c r="G33" s="664">
        <v>25891</v>
      </c>
    </row>
    <row r="34" spans="1:7">
      <c r="A34" s="264">
        <v>33</v>
      </c>
      <c r="B34" s="264" t="s">
        <v>78</v>
      </c>
      <c r="C34" s="264" t="s">
        <v>78</v>
      </c>
      <c r="D34" s="264" t="s">
        <v>78</v>
      </c>
      <c r="E34" s="664">
        <v>506194</v>
      </c>
      <c r="F34" s="664">
        <f t="shared" si="0"/>
        <v>471920</v>
      </c>
      <c r="G34" s="664">
        <v>34274</v>
      </c>
    </row>
    <row r="35" spans="1:7">
      <c r="A35" s="264">
        <v>34</v>
      </c>
      <c r="B35" s="264" t="s">
        <v>79</v>
      </c>
      <c r="C35" s="264" t="s">
        <v>79</v>
      </c>
      <c r="D35" s="264" t="s">
        <v>79</v>
      </c>
      <c r="E35" s="664">
        <v>303726</v>
      </c>
      <c r="F35" s="664">
        <f t="shared" si="0"/>
        <v>298844</v>
      </c>
      <c r="G35" s="664">
        <v>4882</v>
      </c>
    </row>
    <row r="36" spans="1:7">
      <c r="A36" s="264">
        <v>35</v>
      </c>
      <c r="B36" s="264" t="s">
        <v>80</v>
      </c>
      <c r="C36" s="264" t="s">
        <v>80</v>
      </c>
      <c r="D36" s="264" t="s">
        <v>80</v>
      </c>
      <c r="E36" s="664">
        <v>6393945</v>
      </c>
      <c r="F36" s="664">
        <f t="shared" si="0"/>
        <v>6180164</v>
      </c>
      <c r="G36" s="664">
        <v>213781</v>
      </c>
    </row>
    <row r="37" spans="1:7">
      <c r="A37" s="264">
        <v>36</v>
      </c>
      <c r="B37" s="264" t="s">
        <v>81</v>
      </c>
      <c r="C37" s="264" t="s">
        <v>81</v>
      </c>
      <c r="D37" s="264" t="s">
        <v>81</v>
      </c>
      <c r="E37" s="664">
        <v>12103121</v>
      </c>
      <c r="F37" s="664">
        <f t="shared" si="0"/>
        <v>11850439</v>
      </c>
      <c r="G37" s="664">
        <v>252682</v>
      </c>
    </row>
    <row r="38" spans="1:7">
      <c r="A38" s="264">
        <v>37</v>
      </c>
      <c r="B38" s="264" t="s">
        <v>82</v>
      </c>
      <c r="C38" s="264" t="s">
        <v>82</v>
      </c>
      <c r="D38" s="264" t="s">
        <v>82</v>
      </c>
      <c r="E38" s="664">
        <v>6183516</v>
      </c>
      <c r="F38" s="664">
        <f t="shared" si="0"/>
        <v>5926985</v>
      </c>
      <c r="G38" s="664">
        <v>256531</v>
      </c>
    </row>
    <row r="39" spans="1:7">
      <c r="A39" s="264">
        <v>38</v>
      </c>
      <c r="B39" s="264" t="s">
        <v>83</v>
      </c>
      <c r="C39" s="264" t="s">
        <v>83</v>
      </c>
      <c r="D39" s="264" t="s">
        <v>83</v>
      </c>
      <c r="E39" s="664">
        <v>1097127</v>
      </c>
      <c r="F39" s="664">
        <f t="shared" si="0"/>
        <v>1030854</v>
      </c>
      <c r="G39" s="664">
        <v>66273</v>
      </c>
    </row>
    <row r="40" spans="1:7">
      <c r="A40" s="264">
        <v>39</v>
      </c>
      <c r="B40" s="264" t="s">
        <v>84</v>
      </c>
      <c r="C40" s="264" t="s">
        <v>84</v>
      </c>
      <c r="D40" s="264" t="s">
        <v>84</v>
      </c>
      <c r="E40" s="664">
        <v>298629</v>
      </c>
      <c r="F40" s="664">
        <f t="shared" si="0"/>
        <v>288357</v>
      </c>
      <c r="G40" s="664">
        <v>10272</v>
      </c>
    </row>
    <row r="41" spans="1:7">
      <c r="A41" s="264">
        <v>40</v>
      </c>
      <c r="B41" s="264" t="s">
        <v>85</v>
      </c>
      <c r="C41" s="264" t="s">
        <v>85</v>
      </c>
      <c r="D41" s="264" t="s">
        <v>85</v>
      </c>
      <c r="E41" s="664">
        <v>549139</v>
      </c>
      <c r="F41" s="664">
        <f t="shared" si="0"/>
        <v>536805</v>
      </c>
      <c r="G41" s="664">
        <v>12334</v>
      </c>
    </row>
    <row r="42" spans="1:7">
      <c r="A42" s="264">
        <v>41</v>
      </c>
      <c r="B42" s="264" t="s">
        <v>86</v>
      </c>
      <c r="C42" s="264" t="s">
        <v>86</v>
      </c>
      <c r="D42" s="264" t="s">
        <v>86</v>
      </c>
      <c r="E42" s="664">
        <v>6128008</v>
      </c>
      <c r="F42" s="664">
        <f t="shared" si="0"/>
        <v>5983881</v>
      </c>
      <c r="G42" s="664">
        <v>144127</v>
      </c>
    </row>
    <row r="43" spans="1:7">
      <c r="A43" s="264">
        <v>42</v>
      </c>
      <c r="B43" s="264" t="s">
        <v>87</v>
      </c>
      <c r="C43" s="264" t="s">
        <v>87</v>
      </c>
      <c r="D43" s="264" t="s">
        <v>87</v>
      </c>
      <c r="E43" s="664">
        <v>6842220</v>
      </c>
      <c r="F43" s="664">
        <f t="shared" si="0"/>
        <v>6626239</v>
      </c>
      <c r="G43" s="664">
        <v>215981</v>
      </c>
    </row>
    <row r="44" spans="1:7">
      <c r="A44" s="264">
        <v>43</v>
      </c>
      <c r="B44" s="264" t="s">
        <v>88</v>
      </c>
      <c r="C44" s="264" t="s">
        <v>88</v>
      </c>
      <c r="D44" s="264" t="s">
        <v>88</v>
      </c>
      <c r="E44" s="664">
        <v>3746429</v>
      </c>
      <c r="F44" s="664">
        <f t="shared" si="0"/>
        <v>3601519</v>
      </c>
      <c r="G44" s="664">
        <v>144910</v>
      </c>
    </row>
    <row r="45" spans="1:7">
      <c r="A45" s="264">
        <v>13</v>
      </c>
      <c r="B45" s="264" t="s">
        <v>362</v>
      </c>
      <c r="C45" s="264" t="s">
        <v>349</v>
      </c>
      <c r="D45" s="264" t="s">
        <v>349</v>
      </c>
      <c r="E45" s="664">
        <v>72598440</v>
      </c>
      <c r="F45" s="664">
        <f t="shared" si="0"/>
        <v>71545715</v>
      </c>
      <c r="G45" s="664">
        <v>1052725</v>
      </c>
    </row>
    <row r="46" spans="1:7">
      <c r="A46" s="264">
        <v>44</v>
      </c>
      <c r="B46" s="264" t="s">
        <v>89</v>
      </c>
      <c r="C46" s="264" t="s">
        <v>89</v>
      </c>
      <c r="D46" s="264" t="s">
        <v>89</v>
      </c>
      <c r="E46" s="664">
        <v>3815327</v>
      </c>
      <c r="F46" s="664">
        <f t="shared" si="0"/>
        <v>3681004</v>
      </c>
      <c r="G46" s="664">
        <v>134323</v>
      </c>
    </row>
    <row r="47" spans="1:7">
      <c r="A47" s="264">
        <v>45</v>
      </c>
      <c r="B47" s="264" t="s">
        <v>90</v>
      </c>
      <c r="C47" s="264" t="s">
        <v>90</v>
      </c>
      <c r="D47" s="264" t="s">
        <v>90</v>
      </c>
      <c r="E47" s="664">
        <v>1631257</v>
      </c>
      <c r="F47" s="664">
        <f t="shared" si="0"/>
        <v>1562829</v>
      </c>
      <c r="G47" s="664">
        <v>68428</v>
      </c>
    </row>
    <row r="48" spans="1:7">
      <c r="A48" s="264">
        <v>46</v>
      </c>
      <c r="B48" s="264" t="s">
        <v>91</v>
      </c>
      <c r="C48" s="264" t="s">
        <v>91</v>
      </c>
      <c r="D48" s="264" t="s">
        <v>91</v>
      </c>
      <c r="E48" s="664">
        <v>3780016</v>
      </c>
      <c r="F48" s="664">
        <f t="shared" si="0"/>
        <v>3684787</v>
      </c>
      <c r="G48" s="664">
        <v>95229</v>
      </c>
    </row>
    <row r="49" spans="1:7">
      <c r="A49" s="264">
        <v>47</v>
      </c>
      <c r="B49" s="264" t="s">
        <v>92</v>
      </c>
      <c r="C49" s="264" t="s">
        <v>92</v>
      </c>
      <c r="D49" s="264" t="s">
        <v>92</v>
      </c>
      <c r="E49" s="664">
        <v>1326394</v>
      </c>
      <c r="F49" s="664">
        <f t="shared" si="0"/>
        <v>1251005</v>
      </c>
      <c r="G49" s="664">
        <v>75389</v>
      </c>
    </row>
    <row r="50" spans="1:7">
      <c r="A50" s="264">
        <v>48</v>
      </c>
      <c r="B50" s="264" t="s">
        <v>93</v>
      </c>
      <c r="C50" s="264" t="s">
        <v>93</v>
      </c>
      <c r="D50" s="264" t="s">
        <v>93</v>
      </c>
      <c r="E50" s="664">
        <v>29743534</v>
      </c>
      <c r="F50" s="664">
        <f t="shared" si="0"/>
        <v>29035203</v>
      </c>
      <c r="G50" s="664">
        <v>708331</v>
      </c>
    </row>
    <row r="51" spans="1:7">
      <c r="A51" s="264">
        <v>49</v>
      </c>
      <c r="B51" s="264" t="s">
        <v>94</v>
      </c>
      <c r="C51" s="264" t="s">
        <v>94</v>
      </c>
      <c r="D51" s="264" t="s">
        <v>94</v>
      </c>
      <c r="E51" s="664">
        <v>7601335</v>
      </c>
      <c r="F51" s="664">
        <f t="shared" si="0"/>
        <v>7327693</v>
      </c>
      <c r="G51" s="664">
        <v>273642</v>
      </c>
    </row>
    <row r="52" spans="1:7">
      <c r="A52" s="264">
        <v>50</v>
      </c>
      <c r="B52" s="264" t="s">
        <v>95</v>
      </c>
      <c r="C52" s="264" t="s">
        <v>95</v>
      </c>
      <c r="D52" s="264" t="s">
        <v>95</v>
      </c>
      <c r="E52" s="664">
        <v>31433512</v>
      </c>
      <c r="F52" s="664">
        <f t="shared" si="0"/>
        <v>30632144</v>
      </c>
      <c r="G52" s="664">
        <v>801368</v>
      </c>
    </row>
    <row r="53" spans="1:7">
      <c r="A53" s="264">
        <v>51</v>
      </c>
      <c r="B53" s="264" t="s">
        <v>96</v>
      </c>
      <c r="C53" s="264" t="s">
        <v>96</v>
      </c>
      <c r="D53" s="264" t="s">
        <v>96</v>
      </c>
      <c r="E53" s="664">
        <v>11982501</v>
      </c>
      <c r="F53" s="664">
        <f t="shared" si="0"/>
        <v>11761853</v>
      </c>
      <c r="G53" s="664">
        <v>220648</v>
      </c>
    </row>
    <row r="54" spans="1:7">
      <c r="A54" s="264">
        <v>52</v>
      </c>
      <c r="B54" s="264" t="s">
        <v>97</v>
      </c>
      <c r="C54" s="264" t="s">
        <v>97</v>
      </c>
      <c r="D54" s="264" t="s">
        <v>97</v>
      </c>
      <c r="E54" s="664">
        <v>23778232</v>
      </c>
      <c r="F54" s="664">
        <f t="shared" si="0"/>
        <v>23152497</v>
      </c>
      <c r="G54" s="664">
        <v>625735</v>
      </c>
    </row>
    <row r="55" spans="1:7">
      <c r="A55" s="264">
        <v>53</v>
      </c>
      <c r="B55" s="264" t="s">
        <v>98</v>
      </c>
      <c r="C55" s="264" t="s">
        <v>98</v>
      </c>
      <c r="D55" s="264" t="s">
        <v>98</v>
      </c>
      <c r="E55" s="664">
        <v>12687574</v>
      </c>
      <c r="F55" s="664">
        <f t="shared" si="0"/>
        <v>12340907</v>
      </c>
      <c r="G55" s="664">
        <v>346667</v>
      </c>
    </row>
    <row r="56" spans="1:7">
      <c r="A56" s="264">
        <v>54</v>
      </c>
      <c r="B56" s="264" t="s">
        <v>99</v>
      </c>
      <c r="C56" s="264" t="s">
        <v>99</v>
      </c>
      <c r="D56" s="264" t="s">
        <v>99</v>
      </c>
      <c r="E56" s="664">
        <v>2095670</v>
      </c>
      <c r="F56" s="664">
        <f t="shared" si="0"/>
        <v>1993279</v>
      </c>
      <c r="G56" s="664">
        <v>102391</v>
      </c>
    </row>
    <row r="57" spans="1:7">
      <c r="A57" s="264">
        <v>58</v>
      </c>
      <c r="B57" s="264" t="s">
        <v>103</v>
      </c>
      <c r="C57" s="264" t="s">
        <v>363</v>
      </c>
      <c r="D57" s="264" t="s">
        <v>364</v>
      </c>
      <c r="E57" s="664">
        <v>3644017</v>
      </c>
      <c r="F57" s="664">
        <f t="shared" si="0"/>
        <v>3565949</v>
      </c>
      <c r="G57" s="664">
        <v>78068</v>
      </c>
    </row>
    <row r="58" spans="1:7">
      <c r="A58" s="264">
        <v>59</v>
      </c>
      <c r="B58" s="264" t="s">
        <v>104</v>
      </c>
      <c r="C58" s="264" t="s">
        <v>365</v>
      </c>
      <c r="D58" s="264" t="s">
        <v>366</v>
      </c>
      <c r="E58" s="664">
        <v>7094770</v>
      </c>
      <c r="F58" s="664">
        <f t="shared" si="0"/>
        <v>6804885</v>
      </c>
      <c r="G58" s="664">
        <v>289885</v>
      </c>
    </row>
    <row r="59" spans="1:7">
      <c r="A59" s="264">
        <v>55</v>
      </c>
      <c r="B59" s="264" t="s">
        <v>100</v>
      </c>
      <c r="C59" s="264" t="s">
        <v>100</v>
      </c>
      <c r="D59" s="264" t="s">
        <v>100</v>
      </c>
      <c r="E59" s="664">
        <v>3331685</v>
      </c>
      <c r="F59" s="664">
        <f t="shared" si="0"/>
        <v>3167828</v>
      </c>
      <c r="G59" s="664">
        <v>163857</v>
      </c>
    </row>
    <row r="60" spans="1:7">
      <c r="A60" s="264">
        <v>56</v>
      </c>
      <c r="B60" s="264" t="s">
        <v>101</v>
      </c>
      <c r="C60" s="264" t="s">
        <v>101</v>
      </c>
      <c r="D60" s="264" t="s">
        <v>101</v>
      </c>
      <c r="E60" s="664">
        <v>8577620</v>
      </c>
      <c r="F60" s="664">
        <f t="shared" si="0"/>
        <v>8228236</v>
      </c>
      <c r="G60" s="664">
        <v>349384</v>
      </c>
    </row>
    <row r="61" spans="1:7">
      <c r="A61" s="264">
        <v>57</v>
      </c>
      <c r="B61" s="264" t="s">
        <v>102</v>
      </c>
      <c r="C61" s="264" t="s">
        <v>102</v>
      </c>
      <c r="D61" s="264" t="s">
        <v>102</v>
      </c>
      <c r="E61" s="664">
        <v>9113123</v>
      </c>
      <c r="F61" s="664">
        <f t="shared" si="0"/>
        <v>8901420</v>
      </c>
      <c r="G61" s="664">
        <v>211703</v>
      </c>
    </row>
    <row r="62" spans="1:7">
      <c r="A62" s="264">
        <v>60</v>
      </c>
      <c r="B62" s="264" t="s">
        <v>105</v>
      </c>
      <c r="C62" s="264" t="s">
        <v>105</v>
      </c>
      <c r="D62" s="264" t="s">
        <v>105</v>
      </c>
      <c r="E62" s="664">
        <v>1940532</v>
      </c>
      <c r="F62" s="664">
        <f t="shared" si="0"/>
        <v>1864635</v>
      </c>
      <c r="G62" s="664">
        <v>75897</v>
      </c>
    </row>
    <row r="63" spans="1:7">
      <c r="A63" s="264">
        <v>61</v>
      </c>
      <c r="B63" s="264" t="s">
        <v>106</v>
      </c>
      <c r="C63" s="264" t="s">
        <v>106</v>
      </c>
      <c r="D63" s="264" t="s">
        <v>106</v>
      </c>
      <c r="E63" s="664">
        <v>1124067</v>
      </c>
      <c r="F63" s="664">
        <f t="shared" si="0"/>
        <v>1098181</v>
      </c>
      <c r="G63" s="664">
        <v>25886</v>
      </c>
    </row>
    <row r="64" spans="1:7">
      <c r="A64" s="264">
        <v>62</v>
      </c>
      <c r="B64" s="264" t="s">
        <v>107</v>
      </c>
      <c r="C64" s="264" t="s">
        <v>107</v>
      </c>
      <c r="D64" s="264" t="s">
        <v>107</v>
      </c>
      <c r="E64" s="664">
        <v>538060</v>
      </c>
      <c r="F64" s="664">
        <f t="shared" si="0"/>
        <v>526312</v>
      </c>
      <c r="G64" s="664">
        <v>11748</v>
      </c>
    </row>
    <row r="65" spans="1:7">
      <c r="A65" s="264">
        <v>63</v>
      </c>
      <c r="B65" s="264" t="s">
        <v>108</v>
      </c>
      <c r="C65" s="264" t="s">
        <v>108</v>
      </c>
      <c r="D65" s="264" t="s">
        <v>108</v>
      </c>
      <c r="E65" s="664">
        <v>477306</v>
      </c>
      <c r="F65" s="664">
        <f t="shared" si="0"/>
        <v>467330</v>
      </c>
      <c r="G65" s="664">
        <v>9976</v>
      </c>
    </row>
    <row r="66" spans="1:7">
      <c r="A66" s="264">
        <v>64</v>
      </c>
      <c r="B66" s="264" t="s">
        <v>109</v>
      </c>
      <c r="C66" s="264" t="s">
        <v>109</v>
      </c>
      <c r="D66" s="264" t="s">
        <v>109</v>
      </c>
      <c r="E66" s="664">
        <v>11929346</v>
      </c>
      <c r="F66" s="664">
        <f t="shared" si="0"/>
        <v>11653280</v>
      </c>
      <c r="G66" s="664">
        <v>276066</v>
      </c>
    </row>
    <row r="67" spans="1:7">
      <c r="A67" s="264">
        <v>65</v>
      </c>
      <c r="B67" s="264" t="s">
        <v>110</v>
      </c>
      <c r="C67" s="264" t="s">
        <v>110</v>
      </c>
      <c r="D67" s="264" t="s">
        <v>110</v>
      </c>
      <c r="E67" s="664">
        <v>678404</v>
      </c>
      <c r="F67" s="664">
        <f t="shared" si="0"/>
        <v>644175</v>
      </c>
      <c r="G67" s="664">
        <v>34229</v>
      </c>
    </row>
    <row r="68" spans="1:7">
      <c r="A68" s="264">
        <v>66</v>
      </c>
      <c r="B68" s="264" t="s">
        <v>111</v>
      </c>
      <c r="C68" s="264" t="s">
        <v>111</v>
      </c>
      <c r="D68" s="264" t="s">
        <v>111</v>
      </c>
      <c r="E68" s="664">
        <v>1690942</v>
      </c>
      <c r="F68" s="664">
        <f t="shared" ref="F68:F69" si="1">E68-G68</f>
        <v>1632548</v>
      </c>
      <c r="G68" s="664">
        <v>58394</v>
      </c>
    </row>
    <row r="69" spans="1:7" ht="14.25" thickBot="1">
      <c r="A69" s="264">
        <v>67</v>
      </c>
      <c r="B69" s="264" t="s">
        <v>112</v>
      </c>
      <c r="C69" s="264" t="s">
        <v>112</v>
      </c>
      <c r="D69" s="264" t="s">
        <v>112</v>
      </c>
      <c r="E69" s="666">
        <v>794526</v>
      </c>
      <c r="F69" s="666">
        <f t="shared" si="1"/>
        <v>754649</v>
      </c>
      <c r="G69" s="666">
        <v>39877</v>
      </c>
    </row>
    <row r="70" spans="1:7" ht="14.25" thickTop="1">
      <c r="E70" s="667">
        <f>SUM(E3:E69)</f>
        <v>458512672</v>
      </c>
      <c r="F70" s="667">
        <f t="shared" ref="F70:G70" si="2">SUM(F3:F69)</f>
        <v>446812672</v>
      </c>
      <c r="G70" s="667">
        <f t="shared" si="2"/>
        <v>11700000</v>
      </c>
    </row>
  </sheetData>
  <sortState xmlns:xlrd2="http://schemas.microsoft.com/office/spreadsheetml/2017/richdata2" ref="A3:G69">
    <sortCondition ref="D3:D69"/>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pageSetUpPr fitToPage="1"/>
  </sheetPr>
  <dimension ref="A1:F20"/>
  <sheetViews>
    <sheetView zoomScale="90" zoomScaleNormal="90" zoomScaleSheetLayoutView="110" workbookViewId="0">
      <pane ySplit="4" topLeftCell="A5" activePane="bottomLeft" state="frozen"/>
      <selection pane="bottomLeft" sqref="A1:B1"/>
    </sheetView>
  </sheetViews>
  <sheetFormatPr defaultRowHeight="15.75"/>
  <cols>
    <col min="1" max="1" width="6.77734375" customWidth="1"/>
    <col min="2" max="2" width="6.88671875" customWidth="1"/>
    <col min="3" max="3" width="29" customWidth="1"/>
    <col min="4" max="4" width="15.77734375" customWidth="1"/>
    <col min="5" max="5" width="17.6640625" hidden="1" customWidth="1"/>
    <col min="6" max="6" width="16.21875" hidden="1" customWidth="1"/>
    <col min="7" max="7" width="7.88671875" customWidth="1"/>
  </cols>
  <sheetData>
    <row r="1" spans="1:6">
      <c r="A1" s="855" t="str">
        <f>IF('A- Front Page'!B6="","",'A- Front Page'!B6)</f>
        <v/>
      </c>
      <c r="B1" s="855"/>
    </row>
    <row r="2" spans="1:6" ht="21">
      <c r="A2" s="837" t="s">
        <v>215</v>
      </c>
      <c r="B2" s="837"/>
      <c r="C2" s="837"/>
      <c r="D2" s="837"/>
    </row>
    <row r="3" spans="1:6" ht="17.25" thickBot="1">
      <c r="A3" s="97"/>
      <c r="B3" s="97"/>
      <c r="C3" s="97"/>
      <c r="D3" s="97"/>
    </row>
    <row r="4" spans="1:6" ht="44.45" customHeight="1" thickBot="1">
      <c r="A4" s="697" t="s">
        <v>159</v>
      </c>
      <c r="B4" s="849" t="s">
        <v>158</v>
      </c>
      <c r="C4" s="849"/>
      <c r="D4" s="740" t="s">
        <v>282</v>
      </c>
      <c r="E4" s="738" t="s">
        <v>283</v>
      </c>
      <c r="F4" s="139" t="s">
        <v>284</v>
      </c>
    </row>
    <row r="5" spans="1:6">
      <c r="A5" s="739">
        <v>64</v>
      </c>
      <c r="B5" s="864" t="s">
        <v>160</v>
      </c>
      <c r="C5" s="865"/>
      <c r="D5" s="866"/>
      <c r="E5" s="138"/>
      <c r="F5" s="141"/>
    </row>
    <row r="6" spans="1:6">
      <c r="A6" s="142"/>
      <c r="B6" s="858" t="s">
        <v>298</v>
      </c>
      <c r="C6" s="858"/>
      <c r="D6" s="255"/>
      <c r="E6" s="256"/>
      <c r="F6" s="165">
        <f>D6+E6</f>
        <v>0</v>
      </c>
    </row>
    <row r="7" spans="1:6">
      <c r="A7" s="142"/>
      <c r="B7" s="98" t="s">
        <v>299</v>
      </c>
      <c r="C7" s="98"/>
      <c r="D7" s="257"/>
      <c r="E7" s="258"/>
      <c r="F7" s="164">
        <f t="shared" ref="F7:F9" si="0">D7+E7</f>
        <v>0</v>
      </c>
    </row>
    <row r="8" spans="1:6">
      <c r="A8" s="142"/>
      <c r="B8" s="98" t="s">
        <v>300</v>
      </c>
      <c r="C8" s="98"/>
      <c r="D8" s="255"/>
      <c r="E8" s="256"/>
      <c r="F8" s="165">
        <f t="shared" si="0"/>
        <v>0</v>
      </c>
    </row>
    <row r="9" spans="1:6" ht="16.5" thickBot="1">
      <c r="A9" s="143"/>
      <c r="B9" s="859" t="s">
        <v>301</v>
      </c>
      <c r="C9" s="860"/>
      <c r="D9" s="259"/>
      <c r="E9" s="260"/>
      <c r="F9" s="254">
        <f t="shared" si="0"/>
        <v>0</v>
      </c>
    </row>
    <row r="10" spans="1:6" ht="17.25" thickTop="1" thickBot="1">
      <c r="A10" s="856" t="s">
        <v>492</v>
      </c>
      <c r="B10" s="857"/>
      <c r="C10" s="857"/>
      <c r="D10" s="170">
        <f>SUM(D6:D9)</f>
        <v>0</v>
      </c>
      <c r="E10" s="171">
        <f>SUM(E6:E9)</f>
        <v>0</v>
      </c>
      <c r="F10" s="166">
        <f>SUM(F6:F9)</f>
        <v>0</v>
      </c>
    </row>
    <row r="11" spans="1:6" ht="16.5" customHeight="1">
      <c r="A11" s="861" t="s">
        <v>342</v>
      </c>
      <c r="B11" s="862"/>
      <c r="C11" s="862"/>
      <c r="D11" s="862"/>
      <c r="E11" s="862"/>
      <c r="F11" s="863"/>
    </row>
    <row r="12" spans="1:6">
      <c r="A12" s="142"/>
      <c r="B12" s="858" t="s">
        <v>302</v>
      </c>
      <c r="C12" s="858"/>
      <c r="D12" s="255"/>
      <c r="E12" s="256"/>
      <c r="F12" s="251">
        <f>D12+E12</f>
        <v>0</v>
      </c>
    </row>
    <row r="13" spans="1:6">
      <c r="A13" s="142"/>
      <c r="B13" s="98" t="s">
        <v>303</v>
      </c>
      <c r="C13" s="98"/>
      <c r="D13" s="257"/>
      <c r="E13" s="258"/>
      <c r="F13" s="252">
        <f t="shared" ref="F13" si="1">D13+E13</f>
        <v>0</v>
      </c>
    </row>
    <row r="14" spans="1:6">
      <c r="A14" s="142"/>
      <c r="B14" s="98" t="s">
        <v>304</v>
      </c>
      <c r="C14" s="98"/>
      <c r="D14" s="255"/>
      <c r="E14" s="256"/>
      <c r="F14" s="251">
        <f>D14+E14</f>
        <v>0</v>
      </c>
    </row>
    <row r="15" spans="1:6" ht="16.5" thickBot="1">
      <c r="A15" s="143"/>
      <c r="B15" s="859" t="s">
        <v>305</v>
      </c>
      <c r="C15" s="860"/>
      <c r="D15" s="259"/>
      <c r="E15" s="260"/>
      <c r="F15" s="253">
        <f t="shared" ref="F15" si="2">D15+E15</f>
        <v>0</v>
      </c>
    </row>
    <row r="16" spans="1:6" ht="17.25" thickTop="1" thickBot="1">
      <c r="A16" s="856" t="s">
        <v>493</v>
      </c>
      <c r="B16" s="857"/>
      <c r="C16" s="857"/>
      <c r="D16" s="170">
        <f>SUM(D12:D15)</f>
        <v>0</v>
      </c>
      <c r="E16" s="171">
        <f>SUM(E12:E15)</f>
        <v>0</v>
      </c>
      <c r="F16" s="166">
        <f>SUM(F12:F15)</f>
        <v>0</v>
      </c>
    </row>
    <row r="17" spans="1:6" ht="16.5" thickBot="1">
      <c r="A17" s="708"/>
      <c r="B17" s="709"/>
      <c r="C17" s="710" t="s">
        <v>494</v>
      </c>
      <c r="D17" s="719">
        <f>D10+D16</f>
        <v>0</v>
      </c>
      <c r="E17" s="707"/>
      <c r="F17" s="737"/>
    </row>
    <row r="18" spans="1:6">
      <c r="A18" s="706"/>
      <c r="B18" s="706"/>
      <c r="C18" s="706"/>
      <c r="E18" s="707"/>
      <c r="F18" s="737"/>
    </row>
    <row r="19" spans="1:6" ht="16.5" thickBot="1"/>
    <row r="20" spans="1:6" ht="103.5" customHeight="1" thickBot="1">
      <c r="A20" s="853" t="s">
        <v>465</v>
      </c>
      <c r="B20" s="854"/>
      <c r="C20" s="840"/>
      <c r="D20" s="841"/>
    </row>
  </sheetData>
  <sheetProtection algorithmName="SHA-512" hashValue="KDj+gUtttFUcBasBcpjZ9TvG6Y3AFqfZ+dGbqZ39UKvWA+hcJ4+3Bg9we+VzXWVFETlEIGSE3Dd6UDL4yeXB+A==" saltValue="QKC/WqkI8CYP9TWqNK8kUg==" spinCount="100000" sheet="1" objects="1" scenarios="1" formatColumns="0" formatRows="0" autoFilter="0"/>
  <mergeCells count="13">
    <mergeCell ref="A20:B20"/>
    <mergeCell ref="C20:D20"/>
    <mergeCell ref="A1:B1"/>
    <mergeCell ref="A10:C10"/>
    <mergeCell ref="A16:C16"/>
    <mergeCell ref="B12:C12"/>
    <mergeCell ref="B15:C15"/>
    <mergeCell ref="A11:F11"/>
    <mergeCell ref="A2:D2"/>
    <mergeCell ref="B9:C9"/>
    <mergeCell ref="B4:C4"/>
    <mergeCell ref="B6:C6"/>
    <mergeCell ref="B5:D5"/>
  </mergeCells>
  <dataValidations count="1">
    <dataValidation type="decimal" operator="greaterThanOrEqual" allowBlank="1" showInputMessage="1" showErrorMessage="1" sqref="D6:E9 D12:E15" xr:uid="{00000000-0002-0000-0800-000000000000}">
      <formula1>0</formula1>
    </dataValidation>
  </dataValidations>
  <printOptions horizontalCentered="1"/>
  <pageMargins left="0.2" right="0.2" top="0.25" bottom="0"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T109"/>
  <sheetViews>
    <sheetView zoomScale="90" zoomScaleNormal="90" zoomScaleSheetLayoutView="90" workbookViewId="0">
      <pane xSplit="1" ySplit="5" topLeftCell="B6" activePane="bottomRight" state="frozenSplit"/>
      <selection pane="topRight"/>
      <selection pane="bottomLeft"/>
      <selection pane="bottomRight"/>
    </sheetView>
  </sheetViews>
  <sheetFormatPr defaultColWidth="1.44140625" defaultRowHeight="12.75"/>
  <cols>
    <col min="1" max="1" width="38.6640625" style="14" customWidth="1"/>
    <col min="2" max="2" width="15.21875" style="14" customWidth="1"/>
    <col min="3" max="3" width="1.44140625" style="14" customWidth="1"/>
    <col min="4" max="8" width="12.77734375" style="14" customWidth="1"/>
    <col min="9" max="11" width="13.6640625" style="14" customWidth="1"/>
    <col min="12" max="14" width="13.6640625" style="14" hidden="1" customWidth="1"/>
    <col min="15" max="18" width="12.77734375" style="14" customWidth="1"/>
    <col min="19" max="19" width="11.5546875" style="14" customWidth="1"/>
    <col min="20" max="20" width="4.4414062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688" t="str">
        <f>IF('A- Front Page'!B6="","",'A- Front Page'!B6)</f>
        <v/>
      </c>
      <c r="B1" s="47"/>
    </row>
    <row r="2" spans="1:20" s="3" customFormat="1" ht="27">
      <c r="A2" s="376" t="s">
        <v>43</v>
      </c>
      <c r="D2" s="15"/>
      <c r="E2" s="15"/>
    </row>
    <row r="3" spans="1:20" s="3" customFormat="1" ht="15.75"/>
    <row r="4" spans="1:20" s="703" customFormat="1" ht="35.25" customHeight="1">
      <c r="A4" s="698" t="s">
        <v>4</v>
      </c>
      <c r="B4" s="699" t="s">
        <v>36</v>
      </c>
      <c r="C4" s="533"/>
      <c r="D4" s="700" t="s">
        <v>16</v>
      </c>
      <c r="E4" s="700" t="s">
        <v>17</v>
      </c>
      <c r="F4" s="701" t="s">
        <v>18</v>
      </c>
      <c r="G4" s="701" t="s">
        <v>25</v>
      </c>
      <c r="H4" s="701" t="s">
        <v>12</v>
      </c>
      <c r="I4" s="701" t="s">
        <v>32</v>
      </c>
      <c r="J4" s="701" t="s">
        <v>33</v>
      </c>
      <c r="K4" s="701" t="s">
        <v>14</v>
      </c>
      <c r="L4" s="701" t="s">
        <v>246</v>
      </c>
      <c r="M4" s="701" t="s">
        <v>247</v>
      </c>
      <c r="N4" s="701" t="s">
        <v>24</v>
      </c>
      <c r="O4" s="701" t="s">
        <v>19</v>
      </c>
      <c r="P4" s="701" t="s">
        <v>27</v>
      </c>
      <c r="Q4" s="701" t="s">
        <v>34</v>
      </c>
      <c r="R4" s="701" t="s">
        <v>35</v>
      </c>
      <c r="S4" s="701" t="s">
        <v>344</v>
      </c>
      <c r="T4" s="702" t="s">
        <v>404</v>
      </c>
    </row>
    <row r="5" spans="1:20" s="58" customFormat="1" ht="15.75">
      <c r="A5" s="156">
        <v>1</v>
      </c>
      <c r="B5" s="173">
        <v>2</v>
      </c>
      <c r="C5" s="3"/>
      <c r="D5" s="16"/>
      <c r="E5" s="16"/>
      <c r="F5" s="17"/>
      <c r="G5" s="17"/>
      <c r="H5" s="17"/>
      <c r="I5" s="17"/>
      <c r="J5" s="17"/>
      <c r="K5" s="17"/>
      <c r="L5" s="17"/>
      <c r="M5" s="17"/>
      <c r="N5" s="17"/>
      <c r="O5" s="17"/>
      <c r="P5" s="17"/>
      <c r="Q5" s="17"/>
      <c r="R5" s="17"/>
      <c r="S5" s="17"/>
      <c r="T5" s="449" t="s">
        <v>405</v>
      </c>
    </row>
    <row r="6" spans="1:20" ht="15" customHeight="1">
      <c r="A6" s="149" t="str">
        <f>IF('B1- GrossFTEs'!A6=0,"",'B1- GrossFTEs'!A6)</f>
        <v>Title IV-D Child Support (Reimbursed)</v>
      </c>
      <c r="B6" s="729"/>
      <c r="C6" s="50"/>
      <c r="D6" s="108"/>
      <c r="E6" s="108"/>
      <c r="F6" s="108"/>
      <c r="G6" s="108"/>
      <c r="H6" s="100">
        <f>ROUND(B6,0)</f>
        <v>0</v>
      </c>
      <c r="I6" s="108"/>
      <c r="J6" s="108"/>
      <c r="K6" s="108"/>
      <c r="L6" s="108"/>
      <c r="M6" s="108"/>
      <c r="N6" s="108"/>
      <c r="O6" s="108"/>
      <c r="P6" s="108"/>
      <c r="Q6" s="108"/>
      <c r="R6" s="108"/>
      <c r="S6" s="109"/>
      <c r="T6" s="437" t="str">
        <f>IF(AND(COUNTA(A6:B6)&gt;0,A6&lt;&gt;""),"Y","")</f>
        <v>Y</v>
      </c>
    </row>
    <row r="7" spans="1:20" ht="15" customHeight="1">
      <c r="A7" s="149" t="str">
        <f>IF('B1- GrossFTEs'!A7=0,"",'B1- GrossFTEs'!A7)</f>
        <v>Title IV-D Child Support (Non-Reimbursed)</v>
      </c>
      <c r="B7" s="730"/>
      <c r="C7" s="50"/>
      <c r="D7" s="108"/>
      <c r="E7" s="3"/>
      <c r="F7" s="108"/>
      <c r="G7" s="108"/>
      <c r="H7" s="100">
        <f>ROUND(B7,0)</f>
        <v>0</v>
      </c>
      <c r="I7" s="108"/>
      <c r="J7" s="108"/>
      <c r="K7" s="108"/>
      <c r="L7" s="108"/>
      <c r="M7" s="108"/>
      <c r="N7" s="108"/>
      <c r="O7" s="108"/>
      <c r="P7" s="108"/>
      <c r="Q7" s="108"/>
      <c r="R7" s="108"/>
      <c r="S7" s="108"/>
      <c r="T7" s="437" t="str">
        <f t="shared" ref="T7:T70" si="0">IF(AND(COUNTA(A7:B7)&gt;0,A7&lt;&gt;""),"Y","")</f>
        <v>Y</v>
      </c>
    </row>
    <row r="8" spans="1:20" ht="15" customHeight="1">
      <c r="A8" s="48" t="str">
        <f>IF('B1- GrossFTEs'!A8=0,"",'B1- GrossFTEs'!A8)</f>
        <v>Elected Clerk</v>
      </c>
      <c r="B8" s="729"/>
      <c r="C8" s="50"/>
      <c r="D8" s="115">
        <f>IFERROR(ROUND($B8*('B1- GrossFTEs'!B8/'B1- GrossFTEs'!$AA8),0),0)</f>
        <v>0</v>
      </c>
      <c r="E8" s="115">
        <f>IFERROR(ROUND($B8*('B1- GrossFTEs'!C8/'B1- GrossFTEs'!$AA8),0),0)</f>
        <v>0</v>
      </c>
      <c r="F8" s="115">
        <f>IFERROR(ROUND($B8*('B1- GrossFTEs'!D8/'B1- GrossFTEs'!$AA8),0),0)</f>
        <v>0</v>
      </c>
      <c r="G8" s="115">
        <f>IFERROR(ROUND($B8*('B1- GrossFTEs'!F8/'B1- GrossFTEs'!$AA8),0),0)</f>
        <v>0</v>
      </c>
      <c r="H8" s="115">
        <f>IFERROR(ROUND($B8*('B1- GrossFTEs'!H8/'B1- GrossFTEs'!$AA8),0),0)</f>
        <v>0</v>
      </c>
      <c r="I8" s="115">
        <f>IFERROR(ROUND($B8*('B1- GrossFTEs'!J8/'B1- GrossFTEs'!$AA8),0),0)</f>
        <v>0</v>
      </c>
      <c r="J8" s="115">
        <f>IFERROR(ROUND($B8*('B1- GrossFTEs'!K8/'B1- GrossFTEs'!$AA8),0),0)</f>
        <v>0</v>
      </c>
      <c r="K8" s="115">
        <f>IFERROR(ROUND($B8*('B1- GrossFTEs'!L8/'B1- GrossFTEs'!$AA8),0),0)</f>
        <v>0</v>
      </c>
      <c r="L8" s="115">
        <f>IFERROR(ROUND($B8*('B1- GrossFTEs'!M8/'B1- GrossFTEs'!$AA8),0),0)</f>
        <v>0</v>
      </c>
      <c r="M8" s="115">
        <f>IFERROR(ROUND($B8*('B1- GrossFTEs'!N8/'B1- GrossFTEs'!$AA8),0),0)</f>
        <v>0</v>
      </c>
      <c r="N8" s="115">
        <f>IFERROR(ROUND($B8*('B1- GrossFTEs'!O8/'B1- GrossFTEs'!$AA8),0),0)</f>
        <v>0</v>
      </c>
      <c r="O8" s="115">
        <f>IFERROR(ROUND($B8*('B1- GrossFTEs'!P8/'B1- GrossFTEs'!$AA8),0),0)</f>
        <v>0</v>
      </c>
      <c r="P8" s="115">
        <f>IFERROR(ROUND($B8*('B1- GrossFTEs'!R8/'B1- GrossFTEs'!$AA8),0),0)</f>
        <v>0</v>
      </c>
      <c r="Q8" s="115">
        <f>IFERROR(ROUND($B8*('B1- GrossFTEs'!T8/'B1- GrossFTEs'!$AA8),0),0)</f>
        <v>0</v>
      </c>
      <c r="R8" s="100">
        <f>ROUND(B8-SUM(D8:Q8,S8),0)</f>
        <v>0</v>
      </c>
      <c r="S8" s="115">
        <f>IFERROR(ROUND($B8*('B1- GrossFTEs'!Y8/'B1- GrossFTEs'!$AA8),0),0)</f>
        <v>0</v>
      </c>
      <c r="T8" s="437" t="str">
        <f t="shared" si="0"/>
        <v>Y</v>
      </c>
    </row>
    <row r="9" spans="1:20" ht="15" customHeight="1">
      <c r="A9" s="48" t="str">
        <f>IF('B1- GrossFTEs'!A9=0,"",'B1- GrossFTEs'!A9)</f>
        <v>Human Resources</v>
      </c>
      <c r="B9" s="730"/>
      <c r="C9" s="50"/>
      <c r="D9" s="116">
        <f>IFERROR(ROUND($B9*('B1- GrossFTEs'!B9/'B1- GrossFTEs'!$AA9),0),0)</f>
        <v>0</v>
      </c>
      <c r="E9" s="116">
        <f>IFERROR(ROUND($B9*('B1- GrossFTEs'!C9/'B1- GrossFTEs'!$AA9),0),0)</f>
        <v>0</v>
      </c>
      <c r="F9" s="116">
        <f>IFERROR(ROUND($B9*('B1- GrossFTEs'!D9/'B1- GrossFTEs'!$AA9),0),0)</f>
        <v>0</v>
      </c>
      <c r="G9" s="116">
        <f>IFERROR(ROUND($B9*('B1- GrossFTEs'!F9/'B1- GrossFTEs'!$AA9),0),0)</f>
        <v>0</v>
      </c>
      <c r="H9" s="116">
        <f>IFERROR(ROUND($B9*('B1- GrossFTEs'!H9/'B1- GrossFTEs'!$AA9),0),0)</f>
        <v>0</v>
      </c>
      <c r="I9" s="116">
        <f>IFERROR(ROUND($B9*('B1- GrossFTEs'!J9/'B1- GrossFTEs'!$AA9),0),0)</f>
        <v>0</v>
      </c>
      <c r="J9" s="116">
        <f>IFERROR(ROUND($B9*('B1- GrossFTEs'!K9/'B1- GrossFTEs'!$AA9),0),0)</f>
        <v>0</v>
      </c>
      <c r="K9" s="116">
        <f>IFERROR(ROUND($B9*('B1- GrossFTEs'!L9/'B1- GrossFTEs'!$AA9),0),0)</f>
        <v>0</v>
      </c>
      <c r="L9" s="116">
        <f>IFERROR(ROUND($B9*('B1- GrossFTEs'!M9/'B1- GrossFTEs'!$AA9),0),0)</f>
        <v>0</v>
      </c>
      <c r="M9" s="116">
        <f>IFERROR(ROUND($B9*('B1- GrossFTEs'!N9/'B1- GrossFTEs'!$AA9),0),0)</f>
        <v>0</v>
      </c>
      <c r="N9" s="116">
        <f>IFERROR(ROUND($B9*('B1- GrossFTEs'!O9/'B1- GrossFTEs'!$AA9),0),0)</f>
        <v>0</v>
      </c>
      <c r="O9" s="116">
        <f>IFERROR(ROUND($B9*('B1- GrossFTEs'!P9/'B1- GrossFTEs'!$AA9),0),0)</f>
        <v>0</v>
      </c>
      <c r="P9" s="116">
        <f>IFERROR(ROUND($B9*('B1- GrossFTEs'!R9/'B1- GrossFTEs'!$AA9),0),0)</f>
        <v>0</v>
      </c>
      <c r="Q9" s="116">
        <f>IFERROR(ROUND($B9*('B1- GrossFTEs'!T9/'B1- GrossFTEs'!$AA9),0),0)</f>
        <v>0</v>
      </c>
      <c r="R9" s="100">
        <f t="shared" ref="R9:R12" si="1">ROUND(B9-SUM(D9:Q9,S9),0)</f>
        <v>0</v>
      </c>
      <c r="S9" s="116">
        <f>IFERROR(ROUND($B9*('B1- GrossFTEs'!Y9/'B1- GrossFTEs'!$AA9),0),0)</f>
        <v>0</v>
      </c>
      <c r="T9" s="437" t="str">
        <f t="shared" si="0"/>
        <v>Y</v>
      </c>
    </row>
    <row r="10" spans="1:20" ht="15" customHeight="1">
      <c r="A10" s="48" t="str">
        <f>IF('B1- GrossFTEs'!A10=0,"",'B1- GrossFTEs'!A10)</f>
        <v>Clerk Accounting</v>
      </c>
      <c r="B10" s="729"/>
      <c r="C10" s="50"/>
      <c r="D10" s="115">
        <f>IFERROR(ROUND($B10*('B1- GrossFTEs'!B10/'B1- GrossFTEs'!$AA10),0),0)</f>
        <v>0</v>
      </c>
      <c r="E10" s="115">
        <f>IFERROR(ROUND($B10*('B1- GrossFTEs'!C10/'B1- GrossFTEs'!$AA10),0),0)</f>
        <v>0</v>
      </c>
      <c r="F10" s="115">
        <f>IFERROR(ROUND($B10*('B1- GrossFTEs'!D10/'B1- GrossFTEs'!$AA10),0),0)</f>
        <v>0</v>
      </c>
      <c r="G10" s="115">
        <f>IFERROR(ROUND($B10*('B1- GrossFTEs'!F10/'B1- GrossFTEs'!$AA10),0),0)</f>
        <v>0</v>
      </c>
      <c r="H10" s="115">
        <f>IFERROR(ROUND($B10*('B1- GrossFTEs'!H10/'B1- GrossFTEs'!$AA10),0),0)</f>
        <v>0</v>
      </c>
      <c r="I10" s="115">
        <f>IFERROR(ROUND($B10*('B1- GrossFTEs'!J10/'B1- GrossFTEs'!$AA10),0),0)</f>
        <v>0</v>
      </c>
      <c r="J10" s="115">
        <f>IFERROR(ROUND($B10*('B1- GrossFTEs'!K10/'B1- GrossFTEs'!$AA10),0),0)</f>
        <v>0</v>
      </c>
      <c r="K10" s="115">
        <f>IFERROR(ROUND($B10*('B1- GrossFTEs'!L10/'B1- GrossFTEs'!$AA10),0),0)</f>
        <v>0</v>
      </c>
      <c r="L10" s="115">
        <f>IFERROR(ROUND($B10*('B1- GrossFTEs'!M10/'B1- GrossFTEs'!$AA10),0),0)</f>
        <v>0</v>
      </c>
      <c r="M10" s="115">
        <f>IFERROR(ROUND($B10*('B1- GrossFTEs'!N10/'B1- GrossFTEs'!$AA10),0),0)</f>
        <v>0</v>
      </c>
      <c r="N10" s="115">
        <f>IFERROR(ROUND($B10*('B1- GrossFTEs'!O10/'B1- GrossFTEs'!$AA10),0),0)</f>
        <v>0</v>
      </c>
      <c r="O10" s="115">
        <f>IFERROR(ROUND($B10*('B1- GrossFTEs'!P10/'B1- GrossFTEs'!$AA10),0),0)</f>
        <v>0</v>
      </c>
      <c r="P10" s="115">
        <f>IFERROR(ROUND($B10*('B1- GrossFTEs'!R10/'B1- GrossFTEs'!$AA10),0),0)</f>
        <v>0</v>
      </c>
      <c r="Q10" s="115">
        <f>IFERROR(ROUND($B10*('B1- GrossFTEs'!T10/'B1- GrossFTEs'!$AA10),0),0)</f>
        <v>0</v>
      </c>
      <c r="R10" s="100">
        <f t="shared" si="1"/>
        <v>0</v>
      </c>
      <c r="S10" s="115">
        <f>IFERROR(ROUND($B10*('B1- GrossFTEs'!Y10/'B1- GrossFTEs'!$AA10),0),0)</f>
        <v>0</v>
      </c>
      <c r="T10" s="437" t="str">
        <f t="shared" si="0"/>
        <v>Y</v>
      </c>
    </row>
    <row r="11" spans="1:20" ht="15" customHeight="1">
      <c r="A11" s="48" t="str">
        <f>IF('B1- GrossFTEs'!A11=0,"",'B1- GrossFTEs'!A11)</f>
        <v>Executive Administration</v>
      </c>
      <c r="B11" s="730"/>
      <c r="C11" s="50"/>
      <c r="D11" s="116">
        <f>IFERROR(ROUND($B11*('B1- GrossFTEs'!B11/'B1- GrossFTEs'!$AA11),0),0)</f>
        <v>0</v>
      </c>
      <c r="E11" s="116">
        <f>IFERROR(ROUND($B11*('B1- GrossFTEs'!C11/'B1- GrossFTEs'!$AA11),0),0)</f>
        <v>0</v>
      </c>
      <c r="F11" s="116">
        <f>IFERROR(ROUND($B11*('B1- GrossFTEs'!D11/'B1- GrossFTEs'!$AA11),0),0)</f>
        <v>0</v>
      </c>
      <c r="G11" s="116">
        <f>IFERROR(ROUND($B11*('B1- GrossFTEs'!F11/'B1- GrossFTEs'!$AA11),0),0)</f>
        <v>0</v>
      </c>
      <c r="H11" s="116">
        <f>IFERROR(ROUND($B11*('B1- GrossFTEs'!H11/'B1- GrossFTEs'!$AA11),0),0)</f>
        <v>0</v>
      </c>
      <c r="I11" s="116">
        <f>IFERROR(ROUND($B11*('B1- GrossFTEs'!J11/'B1- GrossFTEs'!$AA11),0),0)</f>
        <v>0</v>
      </c>
      <c r="J11" s="116">
        <f>IFERROR(ROUND($B11*('B1- GrossFTEs'!K11/'B1- GrossFTEs'!$AA11),0),0)</f>
        <v>0</v>
      </c>
      <c r="K11" s="116">
        <f>IFERROR(ROUND($B11*('B1- GrossFTEs'!L11/'B1- GrossFTEs'!$AA11),0),0)</f>
        <v>0</v>
      </c>
      <c r="L11" s="116">
        <f>IFERROR(ROUND($B11*('B1- GrossFTEs'!M11/'B1- GrossFTEs'!$AA11),0),0)</f>
        <v>0</v>
      </c>
      <c r="M11" s="116">
        <f>IFERROR(ROUND($B11*('B1- GrossFTEs'!N11/'B1- GrossFTEs'!$AA11),0),0)</f>
        <v>0</v>
      </c>
      <c r="N11" s="116">
        <f>IFERROR(ROUND($B11*('B1- GrossFTEs'!O11/'B1- GrossFTEs'!$AA11),0),0)</f>
        <v>0</v>
      </c>
      <c r="O11" s="116">
        <f>IFERROR(ROUND($B11*('B1- GrossFTEs'!P11/'B1- GrossFTEs'!$AA11),0),0)</f>
        <v>0</v>
      </c>
      <c r="P11" s="116">
        <f>IFERROR(ROUND($B11*('B1- GrossFTEs'!R11/'B1- GrossFTEs'!$AA11),0),0)</f>
        <v>0</v>
      </c>
      <c r="Q11" s="116">
        <f>IFERROR(ROUND($B11*('B1- GrossFTEs'!T11/'B1- GrossFTEs'!$AA11),0),0)</f>
        <v>0</v>
      </c>
      <c r="R11" s="100">
        <f t="shared" si="1"/>
        <v>0</v>
      </c>
      <c r="S11" s="116">
        <f>IFERROR(ROUND($B11*('B1- GrossFTEs'!Y11/'B1- GrossFTEs'!$AA11),0),0)</f>
        <v>0</v>
      </c>
      <c r="T11" s="437" t="str">
        <f t="shared" si="0"/>
        <v>Y</v>
      </c>
    </row>
    <row r="12" spans="1:20" ht="15" customHeight="1">
      <c r="A12" s="151" t="str">
        <f>IF('B1- GrossFTEs'!A12=0,"",'B1- GrossFTEs'!A12)</f>
        <v>Calculated FTE Cost Center Based on Tab B Detail</v>
      </c>
      <c r="B12" s="184">
        <f>('D- CapitalCostsDetail'!F10+'D- CapitalCostsDetail'!F16)-SUM('D1- CapitalCosts'!B6:B11,'D1- CapitalCosts'!B13:B80)</f>
        <v>0</v>
      </c>
      <c r="C12" s="50"/>
      <c r="D12" s="108"/>
      <c r="E12" s="108"/>
      <c r="F12" s="100">
        <f>IFERROR(ROUND($B12*IF('B1- GrossFTEs'!AA12=0,('B1- GrossFTEs'!D81/'B1- GrossFTEs'!$AA81),('B1- GrossFTEs'!D12/'B1- GrossFTEs'!$AA12)),0),0)</f>
        <v>0</v>
      </c>
      <c r="G12" s="100">
        <f>IFERROR(ROUND($B12*IF('B1- GrossFTEs'!AA12=0,('B1- GrossFTEs'!F81/'B1- GrossFTEs'!$AA81),('B1- GrossFTEs'!F12/'B1- GrossFTEs'!$AA12)),0),0)</f>
        <v>0</v>
      </c>
      <c r="H12" s="100">
        <f>IFERROR(ROUND($B12*IF('B1- GrossFTEs'!AA12=0,('B1- GrossFTEs'!H81/'B1- GrossFTEs'!$AA81),('B1- GrossFTEs'!H12/'B1- GrossFTEs'!$AA12)),0),0)</f>
        <v>0</v>
      </c>
      <c r="I12" s="100">
        <f>IFERROR(ROUND($B12*IF('B1- GrossFTEs'!AA12=0,('B1- GrossFTEs'!J81/'B1- GrossFTEs'!$AA81),('B1- GrossFTEs'!J12/'B1- GrossFTEs'!$AA12)),0),0)</f>
        <v>0</v>
      </c>
      <c r="J12" s="100">
        <f>IFERROR(ROUND($B12*IF('B1- GrossFTEs'!AA12=0,('B1- GrossFTEs'!K81/'B1- GrossFTEs'!$AA81),('B1- GrossFTEs'!K12/'B1- GrossFTEs'!$AA12)),0),0)</f>
        <v>0</v>
      </c>
      <c r="K12" s="100">
        <f>IFERROR(ROUND($B12*IF('B1- GrossFTEs'!AA12=0,('B1- GrossFTEs'!L81/'B1- GrossFTEs'!$AA81),('B1- GrossFTEs'!L12/'B1- GrossFTEs'!$AA12)),0),0)</f>
        <v>0</v>
      </c>
      <c r="L12" s="100">
        <f>IFERROR(ROUND($B12*('B1- GrossFTEs'!M12/'B1- GrossFTEs'!$AA12),0),0)</f>
        <v>0</v>
      </c>
      <c r="M12" s="100">
        <f>IFERROR(ROUND($B12*('B1- GrossFTEs'!N12/'B1- GrossFTEs'!$AA12),0),0)</f>
        <v>0</v>
      </c>
      <c r="N12" s="100">
        <f>IFERROR(ROUND($B12*('B1- GrossFTEs'!O12/'B1- GrossFTEs'!$AA12),0),0)</f>
        <v>0</v>
      </c>
      <c r="O12" s="100">
        <f>IFERROR(ROUND($B12*IF('B1- GrossFTEs'!AA12=0,('B1- GrossFTEs'!P81/'B1- GrossFTEs'!$AA81),('B1- GrossFTEs'!P12/'B1- GrossFTEs'!$AA12)),0),0)</f>
        <v>0</v>
      </c>
      <c r="P12" s="100">
        <f>IFERROR(ROUND($B12*IF('B1- GrossFTEs'!AA12=0,('B1- GrossFTEs'!R81/'B1- GrossFTEs'!$AA81),('B1- GrossFTEs'!R12/'B1- GrossFTEs'!$AA12)),0),0)</f>
        <v>0</v>
      </c>
      <c r="Q12" s="100">
        <f>IFERROR(ROUND($B12*IF('B1- GrossFTEs'!AA12=0,('B1- GrossFTEs'!T81/'B1- GrossFTEs'!$AA81),('B1- GrossFTEs'!T12/'B1- GrossFTEs'!$AA12)),0),0)</f>
        <v>0</v>
      </c>
      <c r="R12" s="100">
        <f t="shared" si="1"/>
        <v>0</v>
      </c>
      <c r="S12" s="108"/>
      <c r="T12" s="437" t="str">
        <f t="shared" si="0"/>
        <v>Y</v>
      </c>
    </row>
    <row r="13" spans="1:20" ht="15" customHeight="1">
      <c r="A13" s="150" t="str">
        <f>IF('B1- GrossFTEs'!A13=0,"",'B1- GrossFTEs'!A13)</f>
        <v>Jury Management</v>
      </c>
      <c r="B13" s="729"/>
      <c r="C13" s="50"/>
      <c r="D13" s="108"/>
      <c r="E13" s="100">
        <f>ROUND(B13,0)</f>
        <v>0</v>
      </c>
      <c r="F13" s="108"/>
      <c r="G13" s="108"/>
      <c r="H13" s="108"/>
      <c r="I13" s="108"/>
      <c r="J13" s="108"/>
      <c r="K13" s="108"/>
      <c r="L13" s="108"/>
      <c r="M13" s="108"/>
      <c r="N13" s="108"/>
      <c r="O13" s="108"/>
      <c r="P13" s="108"/>
      <c r="Q13" s="108"/>
      <c r="R13" s="108"/>
      <c r="S13" s="108"/>
      <c r="T13" s="437" t="str">
        <f t="shared" si="0"/>
        <v>Y</v>
      </c>
    </row>
    <row r="14" spans="1:20" s="58" customFormat="1" ht="15" hidden="1" customHeight="1">
      <c r="A14" s="435" t="str">
        <f>IF('B1- GrossFTEs'!A14=0,"",'B1- GrossFTEs'!A14)</f>
        <v/>
      </c>
      <c r="B14" s="733"/>
      <c r="C14" s="50"/>
      <c r="D14" s="108"/>
      <c r="E14" s="100">
        <f>ROUND(B14,0)</f>
        <v>0</v>
      </c>
      <c r="F14" s="108"/>
      <c r="G14" s="108"/>
      <c r="H14" s="108"/>
      <c r="I14" s="108"/>
      <c r="J14" s="108"/>
      <c r="K14" s="108"/>
      <c r="L14" s="108"/>
      <c r="M14" s="108"/>
      <c r="N14" s="108"/>
      <c r="O14" s="108"/>
      <c r="P14" s="108"/>
      <c r="Q14" s="108"/>
      <c r="R14" s="108"/>
      <c r="S14" s="745"/>
      <c r="T14" s="436" t="str">
        <f t="shared" si="0"/>
        <v/>
      </c>
    </row>
    <row r="15" spans="1:20" ht="15" customHeight="1">
      <c r="A15" s="49" t="str">
        <f>IF('B1- GrossFTEs'!A15=0,"",'B1- GrossFTEs'!A15)</f>
        <v/>
      </c>
      <c r="B15" s="729"/>
      <c r="C15" s="50"/>
      <c r="D15" s="108"/>
      <c r="E15" s="115">
        <f>IFERROR(ROUND($B15*('B1- GrossFTEs'!C15/'B1- GrossFTEs'!$AA15),0),0)</f>
        <v>0</v>
      </c>
      <c r="F15" s="115">
        <f>IFERROR(ROUND($B15*('B1- GrossFTEs'!D15/'B1- GrossFTEs'!$AA15),0),0)</f>
        <v>0</v>
      </c>
      <c r="G15" s="115">
        <f>IFERROR(ROUND($B15*('B1- GrossFTEs'!F15/'B1- GrossFTEs'!$AA15),0),0)</f>
        <v>0</v>
      </c>
      <c r="H15" s="115">
        <f>IFERROR(ROUND($B15*('B1- GrossFTEs'!H15/'B1- GrossFTEs'!$AA15),0),0)</f>
        <v>0</v>
      </c>
      <c r="I15" s="115">
        <f>IFERROR(ROUND($B15*('B1- GrossFTEs'!J15/'B1- GrossFTEs'!$AA15),0),0)</f>
        <v>0</v>
      </c>
      <c r="J15" s="115">
        <f>IFERROR(ROUND($B15*('B1- GrossFTEs'!K15/'B1- GrossFTEs'!$AA15),0),0)</f>
        <v>0</v>
      </c>
      <c r="K15" s="115">
        <f>IFERROR(ROUND($B15*('B1- GrossFTEs'!L15/'B1- GrossFTEs'!$AA15),0),0)</f>
        <v>0</v>
      </c>
      <c r="L15" s="115">
        <f>IFERROR(ROUND($B15*('B1- GrossFTEs'!M15/'B1- GrossFTEs'!$AA15),0),0)</f>
        <v>0</v>
      </c>
      <c r="M15" s="115">
        <f>IFERROR(ROUND($B15*('B1- GrossFTEs'!N15/'B1- GrossFTEs'!$AA15),0),0)</f>
        <v>0</v>
      </c>
      <c r="N15" s="115">
        <f>IFERROR(ROUND($B15*('B1- GrossFTEs'!O15/'B1- GrossFTEs'!$AA15),0),0)</f>
        <v>0</v>
      </c>
      <c r="O15" s="115">
        <f>IFERROR(ROUND($B15*('B1- GrossFTEs'!P15/'B1- GrossFTEs'!$AA15),0),0)</f>
        <v>0</v>
      </c>
      <c r="P15" s="115">
        <f>IFERROR(ROUND($B15*('B1- GrossFTEs'!R15/'B1- GrossFTEs'!$AA15),0),0)</f>
        <v>0</v>
      </c>
      <c r="Q15" s="115">
        <f>IFERROR(ROUND($B15*('B1- GrossFTEs'!T15/'B1- GrossFTEs'!$AA15),0),0)</f>
        <v>0</v>
      </c>
      <c r="R15" s="100">
        <f t="shared" ref="R15:R78" si="2">ROUND(B15-SUM(D15:Q15,S15),0)</f>
        <v>0</v>
      </c>
      <c r="S15" s="115">
        <f>IFERROR(ROUND($B15*('B1- GrossFTEs'!Y15/'B1- GrossFTEs'!$AA15),0),0)</f>
        <v>0</v>
      </c>
      <c r="T15" s="437" t="str">
        <f t="shared" si="0"/>
        <v/>
      </c>
    </row>
    <row r="16" spans="1:20" ht="15" customHeight="1">
      <c r="A16" s="49" t="str">
        <f>IF('B1- GrossFTEs'!A16=0,"",'B1- GrossFTEs'!A16)</f>
        <v/>
      </c>
      <c r="B16" s="730"/>
      <c r="C16" s="50"/>
      <c r="D16" s="108"/>
      <c r="E16" s="116">
        <f>IFERROR(ROUND($B16*('B1- GrossFTEs'!C16/'B1- GrossFTEs'!$AA16),0),0)</f>
        <v>0</v>
      </c>
      <c r="F16" s="116">
        <f>IFERROR(ROUND($B16*('B1- GrossFTEs'!D16/'B1- GrossFTEs'!$AA16),0),0)</f>
        <v>0</v>
      </c>
      <c r="G16" s="116">
        <f>IFERROR(ROUND($B16*('B1- GrossFTEs'!F16/'B1- GrossFTEs'!$AA16),0),0)</f>
        <v>0</v>
      </c>
      <c r="H16" s="116">
        <f>IFERROR(ROUND($B16*('B1- GrossFTEs'!H16/'B1- GrossFTEs'!$AA16),0),0)</f>
        <v>0</v>
      </c>
      <c r="I16" s="116">
        <f>IFERROR(ROUND($B16*('B1- GrossFTEs'!J16/'B1- GrossFTEs'!$AA16),0),0)</f>
        <v>0</v>
      </c>
      <c r="J16" s="116">
        <f>IFERROR(ROUND($B16*('B1- GrossFTEs'!K16/'B1- GrossFTEs'!$AA16),0),0)</f>
        <v>0</v>
      </c>
      <c r="K16" s="116">
        <f>IFERROR(ROUND($B16*('B1- GrossFTEs'!L16/'B1- GrossFTEs'!$AA16),0),0)</f>
        <v>0</v>
      </c>
      <c r="L16" s="116">
        <f>IFERROR(ROUND($B16*('B1- GrossFTEs'!M16/'B1- GrossFTEs'!$AA16),0),0)</f>
        <v>0</v>
      </c>
      <c r="M16" s="116">
        <f>IFERROR(ROUND($B16*('B1- GrossFTEs'!N16/'B1- GrossFTEs'!$AA16),0),0)</f>
        <v>0</v>
      </c>
      <c r="N16" s="116">
        <f>IFERROR(ROUND($B16*('B1- GrossFTEs'!O16/'B1- GrossFTEs'!$AA16),0),0)</f>
        <v>0</v>
      </c>
      <c r="O16" s="116">
        <f>IFERROR(ROUND($B16*('B1- GrossFTEs'!P16/'B1- GrossFTEs'!$AA16),0),0)</f>
        <v>0</v>
      </c>
      <c r="P16" s="116">
        <f>IFERROR(ROUND($B16*('B1- GrossFTEs'!R16/'B1- GrossFTEs'!$AA16),0),0)</f>
        <v>0</v>
      </c>
      <c r="Q16" s="116">
        <f>IFERROR(ROUND($B16*('B1- GrossFTEs'!T16/'B1- GrossFTEs'!$AA16),0),0)</f>
        <v>0</v>
      </c>
      <c r="R16" s="100">
        <f t="shared" si="2"/>
        <v>0</v>
      </c>
      <c r="S16" s="116">
        <f>IFERROR(ROUND($B16*('B1- GrossFTEs'!Y16/'B1- GrossFTEs'!$AA16),0),0)</f>
        <v>0</v>
      </c>
      <c r="T16" s="437" t="str">
        <f t="shared" si="0"/>
        <v/>
      </c>
    </row>
    <row r="17" spans="1:20" ht="15" customHeight="1">
      <c r="A17" s="49" t="str">
        <f>IF('B1- GrossFTEs'!A17=0,"",'B1- GrossFTEs'!A17)</f>
        <v/>
      </c>
      <c r="B17" s="729"/>
      <c r="C17" s="50"/>
      <c r="D17" s="108"/>
      <c r="E17" s="115">
        <f>IFERROR(ROUND($B17*('B1- GrossFTEs'!C17/'B1- GrossFTEs'!$AA17),0),0)</f>
        <v>0</v>
      </c>
      <c r="F17" s="115">
        <f>IFERROR(ROUND($B17*('B1- GrossFTEs'!D17/'B1- GrossFTEs'!$AA17),0),0)</f>
        <v>0</v>
      </c>
      <c r="G17" s="115">
        <f>IFERROR(ROUND($B17*('B1- GrossFTEs'!F17/'B1- GrossFTEs'!$AA17),0),0)</f>
        <v>0</v>
      </c>
      <c r="H17" s="115">
        <f>IFERROR(ROUND($B17*('B1- GrossFTEs'!H17/'B1- GrossFTEs'!$AA17),0),0)</f>
        <v>0</v>
      </c>
      <c r="I17" s="115">
        <f>IFERROR(ROUND($B17*('B1- GrossFTEs'!J17/'B1- GrossFTEs'!$AA17),0),0)</f>
        <v>0</v>
      </c>
      <c r="J17" s="115">
        <f>IFERROR(ROUND($B17*('B1- GrossFTEs'!K17/'B1- GrossFTEs'!$AA17),0),0)</f>
        <v>0</v>
      </c>
      <c r="K17" s="115">
        <f>IFERROR(ROUND($B17*('B1- GrossFTEs'!L17/'B1- GrossFTEs'!$AA17),0),0)</f>
        <v>0</v>
      </c>
      <c r="L17" s="115">
        <f>IFERROR(ROUND($B17*('B1- GrossFTEs'!M17/'B1- GrossFTEs'!$AA17),0),0)</f>
        <v>0</v>
      </c>
      <c r="M17" s="115">
        <f>IFERROR(ROUND($B17*('B1- GrossFTEs'!N17/'B1- GrossFTEs'!$AA17),0),0)</f>
        <v>0</v>
      </c>
      <c r="N17" s="115">
        <f>IFERROR(ROUND($B17*('B1- GrossFTEs'!O17/'B1- GrossFTEs'!$AA17),0),0)</f>
        <v>0</v>
      </c>
      <c r="O17" s="115">
        <f>IFERROR(ROUND($B17*('B1- GrossFTEs'!P17/'B1- GrossFTEs'!$AA17),0),0)</f>
        <v>0</v>
      </c>
      <c r="P17" s="115">
        <f>IFERROR(ROUND($B17*('B1- GrossFTEs'!R17/'B1- GrossFTEs'!$AA17),0),0)</f>
        <v>0</v>
      </c>
      <c r="Q17" s="115">
        <f>IFERROR(ROUND($B17*('B1- GrossFTEs'!T17/'B1- GrossFTEs'!$AA17),0),0)</f>
        <v>0</v>
      </c>
      <c r="R17" s="100">
        <f t="shared" si="2"/>
        <v>0</v>
      </c>
      <c r="S17" s="115">
        <f>IFERROR(ROUND($B17*('B1- GrossFTEs'!Y17/'B1- GrossFTEs'!$AA17),0),0)</f>
        <v>0</v>
      </c>
      <c r="T17" s="437" t="str">
        <f t="shared" si="0"/>
        <v/>
      </c>
    </row>
    <row r="18" spans="1:20" ht="15" customHeight="1">
      <c r="A18" s="49" t="str">
        <f>IF('B1- GrossFTEs'!A18=0,"",'B1- GrossFTEs'!A18)</f>
        <v/>
      </c>
      <c r="B18" s="730"/>
      <c r="C18" s="50"/>
      <c r="D18" s="108"/>
      <c r="E18" s="116">
        <f>IFERROR(ROUND($B18*('B1- GrossFTEs'!C18/'B1- GrossFTEs'!$AA18),0),0)</f>
        <v>0</v>
      </c>
      <c r="F18" s="116">
        <f>IFERROR(ROUND($B18*('B1- GrossFTEs'!D18/'B1- GrossFTEs'!$AA18),0),0)</f>
        <v>0</v>
      </c>
      <c r="G18" s="116">
        <f>IFERROR(ROUND($B18*('B1- GrossFTEs'!F18/'B1- GrossFTEs'!$AA18),0),0)</f>
        <v>0</v>
      </c>
      <c r="H18" s="116">
        <f>IFERROR(ROUND($B18*('B1- GrossFTEs'!H18/'B1- GrossFTEs'!$AA18),0),0)</f>
        <v>0</v>
      </c>
      <c r="I18" s="116">
        <f>IFERROR(ROUND($B18*('B1- GrossFTEs'!J18/'B1- GrossFTEs'!$AA18),0),0)</f>
        <v>0</v>
      </c>
      <c r="J18" s="116">
        <f>IFERROR(ROUND($B18*('B1- GrossFTEs'!K18/'B1- GrossFTEs'!$AA18),0),0)</f>
        <v>0</v>
      </c>
      <c r="K18" s="116">
        <f>IFERROR(ROUND($B18*('B1- GrossFTEs'!L18/'B1- GrossFTEs'!$AA18),0),0)</f>
        <v>0</v>
      </c>
      <c r="L18" s="116">
        <f>IFERROR(ROUND($B18*('B1- GrossFTEs'!M18/'B1- GrossFTEs'!$AA18),0),0)</f>
        <v>0</v>
      </c>
      <c r="M18" s="116">
        <f>IFERROR(ROUND($B18*('B1- GrossFTEs'!N18/'B1- GrossFTEs'!$AA18),0),0)</f>
        <v>0</v>
      </c>
      <c r="N18" s="116">
        <f>IFERROR(ROUND($B18*('B1- GrossFTEs'!O18/'B1- GrossFTEs'!$AA18),0),0)</f>
        <v>0</v>
      </c>
      <c r="O18" s="116">
        <f>IFERROR(ROUND($B18*('B1- GrossFTEs'!P18/'B1- GrossFTEs'!$AA18),0),0)</f>
        <v>0</v>
      </c>
      <c r="P18" s="116">
        <f>IFERROR(ROUND($B18*('B1- GrossFTEs'!R18/'B1- GrossFTEs'!$AA18),0),0)</f>
        <v>0</v>
      </c>
      <c r="Q18" s="116">
        <f>IFERROR(ROUND($B18*('B1- GrossFTEs'!T18/'B1- GrossFTEs'!$AA18),0),0)</f>
        <v>0</v>
      </c>
      <c r="R18" s="100">
        <f t="shared" si="2"/>
        <v>0</v>
      </c>
      <c r="S18" s="116">
        <f>IFERROR(ROUND($B18*('B1- GrossFTEs'!Y18/'B1- GrossFTEs'!$AA18),0),0)</f>
        <v>0</v>
      </c>
      <c r="T18" s="437" t="str">
        <f t="shared" si="0"/>
        <v/>
      </c>
    </row>
    <row r="19" spans="1:20" ht="15" customHeight="1">
      <c r="A19" s="49" t="str">
        <f>IF('B1- GrossFTEs'!A19=0,"",'B1- GrossFTEs'!A19)</f>
        <v/>
      </c>
      <c r="B19" s="729"/>
      <c r="C19" s="50"/>
      <c r="D19" s="108"/>
      <c r="E19" s="115">
        <f>IFERROR(ROUND($B19*('B1- GrossFTEs'!C19/'B1- GrossFTEs'!$AA19),0),0)</f>
        <v>0</v>
      </c>
      <c r="F19" s="115">
        <f>IFERROR(ROUND($B19*('B1- GrossFTEs'!D19/'B1- GrossFTEs'!$AA19),0),0)</f>
        <v>0</v>
      </c>
      <c r="G19" s="115">
        <f>IFERROR(ROUND($B19*('B1- GrossFTEs'!F19/'B1- GrossFTEs'!$AA19),0),0)</f>
        <v>0</v>
      </c>
      <c r="H19" s="115">
        <f>IFERROR(ROUND($B19*('B1- GrossFTEs'!H19/'B1- GrossFTEs'!$AA19),0),0)</f>
        <v>0</v>
      </c>
      <c r="I19" s="115">
        <f>IFERROR(ROUND($B19*('B1- GrossFTEs'!J19/'B1- GrossFTEs'!$AA19),0),0)</f>
        <v>0</v>
      </c>
      <c r="J19" s="115">
        <f>IFERROR(ROUND($B19*('B1- GrossFTEs'!K19/'B1- GrossFTEs'!$AA19),0),0)</f>
        <v>0</v>
      </c>
      <c r="K19" s="115">
        <f>IFERROR(ROUND($B19*('B1- GrossFTEs'!L19/'B1- GrossFTEs'!$AA19),0),0)</f>
        <v>0</v>
      </c>
      <c r="L19" s="115">
        <f>IFERROR(ROUND($B19*('B1- GrossFTEs'!M19/'B1- GrossFTEs'!$AA19),0),0)</f>
        <v>0</v>
      </c>
      <c r="M19" s="115">
        <f>IFERROR(ROUND($B19*('B1- GrossFTEs'!N19/'B1- GrossFTEs'!$AA19),0),0)</f>
        <v>0</v>
      </c>
      <c r="N19" s="115">
        <f>IFERROR(ROUND($B19*('B1- GrossFTEs'!O19/'B1- GrossFTEs'!$AA19),0),0)</f>
        <v>0</v>
      </c>
      <c r="O19" s="115">
        <f>IFERROR(ROUND($B19*('B1- GrossFTEs'!P19/'B1- GrossFTEs'!$AA19),0),0)</f>
        <v>0</v>
      </c>
      <c r="P19" s="115">
        <f>IFERROR(ROUND($B19*('B1- GrossFTEs'!R19/'B1- GrossFTEs'!$AA19),0),0)</f>
        <v>0</v>
      </c>
      <c r="Q19" s="115">
        <f>IFERROR(ROUND($B19*('B1- GrossFTEs'!T19/'B1- GrossFTEs'!$AA19),0),0)</f>
        <v>0</v>
      </c>
      <c r="R19" s="100">
        <f t="shared" si="2"/>
        <v>0</v>
      </c>
      <c r="S19" s="115">
        <f>IFERROR(ROUND($B19*('B1- GrossFTEs'!Y19/'B1- GrossFTEs'!$AA19),0),0)</f>
        <v>0</v>
      </c>
      <c r="T19" s="437" t="str">
        <f t="shared" si="0"/>
        <v/>
      </c>
    </row>
    <row r="20" spans="1:20" ht="15" customHeight="1">
      <c r="A20" s="49" t="str">
        <f>IF('B1- GrossFTEs'!A20=0,"",'B1- GrossFTEs'!A20)</f>
        <v/>
      </c>
      <c r="B20" s="730"/>
      <c r="C20" s="50"/>
      <c r="D20" s="108"/>
      <c r="E20" s="116">
        <f>IFERROR(ROUND($B20*('B1- GrossFTEs'!C20/'B1- GrossFTEs'!$AA20),0),0)</f>
        <v>0</v>
      </c>
      <c r="F20" s="116">
        <f>IFERROR(ROUND($B20*('B1- GrossFTEs'!D20/'B1- GrossFTEs'!$AA20),0),0)</f>
        <v>0</v>
      </c>
      <c r="G20" s="116">
        <f>IFERROR(ROUND($B20*('B1- GrossFTEs'!F20/'B1- GrossFTEs'!$AA20),0),0)</f>
        <v>0</v>
      </c>
      <c r="H20" s="116">
        <f>IFERROR(ROUND($B20*('B1- GrossFTEs'!H20/'B1- GrossFTEs'!$AA20),0),0)</f>
        <v>0</v>
      </c>
      <c r="I20" s="116">
        <f>IFERROR(ROUND($B20*('B1- GrossFTEs'!J20/'B1- GrossFTEs'!$AA20),0),0)</f>
        <v>0</v>
      </c>
      <c r="J20" s="116">
        <f>IFERROR(ROUND($B20*('B1- GrossFTEs'!K20/'B1- GrossFTEs'!$AA20),0),0)</f>
        <v>0</v>
      </c>
      <c r="K20" s="116">
        <f>IFERROR(ROUND($B20*('B1- GrossFTEs'!L20/'B1- GrossFTEs'!$AA20),0),0)</f>
        <v>0</v>
      </c>
      <c r="L20" s="116">
        <f>IFERROR(ROUND($B20*('B1- GrossFTEs'!M20/'B1- GrossFTEs'!$AA20),0),0)</f>
        <v>0</v>
      </c>
      <c r="M20" s="116">
        <f>IFERROR(ROUND($B20*('B1- GrossFTEs'!N20/'B1- GrossFTEs'!$AA20),0),0)</f>
        <v>0</v>
      </c>
      <c r="N20" s="116">
        <f>IFERROR(ROUND($B20*('B1- GrossFTEs'!O20/'B1- GrossFTEs'!$AA20),0),0)</f>
        <v>0</v>
      </c>
      <c r="O20" s="116">
        <f>IFERROR(ROUND($B20*('B1- GrossFTEs'!P20/'B1- GrossFTEs'!$AA20),0),0)</f>
        <v>0</v>
      </c>
      <c r="P20" s="116">
        <f>IFERROR(ROUND($B20*('B1- GrossFTEs'!R20/'B1- GrossFTEs'!$AA20),0),0)</f>
        <v>0</v>
      </c>
      <c r="Q20" s="116">
        <f>IFERROR(ROUND($B20*('B1- GrossFTEs'!T20/'B1- GrossFTEs'!$AA20),0),0)</f>
        <v>0</v>
      </c>
      <c r="R20" s="100">
        <f t="shared" si="2"/>
        <v>0</v>
      </c>
      <c r="S20" s="116">
        <f>IFERROR(ROUND($B20*('B1- GrossFTEs'!Y20/'B1- GrossFTEs'!$AA20),0),0)</f>
        <v>0</v>
      </c>
      <c r="T20" s="437" t="str">
        <f t="shared" si="0"/>
        <v/>
      </c>
    </row>
    <row r="21" spans="1:20" ht="15" customHeight="1">
      <c r="A21" s="49" t="str">
        <f>IF('B1- GrossFTEs'!A21=0,"",'B1- GrossFTEs'!A21)</f>
        <v/>
      </c>
      <c r="B21" s="729"/>
      <c r="C21" s="50"/>
      <c r="D21" s="108"/>
      <c r="E21" s="115">
        <f>IFERROR(ROUND($B21*('B1- GrossFTEs'!C21/'B1- GrossFTEs'!$AA21),0),0)</f>
        <v>0</v>
      </c>
      <c r="F21" s="115">
        <f>IFERROR(ROUND($B21*('B1- GrossFTEs'!D21/'B1- GrossFTEs'!$AA21),0),0)</f>
        <v>0</v>
      </c>
      <c r="G21" s="115">
        <f>IFERROR(ROUND($B21*('B1- GrossFTEs'!F21/'B1- GrossFTEs'!$AA21),0),0)</f>
        <v>0</v>
      </c>
      <c r="H21" s="115">
        <f>IFERROR(ROUND($B21*('B1- GrossFTEs'!H21/'B1- GrossFTEs'!$AA21),0),0)</f>
        <v>0</v>
      </c>
      <c r="I21" s="115">
        <f>IFERROR(ROUND($B21*('B1- GrossFTEs'!J21/'B1- GrossFTEs'!$AA21),0),0)</f>
        <v>0</v>
      </c>
      <c r="J21" s="115">
        <f>IFERROR(ROUND($B21*('B1- GrossFTEs'!K21/'B1- GrossFTEs'!$AA21),0),0)</f>
        <v>0</v>
      </c>
      <c r="K21" s="115">
        <f>IFERROR(ROUND($B21*('B1- GrossFTEs'!L21/'B1- GrossFTEs'!$AA21),0),0)</f>
        <v>0</v>
      </c>
      <c r="L21" s="115">
        <f>IFERROR(ROUND($B21*('B1- GrossFTEs'!M21/'B1- GrossFTEs'!$AA21),0),0)</f>
        <v>0</v>
      </c>
      <c r="M21" s="115">
        <f>IFERROR(ROUND($B21*('B1- GrossFTEs'!N21/'B1- GrossFTEs'!$AA21),0),0)</f>
        <v>0</v>
      </c>
      <c r="N21" s="115">
        <f>IFERROR(ROUND($B21*('B1- GrossFTEs'!O21/'B1- GrossFTEs'!$AA21),0),0)</f>
        <v>0</v>
      </c>
      <c r="O21" s="115">
        <f>IFERROR(ROUND($B21*('B1- GrossFTEs'!P21/'B1- GrossFTEs'!$AA21),0),0)</f>
        <v>0</v>
      </c>
      <c r="P21" s="115">
        <f>IFERROR(ROUND($B21*('B1- GrossFTEs'!R21/'B1- GrossFTEs'!$AA21),0),0)</f>
        <v>0</v>
      </c>
      <c r="Q21" s="115">
        <f>IFERROR(ROUND($B21*('B1- GrossFTEs'!T21/'B1- GrossFTEs'!$AA21),0),0)</f>
        <v>0</v>
      </c>
      <c r="R21" s="100">
        <f t="shared" si="2"/>
        <v>0</v>
      </c>
      <c r="S21" s="115">
        <f>IFERROR(ROUND($B21*('B1- GrossFTEs'!Y21/'B1- GrossFTEs'!$AA21),0),0)</f>
        <v>0</v>
      </c>
      <c r="T21" s="437" t="str">
        <f t="shared" si="0"/>
        <v/>
      </c>
    </row>
    <row r="22" spans="1:20" ht="15" customHeight="1">
      <c r="A22" s="49" t="str">
        <f>IF('B1- GrossFTEs'!A22=0,"",'B1- GrossFTEs'!A22)</f>
        <v/>
      </c>
      <c r="B22" s="730"/>
      <c r="C22" s="50"/>
      <c r="D22" s="108"/>
      <c r="E22" s="116">
        <f>IFERROR(ROUND($B22*('B1- GrossFTEs'!C22/'B1- GrossFTEs'!$AA22),0),0)</f>
        <v>0</v>
      </c>
      <c r="F22" s="116">
        <f>IFERROR(ROUND($B22*('B1- GrossFTEs'!D22/'B1- GrossFTEs'!$AA22),0),0)</f>
        <v>0</v>
      </c>
      <c r="G22" s="116">
        <f>IFERROR(ROUND($B22*('B1- GrossFTEs'!F22/'B1- GrossFTEs'!$AA22),0),0)</f>
        <v>0</v>
      </c>
      <c r="H22" s="116">
        <f>IFERROR(ROUND($B22*('B1- GrossFTEs'!H22/'B1- GrossFTEs'!$AA22),0),0)</f>
        <v>0</v>
      </c>
      <c r="I22" s="116">
        <f>IFERROR(ROUND($B22*('B1- GrossFTEs'!J22/'B1- GrossFTEs'!$AA22),0),0)</f>
        <v>0</v>
      </c>
      <c r="J22" s="116">
        <f>IFERROR(ROUND($B22*('B1- GrossFTEs'!K22/'B1- GrossFTEs'!$AA22),0),0)</f>
        <v>0</v>
      </c>
      <c r="K22" s="116">
        <f>IFERROR(ROUND($B22*('B1- GrossFTEs'!L22/'B1- GrossFTEs'!$AA22),0),0)</f>
        <v>0</v>
      </c>
      <c r="L22" s="116">
        <f>IFERROR(ROUND($B22*('B1- GrossFTEs'!M22/'B1- GrossFTEs'!$AA22),0),0)</f>
        <v>0</v>
      </c>
      <c r="M22" s="116">
        <f>IFERROR(ROUND($B22*('B1- GrossFTEs'!N22/'B1- GrossFTEs'!$AA22),0),0)</f>
        <v>0</v>
      </c>
      <c r="N22" s="116">
        <f>IFERROR(ROUND($B22*('B1- GrossFTEs'!O22/'B1- GrossFTEs'!$AA22),0),0)</f>
        <v>0</v>
      </c>
      <c r="O22" s="116">
        <f>IFERROR(ROUND($B22*('B1- GrossFTEs'!P22/'B1- GrossFTEs'!$AA22),0),0)</f>
        <v>0</v>
      </c>
      <c r="P22" s="116">
        <f>IFERROR(ROUND($B22*('B1- GrossFTEs'!R22/'B1- GrossFTEs'!$AA22),0),0)</f>
        <v>0</v>
      </c>
      <c r="Q22" s="116">
        <f>IFERROR(ROUND($B22*('B1- GrossFTEs'!T22/'B1- GrossFTEs'!$AA22),0),0)</f>
        <v>0</v>
      </c>
      <c r="R22" s="100">
        <f t="shared" si="2"/>
        <v>0</v>
      </c>
      <c r="S22" s="116">
        <f>IFERROR(ROUND($B22*('B1- GrossFTEs'!Y22/'B1- GrossFTEs'!$AA22),0),0)</f>
        <v>0</v>
      </c>
      <c r="T22" s="437" t="str">
        <f t="shared" si="0"/>
        <v/>
      </c>
    </row>
    <row r="23" spans="1:20" ht="15" customHeight="1">
      <c r="A23" s="49" t="str">
        <f>IF('B1- GrossFTEs'!A23=0,"",'B1- GrossFTEs'!A23)</f>
        <v/>
      </c>
      <c r="B23" s="729"/>
      <c r="C23" s="50"/>
      <c r="D23" s="108"/>
      <c r="E23" s="115">
        <f>IFERROR(ROUND($B23*('B1- GrossFTEs'!C23/'B1- GrossFTEs'!$AA23),0),0)</f>
        <v>0</v>
      </c>
      <c r="F23" s="115">
        <f>IFERROR(ROUND($B23*('B1- GrossFTEs'!D23/'B1- GrossFTEs'!$AA23),0),0)</f>
        <v>0</v>
      </c>
      <c r="G23" s="115">
        <f>IFERROR(ROUND($B23*('B1- GrossFTEs'!F23/'B1- GrossFTEs'!$AA23),0),0)</f>
        <v>0</v>
      </c>
      <c r="H23" s="115">
        <f>IFERROR(ROUND($B23*('B1- GrossFTEs'!H23/'B1- GrossFTEs'!$AA23),0),0)</f>
        <v>0</v>
      </c>
      <c r="I23" s="115">
        <f>IFERROR(ROUND($B23*('B1- GrossFTEs'!J23/'B1- GrossFTEs'!$AA23),0),0)</f>
        <v>0</v>
      </c>
      <c r="J23" s="115">
        <f>IFERROR(ROUND($B23*('B1- GrossFTEs'!K23/'B1- GrossFTEs'!$AA23),0),0)</f>
        <v>0</v>
      </c>
      <c r="K23" s="115">
        <f>IFERROR(ROUND($B23*('B1- GrossFTEs'!L23/'B1- GrossFTEs'!$AA23),0),0)</f>
        <v>0</v>
      </c>
      <c r="L23" s="115">
        <f>IFERROR(ROUND($B23*('B1- GrossFTEs'!M23/'B1- GrossFTEs'!$AA23),0),0)</f>
        <v>0</v>
      </c>
      <c r="M23" s="115">
        <f>IFERROR(ROUND($B23*('B1- GrossFTEs'!N23/'B1- GrossFTEs'!$AA23),0),0)</f>
        <v>0</v>
      </c>
      <c r="N23" s="115">
        <f>IFERROR(ROUND($B23*('B1- GrossFTEs'!O23/'B1- GrossFTEs'!$AA23),0),0)</f>
        <v>0</v>
      </c>
      <c r="O23" s="115">
        <f>IFERROR(ROUND($B23*('B1- GrossFTEs'!P23/'B1- GrossFTEs'!$AA23),0),0)</f>
        <v>0</v>
      </c>
      <c r="P23" s="115">
        <f>IFERROR(ROUND($B23*('B1- GrossFTEs'!R23/'B1- GrossFTEs'!$AA23),0),0)</f>
        <v>0</v>
      </c>
      <c r="Q23" s="115">
        <f>IFERROR(ROUND($B23*('B1- GrossFTEs'!T23/'B1- GrossFTEs'!$AA23),0),0)</f>
        <v>0</v>
      </c>
      <c r="R23" s="100">
        <f t="shared" si="2"/>
        <v>0</v>
      </c>
      <c r="S23" s="115">
        <f>IFERROR(ROUND($B23*('B1- GrossFTEs'!Y23/'B1- GrossFTEs'!$AA23),0),0)</f>
        <v>0</v>
      </c>
      <c r="T23" s="437" t="str">
        <f t="shared" si="0"/>
        <v/>
      </c>
    </row>
    <row r="24" spans="1:20" ht="15" customHeight="1">
      <c r="A24" s="49" t="str">
        <f>IF('B1- GrossFTEs'!A24=0,"",'B1- GrossFTEs'!A24)</f>
        <v/>
      </c>
      <c r="B24" s="730"/>
      <c r="C24" s="50"/>
      <c r="D24" s="108"/>
      <c r="E24" s="116">
        <f>IFERROR(ROUND($B24*('B1- GrossFTEs'!C24/'B1- GrossFTEs'!$AA24),0),0)</f>
        <v>0</v>
      </c>
      <c r="F24" s="116">
        <f>IFERROR(ROUND($B24*('B1- GrossFTEs'!D24/'B1- GrossFTEs'!$AA24),0),0)</f>
        <v>0</v>
      </c>
      <c r="G24" s="116">
        <f>IFERROR(ROUND($B24*('B1- GrossFTEs'!F24/'B1- GrossFTEs'!$AA24),0),0)</f>
        <v>0</v>
      </c>
      <c r="H24" s="116">
        <f>IFERROR(ROUND($B24*('B1- GrossFTEs'!H24/'B1- GrossFTEs'!$AA24),0),0)</f>
        <v>0</v>
      </c>
      <c r="I24" s="116">
        <f>IFERROR(ROUND($B24*('B1- GrossFTEs'!J24/'B1- GrossFTEs'!$AA24),0),0)</f>
        <v>0</v>
      </c>
      <c r="J24" s="116">
        <f>IFERROR(ROUND($B24*('B1- GrossFTEs'!K24/'B1- GrossFTEs'!$AA24),0),0)</f>
        <v>0</v>
      </c>
      <c r="K24" s="116">
        <f>IFERROR(ROUND($B24*('B1- GrossFTEs'!L24/'B1- GrossFTEs'!$AA24),0),0)</f>
        <v>0</v>
      </c>
      <c r="L24" s="116">
        <f>IFERROR(ROUND($B24*('B1- GrossFTEs'!M24/'B1- GrossFTEs'!$AA24),0),0)</f>
        <v>0</v>
      </c>
      <c r="M24" s="116">
        <f>IFERROR(ROUND($B24*('B1- GrossFTEs'!N24/'B1- GrossFTEs'!$AA24),0),0)</f>
        <v>0</v>
      </c>
      <c r="N24" s="116">
        <f>IFERROR(ROUND($B24*('B1- GrossFTEs'!O24/'B1- GrossFTEs'!$AA24),0),0)</f>
        <v>0</v>
      </c>
      <c r="O24" s="116">
        <f>IFERROR(ROUND($B24*('B1- GrossFTEs'!P24/'B1- GrossFTEs'!$AA24),0),0)</f>
        <v>0</v>
      </c>
      <c r="P24" s="116">
        <f>IFERROR(ROUND($B24*('B1- GrossFTEs'!R24/'B1- GrossFTEs'!$AA24),0),0)</f>
        <v>0</v>
      </c>
      <c r="Q24" s="116">
        <f>IFERROR(ROUND($B24*('B1- GrossFTEs'!T24/'B1- GrossFTEs'!$AA24),0),0)</f>
        <v>0</v>
      </c>
      <c r="R24" s="100">
        <f t="shared" si="2"/>
        <v>0</v>
      </c>
      <c r="S24" s="116">
        <f>IFERROR(ROUND($B24*('B1- GrossFTEs'!Y24/'B1- GrossFTEs'!$AA24),0),0)</f>
        <v>0</v>
      </c>
      <c r="T24" s="437" t="str">
        <f t="shared" si="0"/>
        <v/>
      </c>
    </row>
    <row r="25" spans="1:20" ht="15" customHeight="1">
      <c r="A25" s="49" t="str">
        <f>IF('B1- GrossFTEs'!A25=0,"",'B1- GrossFTEs'!A25)</f>
        <v/>
      </c>
      <c r="B25" s="729"/>
      <c r="C25" s="50"/>
      <c r="D25" s="108"/>
      <c r="E25" s="115">
        <f>IFERROR(ROUND($B25*('B1- GrossFTEs'!C25/'B1- GrossFTEs'!$AA25),0),0)</f>
        <v>0</v>
      </c>
      <c r="F25" s="115">
        <f>IFERROR(ROUND($B25*('B1- GrossFTEs'!D25/'B1- GrossFTEs'!$AA25),0),0)</f>
        <v>0</v>
      </c>
      <c r="G25" s="115">
        <f>IFERROR(ROUND($B25*('B1- GrossFTEs'!F25/'B1- GrossFTEs'!$AA25),0),0)</f>
        <v>0</v>
      </c>
      <c r="H25" s="115">
        <f>IFERROR(ROUND($B25*('B1- GrossFTEs'!H25/'B1- GrossFTEs'!$AA25),0),0)</f>
        <v>0</v>
      </c>
      <c r="I25" s="115">
        <f>IFERROR(ROUND($B25*('B1- GrossFTEs'!J25/'B1- GrossFTEs'!$AA25),0),0)</f>
        <v>0</v>
      </c>
      <c r="J25" s="115">
        <f>IFERROR(ROUND($B25*('B1- GrossFTEs'!K25/'B1- GrossFTEs'!$AA25),0),0)</f>
        <v>0</v>
      </c>
      <c r="K25" s="115">
        <f>IFERROR(ROUND($B25*('B1- GrossFTEs'!L25/'B1- GrossFTEs'!$AA25),0),0)</f>
        <v>0</v>
      </c>
      <c r="L25" s="115">
        <f>IFERROR(ROUND($B25*('B1- GrossFTEs'!M25/'B1- GrossFTEs'!$AA25),0),0)</f>
        <v>0</v>
      </c>
      <c r="M25" s="115">
        <f>IFERROR(ROUND($B25*('B1- GrossFTEs'!N25/'B1- GrossFTEs'!$AA25),0),0)</f>
        <v>0</v>
      </c>
      <c r="N25" s="115">
        <f>IFERROR(ROUND($B25*('B1- GrossFTEs'!O25/'B1- GrossFTEs'!$AA25),0),0)</f>
        <v>0</v>
      </c>
      <c r="O25" s="115">
        <f>IFERROR(ROUND($B25*('B1- GrossFTEs'!P25/'B1- GrossFTEs'!$AA25),0),0)</f>
        <v>0</v>
      </c>
      <c r="P25" s="115">
        <f>IFERROR(ROUND($B25*('B1- GrossFTEs'!R25/'B1- GrossFTEs'!$AA25),0),0)</f>
        <v>0</v>
      </c>
      <c r="Q25" s="115">
        <f>IFERROR(ROUND($B25*('B1- GrossFTEs'!T25/'B1- GrossFTEs'!$AA25),0),0)</f>
        <v>0</v>
      </c>
      <c r="R25" s="100">
        <f t="shared" si="2"/>
        <v>0</v>
      </c>
      <c r="S25" s="115">
        <f>IFERROR(ROUND($B25*('B1- GrossFTEs'!Y25/'B1- GrossFTEs'!$AA25),0),0)</f>
        <v>0</v>
      </c>
      <c r="T25" s="437" t="str">
        <f t="shared" si="0"/>
        <v/>
      </c>
    </row>
    <row r="26" spans="1:20" ht="15" customHeight="1">
      <c r="A26" s="49" t="str">
        <f>IF('B1- GrossFTEs'!A26=0,"",'B1- GrossFTEs'!A26)</f>
        <v/>
      </c>
      <c r="B26" s="730"/>
      <c r="C26" s="50"/>
      <c r="D26" s="108"/>
      <c r="E26" s="116">
        <f>IFERROR(ROUND($B26*('B1- GrossFTEs'!C26/'B1- GrossFTEs'!$AA26),0),0)</f>
        <v>0</v>
      </c>
      <c r="F26" s="116">
        <f>IFERROR(ROUND($B26*('B1- GrossFTEs'!D26/'B1- GrossFTEs'!$AA26),0),0)</f>
        <v>0</v>
      </c>
      <c r="G26" s="116">
        <f>IFERROR(ROUND($B26*('B1- GrossFTEs'!F26/'B1- GrossFTEs'!$AA26),0),0)</f>
        <v>0</v>
      </c>
      <c r="H26" s="116">
        <f>IFERROR(ROUND($B26*('B1- GrossFTEs'!H26/'B1- GrossFTEs'!$AA26),0),0)</f>
        <v>0</v>
      </c>
      <c r="I26" s="116">
        <f>IFERROR(ROUND($B26*('B1- GrossFTEs'!J26/'B1- GrossFTEs'!$AA26),0),0)</f>
        <v>0</v>
      </c>
      <c r="J26" s="116">
        <f>IFERROR(ROUND($B26*('B1- GrossFTEs'!K26/'B1- GrossFTEs'!$AA26),0),0)</f>
        <v>0</v>
      </c>
      <c r="K26" s="116">
        <f>IFERROR(ROUND($B26*('B1- GrossFTEs'!L26/'B1- GrossFTEs'!$AA26),0),0)</f>
        <v>0</v>
      </c>
      <c r="L26" s="116">
        <f>IFERROR(ROUND($B26*('B1- GrossFTEs'!M26/'B1- GrossFTEs'!$AA26),0),0)</f>
        <v>0</v>
      </c>
      <c r="M26" s="116">
        <f>IFERROR(ROUND($B26*('B1- GrossFTEs'!N26/'B1- GrossFTEs'!$AA26),0),0)</f>
        <v>0</v>
      </c>
      <c r="N26" s="116">
        <f>IFERROR(ROUND($B26*('B1- GrossFTEs'!O26/'B1- GrossFTEs'!$AA26),0),0)</f>
        <v>0</v>
      </c>
      <c r="O26" s="116">
        <f>IFERROR(ROUND($B26*('B1- GrossFTEs'!P26/'B1- GrossFTEs'!$AA26),0),0)</f>
        <v>0</v>
      </c>
      <c r="P26" s="116">
        <f>IFERROR(ROUND($B26*('B1- GrossFTEs'!R26/'B1- GrossFTEs'!$AA26),0),0)</f>
        <v>0</v>
      </c>
      <c r="Q26" s="116">
        <f>IFERROR(ROUND($B26*('B1- GrossFTEs'!T26/'B1- GrossFTEs'!$AA26),0),0)</f>
        <v>0</v>
      </c>
      <c r="R26" s="100">
        <f t="shared" si="2"/>
        <v>0</v>
      </c>
      <c r="S26" s="116">
        <f>IFERROR(ROUND($B26*('B1- GrossFTEs'!Y26/'B1- GrossFTEs'!$AA26),0),0)</f>
        <v>0</v>
      </c>
      <c r="T26" s="437" t="str">
        <f t="shared" si="0"/>
        <v/>
      </c>
    </row>
    <row r="27" spans="1:20" ht="15" customHeight="1">
      <c r="A27" s="49" t="str">
        <f>IF('B1- GrossFTEs'!A27=0,"",'B1- GrossFTEs'!A27)</f>
        <v/>
      </c>
      <c r="B27" s="729"/>
      <c r="C27" s="50"/>
      <c r="D27" s="108"/>
      <c r="E27" s="115">
        <f>IFERROR(ROUND($B27*('B1- GrossFTEs'!C27/'B1- GrossFTEs'!$AA27),0),0)</f>
        <v>0</v>
      </c>
      <c r="F27" s="115">
        <f>IFERROR(ROUND($B27*('B1- GrossFTEs'!D27/'B1- GrossFTEs'!$AA27),0),0)</f>
        <v>0</v>
      </c>
      <c r="G27" s="115">
        <f>IFERROR(ROUND($B27*('B1- GrossFTEs'!F27/'B1- GrossFTEs'!$AA27),0),0)</f>
        <v>0</v>
      </c>
      <c r="H27" s="115">
        <f>IFERROR(ROUND($B27*('B1- GrossFTEs'!H27/'B1- GrossFTEs'!$AA27),0),0)</f>
        <v>0</v>
      </c>
      <c r="I27" s="115">
        <f>IFERROR(ROUND($B27*('B1- GrossFTEs'!J27/'B1- GrossFTEs'!$AA27),0),0)</f>
        <v>0</v>
      </c>
      <c r="J27" s="115">
        <f>IFERROR(ROUND($B27*('B1- GrossFTEs'!K27/'B1- GrossFTEs'!$AA27),0),0)</f>
        <v>0</v>
      </c>
      <c r="K27" s="115">
        <f>IFERROR(ROUND($B27*('B1- GrossFTEs'!L27/'B1- GrossFTEs'!$AA27),0),0)</f>
        <v>0</v>
      </c>
      <c r="L27" s="115">
        <f>IFERROR(ROUND($B27*('B1- GrossFTEs'!M27/'B1- GrossFTEs'!$AA27),0),0)</f>
        <v>0</v>
      </c>
      <c r="M27" s="115">
        <f>IFERROR(ROUND($B27*('B1- GrossFTEs'!N27/'B1- GrossFTEs'!$AA27),0),0)</f>
        <v>0</v>
      </c>
      <c r="N27" s="115">
        <f>IFERROR(ROUND($B27*('B1- GrossFTEs'!O27/'B1- GrossFTEs'!$AA27),0),0)</f>
        <v>0</v>
      </c>
      <c r="O27" s="115">
        <f>IFERROR(ROUND($B27*('B1- GrossFTEs'!P27/'B1- GrossFTEs'!$AA27),0),0)</f>
        <v>0</v>
      </c>
      <c r="P27" s="115">
        <f>IFERROR(ROUND($B27*('B1- GrossFTEs'!R27/'B1- GrossFTEs'!$AA27),0),0)</f>
        <v>0</v>
      </c>
      <c r="Q27" s="115">
        <f>IFERROR(ROUND($B27*('B1- GrossFTEs'!T27/'B1- GrossFTEs'!$AA27),0),0)</f>
        <v>0</v>
      </c>
      <c r="R27" s="100">
        <f t="shared" si="2"/>
        <v>0</v>
      </c>
      <c r="S27" s="115">
        <f>IFERROR(ROUND($B27*('B1- GrossFTEs'!Y27/'B1- GrossFTEs'!$AA27),0),0)</f>
        <v>0</v>
      </c>
      <c r="T27" s="437" t="str">
        <f t="shared" si="0"/>
        <v/>
      </c>
    </row>
    <row r="28" spans="1:20" ht="15" customHeight="1">
      <c r="A28" s="49" t="str">
        <f>IF('B1- GrossFTEs'!A28=0,"",'B1- GrossFTEs'!A28)</f>
        <v/>
      </c>
      <c r="B28" s="730"/>
      <c r="C28" s="50"/>
      <c r="D28" s="108"/>
      <c r="E28" s="116">
        <f>IFERROR(ROUND($B28*('B1- GrossFTEs'!C28/'B1- GrossFTEs'!$AA28),0),0)</f>
        <v>0</v>
      </c>
      <c r="F28" s="116">
        <f>IFERROR(ROUND($B28*('B1- GrossFTEs'!D28/'B1- GrossFTEs'!$AA28),0),0)</f>
        <v>0</v>
      </c>
      <c r="G28" s="116">
        <f>IFERROR(ROUND($B28*('B1- GrossFTEs'!F28/'B1- GrossFTEs'!$AA28),0),0)</f>
        <v>0</v>
      </c>
      <c r="H28" s="116">
        <f>IFERROR(ROUND($B28*('B1- GrossFTEs'!H28/'B1- GrossFTEs'!$AA28),0),0)</f>
        <v>0</v>
      </c>
      <c r="I28" s="116">
        <f>IFERROR(ROUND($B28*('B1- GrossFTEs'!J28/'B1- GrossFTEs'!$AA28),0),0)</f>
        <v>0</v>
      </c>
      <c r="J28" s="116">
        <f>IFERROR(ROUND($B28*('B1- GrossFTEs'!K28/'B1- GrossFTEs'!$AA28),0),0)</f>
        <v>0</v>
      </c>
      <c r="K28" s="116">
        <f>IFERROR(ROUND($B28*('B1- GrossFTEs'!L28/'B1- GrossFTEs'!$AA28),0),0)</f>
        <v>0</v>
      </c>
      <c r="L28" s="116">
        <f>IFERROR(ROUND($B28*('B1- GrossFTEs'!M28/'B1- GrossFTEs'!$AA28),0),0)</f>
        <v>0</v>
      </c>
      <c r="M28" s="116">
        <f>IFERROR(ROUND($B28*('B1- GrossFTEs'!N28/'B1- GrossFTEs'!$AA28),0),0)</f>
        <v>0</v>
      </c>
      <c r="N28" s="116">
        <f>IFERROR(ROUND($B28*('B1- GrossFTEs'!O28/'B1- GrossFTEs'!$AA28),0),0)</f>
        <v>0</v>
      </c>
      <c r="O28" s="116">
        <f>IFERROR(ROUND($B28*('B1- GrossFTEs'!P28/'B1- GrossFTEs'!$AA28),0),0)</f>
        <v>0</v>
      </c>
      <c r="P28" s="116">
        <f>IFERROR(ROUND($B28*('B1- GrossFTEs'!R28/'B1- GrossFTEs'!$AA28),0),0)</f>
        <v>0</v>
      </c>
      <c r="Q28" s="116">
        <f>IFERROR(ROUND($B28*('B1- GrossFTEs'!T28/'B1- GrossFTEs'!$AA28),0),0)</f>
        <v>0</v>
      </c>
      <c r="R28" s="100">
        <f t="shared" si="2"/>
        <v>0</v>
      </c>
      <c r="S28" s="116">
        <f>IFERROR(ROUND($B28*('B1- GrossFTEs'!Y28/'B1- GrossFTEs'!$AA28),0),0)</f>
        <v>0</v>
      </c>
      <c r="T28" s="437" t="str">
        <f t="shared" si="0"/>
        <v/>
      </c>
    </row>
    <row r="29" spans="1:20" ht="15" customHeight="1">
      <c r="A29" s="49" t="str">
        <f>IF('B1- GrossFTEs'!A29=0,"",'B1- GrossFTEs'!A29)</f>
        <v/>
      </c>
      <c r="B29" s="729"/>
      <c r="C29" s="50"/>
      <c r="D29" s="108"/>
      <c r="E29" s="115">
        <f>IFERROR(ROUND($B29*('B1- GrossFTEs'!C29/'B1- GrossFTEs'!$AA29),0),0)</f>
        <v>0</v>
      </c>
      <c r="F29" s="115">
        <f>IFERROR(ROUND($B29*('B1- GrossFTEs'!D29/'B1- GrossFTEs'!$AA29),0),0)</f>
        <v>0</v>
      </c>
      <c r="G29" s="115">
        <f>IFERROR(ROUND($B29*('B1- GrossFTEs'!F29/'B1- GrossFTEs'!$AA29),0),0)</f>
        <v>0</v>
      </c>
      <c r="H29" s="115">
        <f>IFERROR(ROUND($B29*('B1- GrossFTEs'!H29/'B1- GrossFTEs'!$AA29),0),0)</f>
        <v>0</v>
      </c>
      <c r="I29" s="115">
        <f>IFERROR(ROUND($B29*('B1- GrossFTEs'!J29/'B1- GrossFTEs'!$AA29),0),0)</f>
        <v>0</v>
      </c>
      <c r="J29" s="115">
        <f>IFERROR(ROUND($B29*('B1- GrossFTEs'!K29/'B1- GrossFTEs'!$AA29),0),0)</f>
        <v>0</v>
      </c>
      <c r="K29" s="115">
        <f>IFERROR(ROUND($B29*('B1- GrossFTEs'!L29/'B1- GrossFTEs'!$AA29),0),0)</f>
        <v>0</v>
      </c>
      <c r="L29" s="115">
        <f>IFERROR(ROUND($B29*('B1- GrossFTEs'!M29/'B1- GrossFTEs'!$AA29),0),0)</f>
        <v>0</v>
      </c>
      <c r="M29" s="115">
        <f>IFERROR(ROUND($B29*('B1- GrossFTEs'!N29/'B1- GrossFTEs'!$AA29),0),0)</f>
        <v>0</v>
      </c>
      <c r="N29" s="115">
        <f>IFERROR(ROUND($B29*('B1- GrossFTEs'!O29/'B1- GrossFTEs'!$AA29),0),0)</f>
        <v>0</v>
      </c>
      <c r="O29" s="115">
        <f>IFERROR(ROUND($B29*('B1- GrossFTEs'!P29/'B1- GrossFTEs'!$AA29),0),0)</f>
        <v>0</v>
      </c>
      <c r="P29" s="115">
        <f>IFERROR(ROUND($B29*('B1- GrossFTEs'!R29/'B1- GrossFTEs'!$AA29),0),0)</f>
        <v>0</v>
      </c>
      <c r="Q29" s="115">
        <f>IFERROR(ROUND($B29*('B1- GrossFTEs'!T29/'B1- GrossFTEs'!$AA29),0),0)</f>
        <v>0</v>
      </c>
      <c r="R29" s="100">
        <f t="shared" si="2"/>
        <v>0</v>
      </c>
      <c r="S29" s="115">
        <f>IFERROR(ROUND($B29*('B1- GrossFTEs'!Y29/'B1- GrossFTEs'!$AA29),0),0)</f>
        <v>0</v>
      </c>
      <c r="T29" s="437" t="str">
        <f t="shared" si="0"/>
        <v/>
      </c>
    </row>
    <row r="30" spans="1:20" ht="15" customHeight="1">
      <c r="A30" s="49" t="str">
        <f>IF('B1- GrossFTEs'!A30=0,"",'B1- GrossFTEs'!A30)</f>
        <v/>
      </c>
      <c r="B30" s="730"/>
      <c r="C30" s="50"/>
      <c r="D30" s="108"/>
      <c r="E30" s="116">
        <f>IFERROR(ROUND($B30*('B1- GrossFTEs'!C30/'B1- GrossFTEs'!$AA30),0),0)</f>
        <v>0</v>
      </c>
      <c r="F30" s="116">
        <f>IFERROR(ROUND($B30*('B1- GrossFTEs'!D30/'B1- GrossFTEs'!$AA30),0),0)</f>
        <v>0</v>
      </c>
      <c r="G30" s="116">
        <f>IFERROR(ROUND($B30*('B1- GrossFTEs'!F30/'B1- GrossFTEs'!$AA30),0),0)</f>
        <v>0</v>
      </c>
      <c r="H30" s="116">
        <f>IFERROR(ROUND($B30*('B1- GrossFTEs'!H30/'B1- GrossFTEs'!$AA30),0),0)</f>
        <v>0</v>
      </c>
      <c r="I30" s="116">
        <f>IFERROR(ROUND($B30*('B1- GrossFTEs'!J30/'B1- GrossFTEs'!$AA30),0),0)</f>
        <v>0</v>
      </c>
      <c r="J30" s="116">
        <f>IFERROR(ROUND($B30*('B1- GrossFTEs'!K30/'B1- GrossFTEs'!$AA30),0),0)</f>
        <v>0</v>
      </c>
      <c r="K30" s="116">
        <f>IFERROR(ROUND($B30*('B1- GrossFTEs'!L30/'B1- GrossFTEs'!$AA30),0),0)</f>
        <v>0</v>
      </c>
      <c r="L30" s="116">
        <f>IFERROR(ROUND($B30*('B1- GrossFTEs'!M30/'B1- GrossFTEs'!$AA30),0),0)</f>
        <v>0</v>
      </c>
      <c r="M30" s="116">
        <f>IFERROR(ROUND($B30*('B1- GrossFTEs'!N30/'B1- GrossFTEs'!$AA30),0),0)</f>
        <v>0</v>
      </c>
      <c r="N30" s="116">
        <f>IFERROR(ROUND($B30*('B1- GrossFTEs'!O30/'B1- GrossFTEs'!$AA30),0),0)</f>
        <v>0</v>
      </c>
      <c r="O30" s="116">
        <f>IFERROR(ROUND($B30*('B1- GrossFTEs'!P30/'B1- GrossFTEs'!$AA30),0),0)</f>
        <v>0</v>
      </c>
      <c r="P30" s="116">
        <f>IFERROR(ROUND($B30*('B1- GrossFTEs'!R30/'B1- GrossFTEs'!$AA30),0),0)</f>
        <v>0</v>
      </c>
      <c r="Q30" s="116">
        <f>IFERROR(ROUND($B30*('B1- GrossFTEs'!T30/'B1- GrossFTEs'!$AA30),0),0)</f>
        <v>0</v>
      </c>
      <c r="R30" s="100">
        <f t="shared" si="2"/>
        <v>0</v>
      </c>
      <c r="S30" s="116">
        <f>IFERROR(ROUND($B30*('B1- GrossFTEs'!Y30/'B1- GrossFTEs'!$AA30),0),0)</f>
        <v>0</v>
      </c>
      <c r="T30" s="437" t="str">
        <f t="shared" si="0"/>
        <v/>
      </c>
    </row>
    <row r="31" spans="1:20" ht="15" customHeight="1">
      <c r="A31" s="49" t="str">
        <f>IF('B1- GrossFTEs'!A31=0,"",'B1- GrossFTEs'!A31)</f>
        <v/>
      </c>
      <c r="B31" s="729"/>
      <c r="C31" s="50"/>
      <c r="D31" s="108"/>
      <c r="E31" s="115">
        <f>IFERROR(ROUND($B31*('B1- GrossFTEs'!C31/'B1- GrossFTEs'!$AA31),0),0)</f>
        <v>0</v>
      </c>
      <c r="F31" s="115">
        <f>IFERROR(ROUND($B31*('B1- GrossFTEs'!D31/'B1- GrossFTEs'!$AA31),0),0)</f>
        <v>0</v>
      </c>
      <c r="G31" s="115">
        <f>IFERROR(ROUND($B31*('B1- GrossFTEs'!F31/'B1- GrossFTEs'!$AA31),0),0)</f>
        <v>0</v>
      </c>
      <c r="H31" s="115">
        <f>IFERROR(ROUND($B31*('B1- GrossFTEs'!H31/'B1- GrossFTEs'!$AA31),0),0)</f>
        <v>0</v>
      </c>
      <c r="I31" s="115">
        <f>IFERROR(ROUND($B31*('B1- GrossFTEs'!J31/'B1- GrossFTEs'!$AA31),0),0)</f>
        <v>0</v>
      </c>
      <c r="J31" s="115">
        <f>IFERROR(ROUND($B31*('B1- GrossFTEs'!K31/'B1- GrossFTEs'!$AA31),0),0)</f>
        <v>0</v>
      </c>
      <c r="K31" s="115">
        <f>IFERROR(ROUND($B31*('B1- GrossFTEs'!L31/'B1- GrossFTEs'!$AA31),0),0)</f>
        <v>0</v>
      </c>
      <c r="L31" s="115">
        <f>IFERROR(ROUND($B31*('B1- GrossFTEs'!M31/'B1- GrossFTEs'!$AA31),0),0)</f>
        <v>0</v>
      </c>
      <c r="M31" s="115">
        <f>IFERROR(ROUND($B31*('B1- GrossFTEs'!N31/'B1- GrossFTEs'!$AA31),0),0)</f>
        <v>0</v>
      </c>
      <c r="N31" s="115">
        <f>IFERROR(ROUND($B31*('B1- GrossFTEs'!O31/'B1- GrossFTEs'!$AA31),0),0)</f>
        <v>0</v>
      </c>
      <c r="O31" s="115">
        <f>IFERROR(ROUND($B31*('B1- GrossFTEs'!P31/'B1- GrossFTEs'!$AA31),0),0)</f>
        <v>0</v>
      </c>
      <c r="P31" s="115">
        <f>IFERROR(ROUND($B31*('B1- GrossFTEs'!R31/'B1- GrossFTEs'!$AA31),0),0)</f>
        <v>0</v>
      </c>
      <c r="Q31" s="115">
        <f>IFERROR(ROUND($B31*('B1- GrossFTEs'!T31/'B1- GrossFTEs'!$AA31),0),0)</f>
        <v>0</v>
      </c>
      <c r="R31" s="100">
        <f t="shared" si="2"/>
        <v>0</v>
      </c>
      <c r="S31" s="115">
        <f>IFERROR(ROUND($B31*('B1- GrossFTEs'!Y31/'B1- GrossFTEs'!$AA31),0),0)</f>
        <v>0</v>
      </c>
      <c r="T31" s="437" t="str">
        <f t="shared" si="0"/>
        <v/>
      </c>
    </row>
    <row r="32" spans="1:20" ht="15" customHeight="1">
      <c r="A32" s="49" t="str">
        <f>IF('B1- GrossFTEs'!A32=0,"",'B1- GrossFTEs'!A32)</f>
        <v/>
      </c>
      <c r="B32" s="730"/>
      <c r="C32" s="50"/>
      <c r="D32" s="108"/>
      <c r="E32" s="116">
        <f>IFERROR(ROUND($B32*('B1- GrossFTEs'!C32/'B1- GrossFTEs'!$AA32),0),0)</f>
        <v>0</v>
      </c>
      <c r="F32" s="116">
        <f>IFERROR(ROUND($B32*('B1- GrossFTEs'!D32/'B1- GrossFTEs'!$AA32),0),0)</f>
        <v>0</v>
      </c>
      <c r="G32" s="116">
        <f>IFERROR(ROUND($B32*('B1- GrossFTEs'!F32/'B1- GrossFTEs'!$AA32),0),0)</f>
        <v>0</v>
      </c>
      <c r="H32" s="116">
        <f>IFERROR(ROUND($B32*('B1- GrossFTEs'!H32/'B1- GrossFTEs'!$AA32),0),0)</f>
        <v>0</v>
      </c>
      <c r="I32" s="116">
        <f>IFERROR(ROUND($B32*('B1- GrossFTEs'!J32/'B1- GrossFTEs'!$AA32),0),0)</f>
        <v>0</v>
      </c>
      <c r="J32" s="116">
        <f>IFERROR(ROUND($B32*('B1- GrossFTEs'!K32/'B1- GrossFTEs'!$AA32),0),0)</f>
        <v>0</v>
      </c>
      <c r="K32" s="116">
        <f>IFERROR(ROUND($B32*('B1- GrossFTEs'!L32/'B1- GrossFTEs'!$AA32),0),0)</f>
        <v>0</v>
      </c>
      <c r="L32" s="116">
        <f>IFERROR(ROUND($B32*('B1- GrossFTEs'!M32/'B1- GrossFTEs'!$AA32),0),0)</f>
        <v>0</v>
      </c>
      <c r="M32" s="116">
        <f>IFERROR(ROUND($B32*('B1- GrossFTEs'!N32/'B1- GrossFTEs'!$AA32),0),0)</f>
        <v>0</v>
      </c>
      <c r="N32" s="116">
        <f>IFERROR(ROUND($B32*('B1- GrossFTEs'!O32/'B1- GrossFTEs'!$AA32),0),0)</f>
        <v>0</v>
      </c>
      <c r="O32" s="116">
        <f>IFERROR(ROUND($B32*('B1- GrossFTEs'!P32/'B1- GrossFTEs'!$AA32),0),0)</f>
        <v>0</v>
      </c>
      <c r="P32" s="116">
        <f>IFERROR(ROUND($B32*('B1- GrossFTEs'!R32/'B1- GrossFTEs'!$AA32),0),0)</f>
        <v>0</v>
      </c>
      <c r="Q32" s="116">
        <f>IFERROR(ROUND($B32*('B1- GrossFTEs'!T32/'B1- GrossFTEs'!$AA32),0),0)</f>
        <v>0</v>
      </c>
      <c r="R32" s="100">
        <f t="shared" si="2"/>
        <v>0</v>
      </c>
      <c r="S32" s="116">
        <f>IFERROR(ROUND($B32*('B1- GrossFTEs'!Y32/'B1- GrossFTEs'!$AA32),0),0)</f>
        <v>0</v>
      </c>
      <c r="T32" s="437" t="str">
        <f t="shared" si="0"/>
        <v/>
      </c>
    </row>
    <row r="33" spans="1:20" ht="15" customHeight="1">
      <c r="A33" s="49" t="str">
        <f>IF('B1- GrossFTEs'!A33=0,"",'B1- GrossFTEs'!A33)</f>
        <v/>
      </c>
      <c r="B33" s="729"/>
      <c r="C33" s="50"/>
      <c r="D33" s="108"/>
      <c r="E33" s="115">
        <f>IFERROR(ROUND($B33*('B1- GrossFTEs'!C33/'B1- GrossFTEs'!$AA33),0),0)</f>
        <v>0</v>
      </c>
      <c r="F33" s="115">
        <f>IFERROR(ROUND($B33*('B1- GrossFTEs'!D33/'B1- GrossFTEs'!$AA33),0),0)</f>
        <v>0</v>
      </c>
      <c r="G33" s="115">
        <f>IFERROR(ROUND($B33*('B1- GrossFTEs'!F33/'B1- GrossFTEs'!$AA33),0),0)</f>
        <v>0</v>
      </c>
      <c r="H33" s="115">
        <f>IFERROR(ROUND($B33*('B1- GrossFTEs'!H33/'B1- GrossFTEs'!$AA33),0),0)</f>
        <v>0</v>
      </c>
      <c r="I33" s="115">
        <f>IFERROR(ROUND($B33*('B1- GrossFTEs'!J33/'B1- GrossFTEs'!$AA33),0),0)</f>
        <v>0</v>
      </c>
      <c r="J33" s="115">
        <f>IFERROR(ROUND($B33*('B1- GrossFTEs'!K33/'B1- GrossFTEs'!$AA33),0),0)</f>
        <v>0</v>
      </c>
      <c r="K33" s="115">
        <f>IFERROR(ROUND($B33*('B1- GrossFTEs'!L33/'B1- GrossFTEs'!$AA33),0),0)</f>
        <v>0</v>
      </c>
      <c r="L33" s="115">
        <f>IFERROR(ROUND($B33*('B1- GrossFTEs'!M33/'B1- GrossFTEs'!$AA33),0),0)</f>
        <v>0</v>
      </c>
      <c r="M33" s="115">
        <f>IFERROR(ROUND($B33*('B1- GrossFTEs'!N33/'B1- GrossFTEs'!$AA33),0),0)</f>
        <v>0</v>
      </c>
      <c r="N33" s="115">
        <f>IFERROR(ROUND($B33*('B1- GrossFTEs'!O33/'B1- GrossFTEs'!$AA33),0),0)</f>
        <v>0</v>
      </c>
      <c r="O33" s="115">
        <f>IFERROR(ROUND($B33*('B1- GrossFTEs'!P33/'B1- GrossFTEs'!$AA33),0),0)</f>
        <v>0</v>
      </c>
      <c r="P33" s="115">
        <f>IFERROR(ROUND($B33*('B1- GrossFTEs'!R33/'B1- GrossFTEs'!$AA33),0),0)</f>
        <v>0</v>
      </c>
      <c r="Q33" s="115">
        <f>IFERROR(ROUND($B33*('B1- GrossFTEs'!T33/'B1- GrossFTEs'!$AA33),0),0)</f>
        <v>0</v>
      </c>
      <c r="R33" s="100">
        <f t="shared" si="2"/>
        <v>0</v>
      </c>
      <c r="S33" s="115">
        <f>IFERROR(ROUND($B33*('B1- GrossFTEs'!Y33/'B1- GrossFTEs'!$AA33),0),0)</f>
        <v>0</v>
      </c>
      <c r="T33" s="437" t="str">
        <f t="shared" si="0"/>
        <v/>
      </c>
    </row>
    <row r="34" spans="1:20" ht="15" customHeight="1">
      <c r="A34" s="49" t="str">
        <f>IF('B1- GrossFTEs'!A34=0,"",'B1- GrossFTEs'!A34)</f>
        <v/>
      </c>
      <c r="B34" s="730"/>
      <c r="C34" s="50"/>
      <c r="D34" s="108"/>
      <c r="E34" s="116">
        <f>IFERROR(ROUND($B34*('B1- GrossFTEs'!C34/'B1- GrossFTEs'!$AA34),0),0)</f>
        <v>0</v>
      </c>
      <c r="F34" s="116">
        <f>IFERROR(ROUND($B34*('B1- GrossFTEs'!D34/'B1- GrossFTEs'!$AA34),0),0)</f>
        <v>0</v>
      </c>
      <c r="G34" s="116">
        <f>IFERROR(ROUND($B34*('B1- GrossFTEs'!F34/'B1- GrossFTEs'!$AA34),0),0)</f>
        <v>0</v>
      </c>
      <c r="H34" s="116">
        <f>IFERROR(ROUND($B34*('B1- GrossFTEs'!H34/'B1- GrossFTEs'!$AA34),0),0)</f>
        <v>0</v>
      </c>
      <c r="I34" s="116">
        <f>IFERROR(ROUND($B34*('B1- GrossFTEs'!J34/'B1- GrossFTEs'!$AA34),0),0)</f>
        <v>0</v>
      </c>
      <c r="J34" s="116">
        <f>IFERROR(ROUND($B34*('B1- GrossFTEs'!K34/'B1- GrossFTEs'!$AA34),0),0)</f>
        <v>0</v>
      </c>
      <c r="K34" s="116">
        <f>IFERROR(ROUND($B34*('B1- GrossFTEs'!L34/'B1- GrossFTEs'!$AA34),0),0)</f>
        <v>0</v>
      </c>
      <c r="L34" s="116">
        <f>IFERROR(ROUND($B34*('B1- GrossFTEs'!M34/'B1- GrossFTEs'!$AA34),0),0)</f>
        <v>0</v>
      </c>
      <c r="M34" s="116">
        <f>IFERROR(ROUND($B34*('B1- GrossFTEs'!N34/'B1- GrossFTEs'!$AA34),0),0)</f>
        <v>0</v>
      </c>
      <c r="N34" s="116">
        <f>IFERROR(ROUND($B34*('B1- GrossFTEs'!O34/'B1- GrossFTEs'!$AA34),0),0)</f>
        <v>0</v>
      </c>
      <c r="O34" s="116">
        <f>IFERROR(ROUND($B34*('B1- GrossFTEs'!P34/'B1- GrossFTEs'!$AA34),0),0)</f>
        <v>0</v>
      </c>
      <c r="P34" s="116">
        <f>IFERROR(ROUND($B34*('B1- GrossFTEs'!R34/'B1- GrossFTEs'!$AA34),0),0)</f>
        <v>0</v>
      </c>
      <c r="Q34" s="116">
        <f>IFERROR(ROUND($B34*('B1- GrossFTEs'!T34/'B1- GrossFTEs'!$AA34),0),0)</f>
        <v>0</v>
      </c>
      <c r="R34" s="100">
        <f t="shared" si="2"/>
        <v>0</v>
      </c>
      <c r="S34" s="116">
        <f>IFERROR(ROUND($B34*('B1- GrossFTEs'!Y34/'B1- GrossFTEs'!$AA34),0),0)</f>
        <v>0</v>
      </c>
      <c r="T34" s="437" t="str">
        <f t="shared" si="0"/>
        <v/>
      </c>
    </row>
    <row r="35" spans="1:20" ht="15" customHeight="1">
      <c r="A35" s="49" t="str">
        <f>IF('B1- GrossFTEs'!A35=0,"",'B1- GrossFTEs'!A35)</f>
        <v/>
      </c>
      <c r="B35" s="729"/>
      <c r="C35" s="50"/>
      <c r="D35" s="108"/>
      <c r="E35" s="115">
        <f>IFERROR(ROUND($B35*('B1- GrossFTEs'!C35/'B1- GrossFTEs'!$AA35),0),0)</f>
        <v>0</v>
      </c>
      <c r="F35" s="115">
        <f>IFERROR(ROUND($B35*('B1- GrossFTEs'!D35/'B1- GrossFTEs'!$AA35),0),0)</f>
        <v>0</v>
      </c>
      <c r="G35" s="115">
        <f>IFERROR(ROUND($B35*('B1- GrossFTEs'!F35/'B1- GrossFTEs'!$AA35),0),0)</f>
        <v>0</v>
      </c>
      <c r="H35" s="115">
        <f>IFERROR(ROUND($B35*('B1- GrossFTEs'!H35/'B1- GrossFTEs'!$AA35),0),0)</f>
        <v>0</v>
      </c>
      <c r="I35" s="115">
        <f>IFERROR(ROUND($B35*('B1- GrossFTEs'!J35/'B1- GrossFTEs'!$AA35),0),0)</f>
        <v>0</v>
      </c>
      <c r="J35" s="115">
        <f>IFERROR(ROUND($B35*('B1- GrossFTEs'!K35/'B1- GrossFTEs'!$AA35),0),0)</f>
        <v>0</v>
      </c>
      <c r="K35" s="115">
        <f>IFERROR(ROUND($B35*('B1- GrossFTEs'!L35/'B1- GrossFTEs'!$AA35),0),0)</f>
        <v>0</v>
      </c>
      <c r="L35" s="115">
        <f>IFERROR(ROUND($B35*('B1- GrossFTEs'!M35/'B1- GrossFTEs'!$AA35),0),0)</f>
        <v>0</v>
      </c>
      <c r="M35" s="115">
        <f>IFERROR(ROUND($B35*('B1- GrossFTEs'!N35/'B1- GrossFTEs'!$AA35),0),0)</f>
        <v>0</v>
      </c>
      <c r="N35" s="115">
        <f>IFERROR(ROUND($B35*('B1- GrossFTEs'!O35/'B1- GrossFTEs'!$AA35),0),0)</f>
        <v>0</v>
      </c>
      <c r="O35" s="115">
        <f>IFERROR(ROUND($B35*('B1- GrossFTEs'!P35/'B1- GrossFTEs'!$AA35),0),0)</f>
        <v>0</v>
      </c>
      <c r="P35" s="115">
        <f>IFERROR(ROUND($B35*('B1- GrossFTEs'!R35/'B1- GrossFTEs'!$AA35),0),0)</f>
        <v>0</v>
      </c>
      <c r="Q35" s="115">
        <f>IFERROR(ROUND($B35*('B1- GrossFTEs'!T35/'B1- GrossFTEs'!$AA35),0),0)</f>
        <v>0</v>
      </c>
      <c r="R35" s="100">
        <f t="shared" si="2"/>
        <v>0</v>
      </c>
      <c r="S35" s="115">
        <f>IFERROR(ROUND($B35*('B1- GrossFTEs'!Y35/'B1- GrossFTEs'!$AA35),0),0)</f>
        <v>0</v>
      </c>
      <c r="T35" s="437" t="str">
        <f t="shared" si="0"/>
        <v/>
      </c>
    </row>
    <row r="36" spans="1:20" ht="15" customHeight="1">
      <c r="A36" s="49" t="str">
        <f>IF('B1- GrossFTEs'!A36=0,"",'B1- GrossFTEs'!A36)</f>
        <v/>
      </c>
      <c r="B36" s="730"/>
      <c r="C36" s="50"/>
      <c r="D36" s="108"/>
      <c r="E36" s="116">
        <f>IFERROR(ROUND($B36*('B1- GrossFTEs'!C36/'B1- GrossFTEs'!$AA36),0),0)</f>
        <v>0</v>
      </c>
      <c r="F36" s="116">
        <f>IFERROR(ROUND($B36*('B1- GrossFTEs'!D36/'B1- GrossFTEs'!$AA36),0),0)</f>
        <v>0</v>
      </c>
      <c r="G36" s="116">
        <f>IFERROR(ROUND($B36*('B1- GrossFTEs'!F36/'B1- GrossFTEs'!$AA36),0),0)</f>
        <v>0</v>
      </c>
      <c r="H36" s="116">
        <f>IFERROR(ROUND($B36*('B1- GrossFTEs'!H36/'B1- GrossFTEs'!$AA36),0),0)</f>
        <v>0</v>
      </c>
      <c r="I36" s="116">
        <f>IFERROR(ROUND($B36*('B1- GrossFTEs'!J36/'B1- GrossFTEs'!$AA36),0),0)</f>
        <v>0</v>
      </c>
      <c r="J36" s="116">
        <f>IFERROR(ROUND($B36*('B1- GrossFTEs'!K36/'B1- GrossFTEs'!$AA36),0),0)</f>
        <v>0</v>
      </c>
      <c r="K36" s="116">
        <f>IFERROR(ROUND($B36*('B1- GrossFTEs'!L36/'B1- GrossFTEs'!$AA36),0),0)</f>
        <v>0</v>
      </c>
      <c r="L36" s="116">
        <f>IFERROR(ROUND($B36*('B1- GrossFTEs'!M36/'B1- GrossFTEs'!$AA36),0),0)</f>
        <v>0</v>
      </c>
      <c r="M36" s="116">
        <f>IFERROR(ROUND($B36*('B1- GrossFTEs'!N36/'B1- GrossFTEs'!$AA36),0),0)</f>
        <v>0</v>
      </c>
      <c r="N36" s="116">
        <f>IFERROR(ROUND($B36*('B1- GrossFTEs'!O36/'B1- GrossFTEs'!$AA36),0),0)</f>
        <v>0</v>
      </c>
      <c r="O36" s="116">
        <f>IFERROR(ROUND($B36*('B1- GrossFTEs'!P36/'B1- GrossFTEs'!$AA36),0),0)</f>
        <v>0</v>
      </c>
      <c r="P36" s="116">
        <f>IFERROR(ROUND($B36*('B1- GrossFTEs'!R36/'B1- GrossFTEs'!$AA36),0),0)</f>
        <v>0</v>
      </c>
      <c r="Q36" s="116">
        <f>IFERROR(ROUND($B36*('B1- GrossFTEs'!T36/'B1- GrossFTEs'!$AA36),0),0)</f>
        <v>0</v>
      </c>
      <c r="R36" s="100">
        <f t="shared" si="2"/>
        <v>0</v>
      </c>
      <c r="S36" s="116">
        <f>IFERROR(ROUND($B36*('B1- GrossFTEs'!Y36/'B1- GrossFTEs'!$AA36),0),0)</f>
        <v>0</v>
      </c>
      <c r="T36" s="437" t="str">
        <f t="shared" si="0"/>
        <v/>
      </c>
    </row>
    <row r="37" spans="1:20" ht="15" customHeight="1">
      <c r="A37" s="49" t="str">
        <f>IF('B1- GrossFTEs'!A37=0,"",'B1- GrossFTEs'!A37)</f>
        <v/>
      </c>
      <c r="B37" s="729"/>
      <c r="C37" s="50"/>
      <c r="D37" s="108"/>
      <c r="E37" s="115">
        <f>IFERROR(ROUND($B37*('B1- GrossFTEs'!C37/'B1- GrossFTEs'!$AA37),0),0)</f>
        <v>0</v>
      </c>
      <c r="F37" s="115">
        <f>IFERROR(ROUND($B37*('B1- GrossFTEs'!D37/'B1- GrossFTEs'!$AA37),0),0)</f>
        <v>0</v>
      </c>
      <c r="G37" s="115">
        <f>IFERROR(ROUND($B37*('B1- GrossFTEs'!F37/'B1- GrossFTEs'!$AA37),0),0)</f>
        <v>0</v>
      </c>
      <c r="H37" s="115">
        <f>IFERROR(ROUND($B37*('B1- GrossFTEs'!H37/'B1- GrossFTEs'!$AA37),0),0)</f>
        <v>0</v>
      </c>
      <c r="I37" s="115">
        <f>IFERROR(ROUND($B37*('B1- GrossFTEs'!J37/'B1- GrossFTEs'!$AA37),0),0)</f>
        <v>0</v>
      </c>
      <c r="J37" s="115">
        <f>IFERROR(ROUND($B37*('B1- GrossFTEs'!K37/'B1- GrossFTEs'!$AA37),0),0)</f>
        <v>0</v>
      </c>
      <c r="K37" s="115">
        <f>IFERROR(ROUND($B37*('B1- GrossFTEs'!L37/'B1- GrossFTEs'!$AA37),0),0)</f>
        <v>0</v>
      </c>
      <c r="L37" s="115">
        <f>IFERROR(ROUND($B37*('B1- GrossFTEs'!M37/'B1- GrossFTEs'!$AA37),0),0)</f>
        <v>0</v>
      </c>
      <c r="M37" s="115">
        <f>IFERROR(ROUND($B37*('B1- GrossFTEs'!N37/'B1- GrossFTEs'!$AA37),0),0)</f>
        <v>0</v>
      </c>
      <c r="N37" s="115">
        <f>IFERROR(ROUND($B37*('B1- GrossFTEs'!O37/'B1- GrossFTEs'!$AA37),0),0)</f>
        <v>0</v>
      </c>
      <c r="O37" s="115">
        <f>IFERROR(ROUND($B37*('B1- GrossFTEs'!P37/'B1- GrossFTEs'!$AA37),0),0)</f>
        <v>0</v>
      </c>
      <c r="P37" s="115">
        <f>IFERROR(ROUND($B37*('B1- GrossFTEs'!R37/'B1- GrossFTEs'!$AA37),0),0)</f>
        <v>0</v>
      </c>
      <c r="Q37" s="115">
        <f>IFERROR(ROUND($B37*('B1- GrossFTEs'!T37/'B1- GrossFTEs'!$AA37),0),0)</f>
        <v>0</v>
      </c>
      <c r="R37" s="100">
        <f t="shared" si="2"/>
        <v>0</v>
      </c>
      <c r="S37" s="115">
        <f>IFERROR(ROUND($B37*('B1- GrossFTEs'!Y37/'B1- GrossFTEs'!$AA37),0),0)</f>
        <v>0</v>
      </c>
      <c r="T37" s="437" t="str">
        <f t="shared" si="0"/>
        <v/>
      </c>
    </row>
    <row r="38" spans="1:20" ht="15" customHeight="1">
      <c r="A38" s="49" t="str">
        <f>IF('B1- GrossFTEs'!A38=0,"",'B1- GrossFTEs'!A38)</f>
        <v/>
      </c>
      <c r="B38" s="730"/>
      <c r="C38" s="50"/>
      <c r="D38" s="108"/>
      <c r="E38" s="116">
        <f>IFERROR(ROUND($B38*('B1- GrossFTEs'!C38/'B1- GrossFTEs'!$AA38),0),0)</f>
        <v>0</v>
      </c>
      <c r="F38" s="116">
        <f>IFERROR(ROUND($B38*('B1- GrossFTEs'!D38/'B1- GrossFTEs'!$AA38),0),0)</f>
        <v>0</v>
      </c>
      <c r="G38" s="116">
        <f>IFERROR(ROUND($B38*('B1- GrossFTEs'!F38/'B1- GrossFTEs'!$AA38),0),0)</f>
        <v>0</v>
      </c>
      <c r="H38" s="116">
        <f>IFERROR(ROUND($B38*('B1- GrossFTEs'!H38/'B1- GrossFTEs'!$AA38),0),0)</f>
        <v>0</v>
      </c>
      <c r="I38" s="116">
        <f>IFERROR(ROUND($B38*('B1- GrossFTEs'!J38/'B1- GrossFTEs'!$AA38),0),0)</f>
        <v>0</v>
      </c>
      <c r="J38" s="116">
        <f>IFERROR(ROUND($B38*('B1- GrossFTEs'!K38/'B1- GrossFTEs'!$AA38),0),0)</f>
        <v>0</v>
      </c>
      <c r="K38" s="116">
        <f>IFERROR(ROUND($B38*('B1- GrossFTEs'!L38/'B1- GrossFTEs'!$AA38),0),0)</f>
        <v>0</v>
      </c>
      <c r="L38" s="116">
        <f>IFERROR(ROUND($B38*('B1- GrossFTEs'!M38/'B1- GrossFTEs'!$AA38),0),0)</f>
        <v>0</v>
      </c>
      <c r="M38" s="116">
        <f>IFERROR(ROUND($B38*('B1- GrossFTEs'!N38/'B1- GrossFTEs'!$AA38),0),0)</f>
        <v>0</v>
      </c>
      <c r="N38" s="116">
        <f>IFERROR(ROUND($B38*('B1- GrossFTEs'!O38/'B1- GrossFTEs'!$AA38),0),0)</f>
        <v>0</v>
      </c>
      <c r="O38" s="116">
        <f>IFERROR(ROUND($B38*('B1- GrossFTEs'!P38/'B1- GrossFTEs'!$AA38),0),0)</f>
        <v>0</v>
      </c>
      <c r="P38" s="116">
        <f>IFERROR(ROUND($B38*('B1- GrossFTEs'!R38/'B1- GrossFTEs'!$AA38),0),0)</f>
        <v>0</v>
      </c>
      <c r="Q38" s="116">
        <f>IFERROR(ROUND($B38*('B1- GrossFTEs'!T38/'B1- GrossFTEs'!$AA38),0),0)</f>
        <v>0</v>
      </c>
      <c r="R38" s="100">
        <f t="shared" si="2"/>
        <v>0</v>
      </c>
      <c r="S38" s="116">
        <f>IFERROR(ROUND($B38*('B1- GrossFTEs'!Y38/'B1- GrossFTEs'!$AA38),0),0)</f>
        <v>0</v>
      </c>
      <c r="T38" s="437" t="str">
        <f t="shared" si="0"/>
        <v/>
      </c>
    </row>
    <row r="39" spans="1:20" ht="15" customHeight="1">
      <c r="A39" s="49" t="str">
        <f>IF('B1- GrossFTEs'!A39=0,"",'B1- GrossFTEs'!A39)</f>
        <v/>
      </c>
      <c r="B39" s="729"/>
      <c r="C39" s="50"/>
      <c r="D39" s="108"/>
      <c r="E39" s="115">
        <f>IFERROR(ROUND($B39*('B1- GrossFTEs'!C39/'B1- GrossFTEs'!$AA39),0),0)</f>
        <v>0</v>
      </c>
      <c r="F39" s="115">
        <f>IFERROR(ROUND($B39*('B1- GrossFTEs'!D39/'B1- GrossFTEs'!$AA39),0),0)</f>
        <v>0</v>
      </c>
      <c r="G39" s="115">
        <f>IFERROR(ROUND($B39*('B1- GrossFTEs'!F39/'B1- GrossFTEs'!$AA39),0),0)</f>
        <v>0</v>
      </c>
      <c r="H39" s="115">
        <f>IFERROR(ROUND($B39*('B1- GrossFTEs'!H39/'B1- GrossFTEs'!$AA39),0),0)</f>
        <v>0</v>
      </c>
      <c r="I39" s="115">
        <f>IFERROR(ROUND($B39*('B1- GrossFTEs'!J39/'B1- GrossFTEs'!$AA39),0),0)</f>
        <v>0</v>
      </c>
      <c r="J39" s="115">
        <f>IFERROR(ROUND($B39*('B1- GrossFTEs'!K39/'B1- GrossFTEs'!$AA39),0),0)</f>
        <v>0</v>
      </c>
      <c r="K39" s="115">
        <f>IFERROR(ROUND($B39*('B1- GrossFTEs'!L39/'B1- GrossFTEs'!$AA39),0),0)</f>
        <v>0</v>
      </c>
      <c r="L39" s="115">
        <f>IFERROR(ROUND($B39*('B1- GrossFTEs'!M39/'B1- GrossFTEs'!$AA39),0),0)</f>
        <v>0</v>
      </c>
      <c r="M39" s="115">
        <f>IFERROR(ROUND($B39*('B1- GrossFTEs'!N39/'B1- GrossFTEs'!$AA39),0),0)</f>
        <v>0</v>
      </c>
      <c r="N39" s="115">
        <f>IFERROR(ROUND($B39*('B1- GrossFTEs'!O39/'B1- GrossFTEs'!$AA39),0),0)</f>
        <v>0</v>
      </c>
      <c r="O39" s="115">
        <f>IFERROR(ROUND($B39*('B1- GrossFTEs'!P39/'B1- GrossFTEs'!$AA39),0),0)</f>
        <v>0</v>
      </c>
      <c r="P39" s="115">
        <f>IFERROR(ROUND($B39*('B1- GrossFTEs'!R39/'B1- GrossFTEs'!$AA39),0),0)</f>
        <v>0</v>
      </c>
      <c r="Q39" s="115">
        <f>IFERROR(ROUND($B39*('B1- GrossFTEs'!T39/'B1- GrossFTEs'!$AA39),0),0)</f>
        <v>0</v>
      </c>
      <c r="R39" s="100">
        <f t="shared" si="2"/>
        <v>0</v>
      </c>
      <c r="S39" s="115">
        <f>IFERROR(ROUND($B39*('B1- GrossFTEs'!Y39/'B1- GrossFTEs'!$AA39),0),0)</f>
        <v>0</v>
      </c>
      <c r="T39" s="437" t="str">
        <f t="shared" si="0"/>
        <v/>
      </c>
    </row>
    <row r="40" spans="1:20" ht="15" customHeight="1">
      <c r="A40" s="49" t="str">
        <f>IF('B1- GrossFTEs'!A40=0,"",'B1- GrossFTEs'!A40)</f>
        <v/>
      </c>
      <c r="B40" s="730"/>
      <c r="C40" s="50"/>
      <c r="D40" s="108"/>
      <c r="E40" s="116">
        <f>IFERROR(ROUND($B40*('B1- GrossFTEs'!C40/'B1- GrossFTEs'!$AA40),0),0)</f>
        <v>0</v>
      </c>
      <c r="F40" s="116">
        <f>IFERROR(ROUND($B40*('B1- GrossFTEs'!D40/'B1- GrossFTEs'!$AA40),0),0)</f>
        <v>0</v>
      </c>
      <c r="G40" s="116">
        <f>IFERROR(ROUND($B40*('B1- GrossFTEs'!F40/'B1- GrossFTEs'!$AA40),0),0)</f>
        <v>0</v>
      </c>
      <c r="H40" s="116">
        <f>IFERROR(ROUND($B40*('B1- GrossFTEs'!H40/'B1- GrossFTEs'!$AA40),0),0)</f>
        <v>0</v>
      </c>
      <c r="I40" s="116">
        <f>IFERROR(ROUND($B40*('B1- GrossFTEs'!J40/'B1- GrossFTEs'!$AA40),0),0)</f>
        <v>0</v>
      </c>
      <c r="J40" s="116">
        <f>IFERROR(ROUND($B40*('B1- GrossFTEs'!K40/'B1- GrossFTEs'!$AA40),0),0)</f>
        <v>0</v>
      </c>
      <c r="K40" s="116">
        <f>IFERROR(ROUND($B40*('B1- GrossFTEs'!L40/'B1- GrossFTEs'!$AA40),0),0)</f>
        <v>0</v>
      </c>
      <c r="L40" s="116">
        <f>IFERROR(ROUND($B40*('B1- GrossFTEs'!M40/'B1- GrossFTEs'!$AA40),0),0)</f>
        <v>0</v>
      </c>
      <c r="M40" s="116">
        <f>IFERROR(ROUND($B40*('B1- GrossFTEs'!N40/'B1- GrossFTEs'!$AA40),0),0)</f>
        <v>0</v>
      </c>
      <c r="N40" s="116">
        <f>IFERROR(ROUND($B40*('B1- GrossFTEs'!O40/'B1- GrossFTEs'!$AA40),0),0)</f>
        <v>0</v>
      </c>
      <c r="O40" s="116">
        <f>IFERROR(ROUND($B40*('B1- GrossFTEs'!P40/'B1- GrossFTEs'!$AA40),0),0)</f>
        <v>0</v>
      </c>
      <c r="P40" s="116">
        <f>IFERROR(ROUND($B40*('B1- GrossFTEs'!R40/'B1- GrossFTEs'!$AA40),0),0)</f>
        <v>0</v>
      </c>
      <c r="Q40" s="116">
        <f>IFERROR(ROUND($B40*('B1- GrossFTEs'!T40/'B1- GrossFTEs'!$AA40),0),0)</f>
        <v>0</v>
      </c>
      <c r="R40" s="100">
        <f t="shared" si="2"/>
        <v>0</v>
      </c>
      <c r="S40" s="116">
        <f>IFERROR(ROUND($B40*('B1- GrossFTEs'!Y40/'B1- GrossFTEs'!$AA40),0),0)</f>
        <v>0</v>
      </c>
      <c r="T40" s="437" t="str">
        <f t="shared" si="0"/>
        <v/>
      </c>
    </row>
    <row r="41" spans="1:20" ht="15" customHeight="1">
      <c r="A41" s="49" t="str">
        <f>IF('B1- GrossFTEs'!A41=0,"",'B1- GrossFTEs'!A41)</f>
        <v/>
      </c>
      <c r="B41" s="729"/>
      <c r="C41" s="50"/>
      <c r="D41" s="108"/>
      <c r="E41" s="115">
        <f>IFERROR(ROUND($B41*('B1- GrossFTEs'!C41/'B1- GrossFTEs'!$AA41),0),0)</f>
        <v>0</v>
      </c>
      <c r="F41" s="115">
        <f>IFERROR(ROUND($B41*('B1- GrossFTEs'!D41/'B1- GrossFTEs'!$AA41),0),0)</f>
        <v>0</v>
      </c>
      <c r="G41" s="115">
        <f>IFERROR(ROUND($B41*('B1- GrossFTEs'!F41/'B1- GrossFTEs'!$AA41),0),0)</f>
        <v>0</v>
      </c>
      <c r="H41" s="115">
        <f>IFERROR(ROUND($B41*('B1- GrossFTEs'!H41/'B1- GrossFTEs'!$AA41),0),0)</f>
        <v>0</v>
      </c>
      <c r="I41" s="115">
        <f>IFERROR(ROUND($B41*('B1- GrossFTEs'!J41/'B1- GrossFTEs'!$AA41),0),0)</f>
        <v>0</v>
      </c>
      <c r="J41" s="115">
        <f>IFERROR(ROUND($B41*('B1- GrossFTEs'!K41/'B1- GrossFTEs'!$AA41),0),0)</f>
        <v>0</v>
      </c>
      <c r="K41" s="115">
        <f>IFERROR(ROUND($B41*('B1- GrossFTEs'!L41/'B1- GrossFTEs'!$AA41),0),0)</f>
        <v>0</v>
      </c>
      <c r="L41" s="115">
        <f>IFERROR(ROUND($B41*('B1- GrossFTEs'!M41/'B1- GrossFTEs'!$AA41),0),0)</f>
        <v>0</v>
      </c>
      <c r="M41" s="115">
        <f>IFERROR(ROUND($B41*('B1- GrossFTEs'!N41/'B1- GrossFTEs'!$AA41),0),0)</f>
        <v>0</v>
      </c>
      <c r="N41" s="115">
        <f>IFERROR(ROUND($B41*('B1- GrossFTEs'!O41/'B1- GrossFTEs'!$AA41),0),0)</f>
        <v>0</v>
      </c>
      <c r="O41" s="115">
        <f>IFERROR(ROUND($B41*('B1- GrossFTEs'!P41/'B1- GrossFTEs'!$AA41),0),0)</f>
        <v>0</v>
      </c>
      <c r="P41" s="115">
        <f>IFERROR(ROUND($B41*('B1- GrossFTEs'!R41/'B1- GrossFTEs'!$AA41),0),0)</f>
        <v>0</v>
      </c>
      <c r="Q41" s="115">
        <f>IFERROR(ROUND($B41*('B1- GrossFTEs'!T41/'B1- GrossFTEs'!$AA41),0),0)</f>
        <v>0</v>
      </c>
      <c r="R41" s="100">
        <f t="shared" si="2"/>
        <v>0</v>
      </c>
      <c r="S41" s="115">
        <f>IFERROR(ROUND($B41*('B1- GrossFTEs'!Y41/'B1- GrossFTEs'!$AA41),0),0)</f>
        <v>0</v>
      </c>
      <c r="T41" s="437" t="str">
        <f t="shared" si="0"/>
        <v/>
      </c>
    </row>
    <row r="42" spans="1:20" ht="15" customHeight="1">
      <c r="A42" s="49" t="str">
        <f>IF('B1- GrossFTEs'!A42=0,"",'B1- GrossFTEs'!A42)</f>
        <v/>
      </c>
      <c r="B42" s="730"/>
      <c r="C42" s="50"/>
      <c r="D42" s="108"/>
      <c r="E42" s="116">
        <f>IFERROR(ROUND($B42*('B1- GrossFTEs'!C42/'B1- GrossFTEs'!$AA42),0),0)</f>
        <v>0</v>
      </c>
      <c r="F42" s="116">
        <f>IFERROR(ROUND($B42*('B1- GrossFTEs'!D42/'B1- GrossFTEs'!$AA42),0),0)</f>
        <v>0</v>
      </c>
      <c r="G42" s="116">
        <f>IFERROR(ROUND($B42*('B1- GrossFTEs'!F42/'B1- GrossFTEs'!$AA42),0),0)</f>
        <v>0</v>
      </c>
      <c r="H42" s="116">
        <f>IFERROR(ROUND($B42*('B1- GrossFTEs'!H42/'B1- GrossFTEs'!$AA42),0),0)</f>
        <v>0</v>
      </c>
      <c r="I42" s="116">
        <f>IFERROR(ROUND($B42*('B1- GrossFTEs'!J42/'B1- GrossFTEs'!$AA42),0),0)</f>
        <v>0</v>
      </c>
      <c r="J42" s="116">
        <f>IFERROR(ROUND($B42*('B1- GrossFTEs'!K42/'B1- GrossFTEs'!$AA42),0),0)</f>
        <v>0</v>
      </c>
      <c r="K42" s="116">
        <f>IFERROR(ROUND($B42*('B1- GrossFTEs'!L42/'B1- GrossFTEs'!$AA42),0),0)</f>
        <v>0</v>
      </c>
      <c r="L42" s="116">
        <f>IFERROR(ROUND($B42*('B1- GrossFTEs'!M42/'B1- GrossFTEs'!$AA42),0),0)</f>
        <v>0</v>
      </c>
      <c r="M42" s="116">
        <f>IFERROR(ROUND($B42*('B1- GrossFTEs'!N42/'B1- GrossFTEs'!$AA42),0),0)</f>
        <v>0</v>
      </c>
      <c r="N42" s="116">
        <f>IFERROR(ROUND($B42*('B1- GrossFTEs'!O42/'B1- GrossFTEs'!$AA42),0),0)</f>
        <v>0</v>
      </c>
      <c r="O42" s="116">
        <f>IFERROR(ROUND($B42*('B1- GrossFTEs'!P42/'B1- GrossFTEs'!$AA42),0),0)</f>
        <v>0</v>
      </c>
      <c r="P42" s="116">
        <f>IFERROR(ROUND($B42*('B1- GrossFTEs'!R42/'B1- GrossFTEs'!$AA42),0),0)</f>
        <v>0</v>
      </c>
      <c r="Q42" s="116">
        <f>IFERROR(ROUND($B42*('B1- GrossFTEs'!T42/'B1- GrossFTEs'!$AA42),0),0)</f>
        <v>0</v>
      </c>
      <c r="R42" s="100">
        <f t="shared" si="2"/>
        <v>0</v>
      </c>
      <c r="S42" s="116">
        <f>IFERROR(ROUND($B42*('B1- GrossFTEs'!Y42/'B1- GrossFTEs'!$AA42),0),0)</f>
        <v>0</v>
      </c>
      <c r="T42" s="437" t="str">
        <f t="shared" si="0"/>
        <v/>
      </c>
    </row>
    <row r="43" spans="1:20" ht="15" customHeight="1">
      <c r="A43" s="49" t="str">
        <f>IF('B1- GrossFTEs'!A43=0,"",'B1- GrossFTEs'!A43)</f>
        <v/>
      </c>
      <c r="B43" s="729"/>
      <c r="C43" s="50"/>
      <c r="D43" s="108"/>
      <c r="E43" s="115">
        <f>IFERROR(ROUND($B43*('B1- GrossFTEs'!C43/'B1- GrossFTEs'!$AA43),0),0)</f>
        <v>0</v>
      </c>
      <c r="F43" s="115">
        <f>IFERROR(ROUND($B43*('B1- GrossFTEs'!D43/'B1- GrossFTEs'!$AA43),0),0)</f>
        <v>0</v>
      </c>
      <c r="G43" s="115">
        <f>IFERROR(ROUND($B43*('B1- GrossFTEs'!F43/'B1- GrossFTEs'!$AA43),0),0)</f>
        <v>0</v>
      </c>
      <c r="H43" s="115">
        <f>IFERROR(ROUND($B43*('B1- GrossFTEs'!H43/'B1- GrossFTEs'!$AA43),0),0)</f>
        <v>0</v>
      </c>
      <c r="I43" s="115">
        <f>IFERROR(ROUND($B43*('B1- GrossFTEs'!J43/'B1- GrossFTEs'!$AA43),0),0)</f>
        <v>0</v>
      </c>
      <c r="J43" s="115">
        <f>IFERROR(ROUND($B43*('B1- GrossFTEs'!K43/'B1- GrossFTEs'!$AA43),0),0)</f>
        <v>0</v>
      </c>
      <c r="K43" s="115">
        <f>IFERROR(ROUND($B43*('B1- GrossFTEs'!L43/'B1- GrossFTEs'!$AA43),0),0)</f>
        <v>0</v>
      </c>
      <c r="L43" s="115">
        <f>IFERROR(ROUND($B43*('B1- GrossFTEs'!M43/'B1- GrossFTEs'!$AA43),0),0)</f>
        <v>0</v>
      </c>
      <c r="M43" s="115">
        <f>IFERROR(ROUND($B43*('B1- GrossFTEs'!N43/'B1- GrossFTEs'!$AA43),0),0)</f>
        <v>0</v>
      </c>
      <c r="N43" s="115">
        <f>IFERROR(ROUND($B43*('B1- GrossFTEs'!O43/'B1- GrossFTEs'!$AA43),0),0)</f>
        <v>0</v>
      </c>
      <c r="O43" s="115">
        <f>IFERROR(ROUND($B43*('B1- GrossFTEs'!P43/'B1- GrossFTEs'!$AA43),0),0)</f>
        <v>0</v>
      </c>
      <c r="P43" s="115">
        <f>IFERROR(ROUND($B43*('B1- GrossFTEs'!R43/'B1- GrossFTEs'!$AA43),0),0)</f>
        <v>0</v>
      </c>
      <c r="Q43" s="115">
        <f>IFERROR(ROUND($B43*('B1- GrossFTEs'!T43/'B1- GrossFTEs'!$AA43),0),0)</f>
        <v>0</v>
      </c>
      <c r="R43" s="100">
        <f t="shared" si="2"/>
        <v>0</v>
      </c>
      <c r="S43" s="115">
        <f>IFERROR(ROUND($B43*('B1- GrossFTEs'!Y43/'B1- GrossFTEs'!$AA43),0),0)</f>
        <v>0</v>
      </c>
      <c r="T43" s="437" t="str">
        <f t="shared" si="0"/>
        <v/>
      </c>
    </row>
    <row r="44" spans="1:20" ht="15" customHeight="1">
      <c r="A44" s="49" t="str">
        <f>IF('B1- GrossFTEs'!A44=0,"",'B1- GrossFTEs'!A44)</f>
        <v/>
      </c>
      <c r="B44" s="730"/>
      <c r="C44" s="50"/>
      <c r="D44" s="108"/>
      <c r="E44" s="116">
        <f>IFERROR(ROUND($B44*('B1- GrossFTEs'!C44/'B1- GrossFTEs'!$AA44),0),0)</f>
        <v>0</v>
      </c>
      <c r="F44" s="116">
        <f>IFERROR(ROUND($B44*('B1- GrossFTEs'!D44/'B1- GrossFTEs'!$AA44),0),0)</f>
        <v>0</v>
      </c>
      <c r="G44" s="116">
        <f>IFERROR(ROUND($B44*('B1- GrossFTEs'!F44/'B1- GrossFTEs'!$AA44),0),0)</f>
        <v>0</v>
      </c>
      <c r="H44" s="116">
        <f>IFERROR(ROUND($B44*('B1- GrossFTEs'!H44/'B1- GrossFTEs'!$AA44),0),0)</f>
        <v>0</v>
      </c>
      <c r="I44" s="116">
        <f>IFERROR(ROUND($B44*('B1- GrossFTEs'!J44/'B1- GrossFTEs'!$AA44),0),0)</f>
        <v>0</v>
      </c>
      <c r="J44" s="116">
        <f>IFERROR(ROUND($B44*('B1- GrossFTEs'!K44/'B1- GrossFTEs'!$AA44),0),0)</f>
        <v>0</v>
      </c>
      <c r="K44" s="116">
        <f>IFERROR(ROUND($B44*('B1- GrossFTEs'!L44/'B1- GrossFTEs'!$AA44),0),0)</f>
        <v>0</v>
      </c>
      <c r="L44" s="116">
        <f>IFERROR(ROUND($B44*('B1- GrossFTEs'!M44/'B1- GrossFTEs'!$AA44),0),0)</f>
        <v>0</v>
      </c>
      <c r="M44" s="116">
        <f>IFERROR(ROUND($B44*('B1- GrossFTEs'!N44/'B1- GrossFTEs'!$AA44),0),0)</f>
        <v>0</v>
      </c>
      <c r="N44" s="116">
        <f>IFERROR(ROUND($B44*('B1- GrossFTEs'!O44/'B1- GrossFTEs'!$AA44),0),0)</f>
        <v>0</v>
      </c>
      <c r="O44" s="116">
        <f>IFERROR(ROUND($B44*('B1- GrossFTEs'!P44/'B1- GrossFTEs'!$AA44),0),0)</f>
        <v>0</v>
      </c>
      <c r="P44" s="116">
        <f>IFERROR(ROUND($B44*('B1- GrossFTEs'!R44/'B1- GrossFTEs'!$AA44),0),0)</f>
        <v>0</v>
      </c>
      <c r="Q44" s="116">
        <f>IFERROR(ROUND($B44*('B1- GrossFTEs'!T44/'B1- GrossFTEs'!$AA44),0),0)</f>
        <v>0</v>
      </c>
      <c r="R44" s="100">
        <f t="shared" si="2"/>
        <v>0</v>
      </c>
      <c r="S44" s="116">
        <f>IFERROR(ROUND($B44*('B1- GrossFTEs'!Y44/'B1- GrossFTEs'!$AA44),0),0)</f>
        <v>0</v>
      </c>
      <c r="T44" s="437" t="str">
        <f t="shared" si="0"/>
        <v/>
      </c>
    </row>
    <row r="45" spans="1:20" ht="15" customHeight="1">
      <c r="A45" s="49" t="str">
        <f>IF('B1- GrossFTEs'!A45=0,"",'B1- GrossFTEs'!A45)</f>
        <v/>
      </c>
      <c r="B45" s="729"/>
      <c r="C45" s="50"/>
      <c r="D45" s="108"/>
      <c r="E45" s="115">
        <f>IFERROR(ROUND($B45*('B1- GrossFTEs'!C45/'B1- GrossFTEs'!$AA45),0),0)</f>
        <v>0</v>
      </c>
      <c r="F45" s="115">
        <f>IFERROR(ROUND($B45*('B1- GrossFTEs'!D45/'B1- GrossFTEs'!$AA45),0),0)</f>
        <v>0</v>
      </c>
      <c r="G45" s="115">
        <f>IFERROR(ROUND($B45*('B1- GrossFTEs'!F45/'B1- GrossFTEs'!$AA45),0),0)</f>
        <v>0</v>
      </c>
      <c r="H45" s="115">
        <f>IFERROR(ROUND($B45*('B1- GrossFTEs'!H45/'B1- GrossFTEs'!$AA45),0),0)</f>
        <v>0</v>
      </c>
      <c r="I45" s="115">
        <f>IFERROR(ROUND($B45*('B1- GrossFTEs'!J45/'B1- GrossFTEs'!$AA45),0),0)</f>
        <v>0</v>
      </c>
      <c r="J45" s="115">
        <f>IFERROR(ROUND($B45*('B1- GrossFTEs'!K45/'B1- GrossFTEs'!$AA45),0),0)</f>
        <v>0</v>
      </c>
      <c r="K45" s="115">
        <f>IFERROR(ROUND($B45*('B1- GrossFTEs'!L45/'B1- GrossFTEs'!$AA45),0),0)</f>
        <v>0</v>
      </c>
      <c r="L45" s="115">
        <f>IFERROR(ROUND($B45*('B1- GrossFTEs'!M45/'B1- GrossFTEs'!$AA45),0),0)</f>
        <v>0</v>
      </c>
      <c r="M45" s="115">
        <f>IFERROR(ROUND($B45*('B1- GrossFTEs'!N45/'B1- GrossFTEs'!$AA45),0),0)</f>
        <v>0</v>
      </c>
      <c r="N45" s="115">
        <f>IFERROR(ROUND($B45*('B1- GrossFTEs'!O45/'B1- GrossFTEs'!$AA45),0),0)</f>
        <v>0</v>
      </c>
      <c r="O45" s="115">
        <f>IFERROR(ROUND($B45*('B1- GrossFTEs'!P45/'B1- GrossFTEs'!$AA45),0),0)</f>
        <v>0</v>
      </c>
      <c r="P45" s="115">
        <f>IFERROR(ROUND($B45*('B1- GrossFTEs'!R45/'B1- GrossFTEs'!$AA45),0),0)</f>
        <v>0</v>
      </c>
      <c r="Q45" s="115">
        <f>IFERROR(ROUND($B45*('B1- GrossFTEs'!T45/'B1- GrossFTEs'!$AA45),0),0)</f>
        <v>0</v>
      </c>
      <c r="R45" s="100">
        <f t="shared" si="2"/>
        <v>0</v>
      </c>
      <c r="S45" s="115">
        <f>IFERROR(ROUND($B45*('B1- GrossFTEs'!Y45/'B1- GrossFTEs'!$AA45),0),0)</f>
        <v>0</v>
      </c>
      <c r="T45" s="437" t="str">
        <f t="shared" si="0"/>
        <v/>
      </c>
    </row>
    <row r="46" spans="1:20" ht="15" customHeight="1">
      <c r="A46" s="49" t="str">
        <f>IF('B1- GrossFTEs'!A46=0,"",'B1- GrossFTEs'!A46)</f>
        <v/>
      </c>
      <c r="B46" s="730"/>
      <c r="C46" s="50"/>
      <c r="D46" s="108"/>
      <c r="E46" s="116">
        <f>IFERROR(ROUND($B46*('B1- GrossFTEs'!C46/'B1- GrossFTEs'!$AA46),0),0)</f>
        <v>0</v>
      </c>
      <c r="F46" s="116">
        <f>IFERROR(ROUND($B46*('B1- GrossFTEs'!D46/'B1- GrossFTEs'!$AA46),0),0)</f>
        <v>0</v>
      </c>
      <c r="G46" s="116">
        <f>IFERROR(ROUND($B46*('B1- GrossFTEs'!F46/'B1- GrossFTEs'!$AA46),0),0)</f>
        <v>0</v>
      </c>
      <c r="H46" s="116">
        <f>IFERROR(ROUND($B46*('B1- GrossFTEs'!H46/'B1- GrossFTEs'!$AA46),0),0)</f>
        <v>0</v>
      </c>
      <c r="I46" s="116">
        <f>IFERROR(ROUND($B46*('B1- GrossFTEs'!J46/'B1- GrossFTEs'!$AA46),0),0)</f>
        <v>0</v>
      </c>
      <c r="J46" s="116">
        <f>IFERROR(ROUND($B46*('B1- GrossFTEs'!K46/'B1- GrossFTEs'!$AA46),0),0)</f>
        <v>0</v>
      </c>
      <c r="K46" s="116">
        <f>IFERROR(ROUND($B46*('B1- GrossFTEs'!L46/'B1- GrossFTEs'!$AA46),0),0)</f>
        <v>0</v>
      </c>
      <c r="L46" s="116">
        <f>IFERROR(ROUND($B46*('B1- GrossFTEs'!M46/'B1- GrossFTEs'!$AA46),0),0)</f>
        <v>0</v>
      </c>
      <c r="M46" s="116">
        <f>IFERROR(ROUND($B46*('B1- GrossFTEs'!N46/'B1- GrossFTEs'!$AA46),0),0)</f>
        <v>0</v>
      </c>
      <c r="N46" s="116">
        <f>IFERROR(ROUND($B46*('B1- GrossFTEs'!O46/'B1- GrossFTEs'!$AA46),0),0)</f>
        <v>0</v>
      </c>
      <c r="O46" s="116">
        <f>IFERROR(ROUND($B46*('B1- GrossFTEs'!P46/'B1- GrossFTEs'!$AA46),0),0)</f>
        <v>0</v>
      </c>
      <c r="P46" s="116">
        <f>IFERROR(ROUND($B46*('B1- GrossFTEs'!R46/'B1- GrossFTEs'!$AA46),0),0)</f>
        <v>0</v>
      </c>
      <c r="Q46" s="116">
        <f>IFERROR(ROUND($B46*('B1- GrossFTEs'!T46/'B1- GrossFTEs'!$AA46),0),0)</f>
        <v>0</v>
      </c>
      <c r="R46" s="100">
        <f t="shared" si="2"/>
        <v>0</v>
      </c>
      <c r="S46" s="116">
        <f>IFERROR(ROUND($B46*('B1- GrossFTEs'!Y46/'B1- GrossFTEs'!$AA46),0),0)</f>
        <v>0</v>
      </c>
      <c r="T46" s="437" t="str">
        <f t="shared" si="0"/>
        <v/>
      </c>
    </row>
    <row r="47" spans="1:20" ht="15" customHeight="1">
      <c r="A47" s="49" t="str">
        <f>IF('B1- GrossFTEs'!A47=0,"",'B1- GrossFTEs'!A47)</f>
        <v/>
      </c>
      <c r="B47" s="729"/>
      <c r="C47" s="50"/>
      <c r="D47" s="108"/>
      <c r="E47" s="115">
        <f>IFERROR(ROUND($B47*('B1- GrossFTEs'!C47/'B1- GrossFTEs'!$AA47),0),0)</f>
        <v>0</v>
      </c>
      <c r="F47" s="115">
        <f>IFERROR(ROUND($B47*('B1- GrossFTEs'!D47/'B1- GrossFTEs'!$AA47),0),0)</f>
        <v>0</v>
      </c>
      <c r="G47" s="115">
        <f>IFERROR(ROUND($B47*('B1- GrossFTEs'!F47/'B1- GrossFTEs'!$AA47),0),0)</f>
        <v>0</v>
      </c>
      <c r="H47" s="115">
        <f>IFERROR(ROUND($B47*('B1- GrossFTEs'!H47/'B1- GrossFTEs'!$AA47),0),0)</f>
        <v>0</v>
      </c>
      <c r="I47" s="115">
        <f>IFERROR(ROUND($B47*('B1- GrossFTEs'!J47/'B1- GrossFTEs'!$AA47),0),0)</f>
        <v>0</v>
      </c>
      <c r="J47" s="115">
        <f>IFERROR(ROUND($B47*('B1- GrossFTEs'!K47/'B1- GrossFTEs'!$AA47),0),0)</f>
        <v>0</v>
      </c>
      <c r="K47" s="115">
        <f>IFERROR(ROUND($B47*('B1- GrossFTEs'!L47/'B1- GrossFTEs'!$AA47),0),0)</f>
        <v>0</v>
      </c>
      <c r="L47" s="115">
        <f>IFERROR(ROUND($B47*('B1- GrossFTEs'!M47/'B1- GrossFTEs'!$AA47),0),0)</f>
        <v>0</v>
      </c>
      <c r="M47" s="115">
        <f>IFERROR(ROUND($B47*('B1- GrossFTEs'!N47/'B1- GrossFTEs'!$AA47),0),0)</f>
        <v>0</v>
      </c>
      <c r="N47" s="115">
        <f>IFERROR(ROUND($B47*('B1- GrossFTEs'!O47/'B1- GrossFTEs'!$AA47),0),0)</f>
        <v>0</v>
      </c>
      <c r="O47" s="115">
        <f>IFERROR(ROUND($B47*('B1- GrossFTEs'!P47/'B1- GrossFTEs'!$AA47),0),0)</f>
        <v>0</v>
      </c>
      <c r="P47" s="115">
        <f>IFERROR(ROUND($B47*('B1- GrossFTEs'!R47/'B1- GrossFTEs'!$AA47),0),0)</f>
        <v>0</v>
      </c>
      <c r="Q47" s="115">
        <f>IFERROR(ROUND($B47*('B1- GrossFTEs'!T47/'B1- GrossFTEs'!$AA47),0),0)</f>
        <v>0</v>
      </c>
      <c r="R47" s="100">
        <f t="shared" si="2"/>
        <v>0</v>
      </c>
      <c r="S47" s="115">
        <f>IFERROR(ROUND($B47*('B1- GrossFTEs'!Y47/'B1- GrossFTEs'!$AA47),0),0)</f>
        <v>0</v>
      </c>
      <c r="T47" s="437" t="str">
        <f t="shared" si="0"/>
        <v/>
      </c>
    </row>
    <row r="48" spans="1:20" ht="15" customHeight="1">
      <c r="A48" s="49" t="str">
        <f>IF('B1- GrossFTEs'!A48=0,"",'B1- GrossFTEs'!A48)</f>
        <v/>
      </c>
      <c r="B48" s="730"/>
      <c r="C48" s="50"/>
      <c r="D48" s="108"/>
      <c r="E48" s="116">
        <f>IFERROR(ROUND($B48*('B1- GrossFTEs'!C48/'B1- GrossFTEs'!$AA48),0),0)</f>
        <v>0</v>
      </c>
      <c r="F48" s="116">
        <f>IFERROR(ROUND($B48*('B1- GrossFTEs'!D48/'B1- GrossFTEs'!$AA48),0),0)</f>
        <v>0</v>
      </c>
      <c r="G48" s="116">
        <f>IFERROR(ROUND($B48*('B1- GrossFTEs'!F48/'B1- GrossFTEs'!$AA48),0),0)</f>
        <v>0</v>
      </c>
      <c r="H48" s="116">
        <f>IFERROR(ROUND($B48*('B1- GrossFTEs'!H48/'B1- GrossFTEs'!$AA48),0),0)</f>
        <v>0</v>
      </c>
      <c r="I48" s="116">
        <f>IFERROR(ROUND($B48*('B1- GrossFTEs'!J48/'B1- GrossFTEs'!$AA48),0),0)</f>
        <v>0</v>
      </c>
      <c r="J48" s="116">
        <f>IFERROR(ROUND($B48*('B1- GrossFTEs'!K48/'B1- GrossFTEs'!$AA48),0),0)</f>
        <v>0</v>
      </c>
      <c r="K48" s="116">
        <f>IFERROR(ROUND($B48*('B1- GrossFTEs'!L48/'B1- GrossFTEs'!$AA48),0),0)</f>
        <v>0</v>
      </c>
      <c r="L48" s="116">
        <f>IFERROR(ROUND($B48*('B1- GrossFTEs'!M48/'B1- GrossFTEs'!$AA48),0),0)</f>
        <v>0</v>
      </c>
      <c r="M48" s="116">
        <f>IFERROR(ROUND($B48*('B1- GrossFTEs'!N48/'B1- GrossFTEs'!$AA48),0),0)</f>
        <v>0</v>
      </c>
      <c r="N48" s="116">
        <f>IFERROR(ROUND($B48*('B1- GrossFTEs'!O48/'B1- GrossFTEs'!$AA48),0),0)</f>
        <v>0</v>
      </c>
      <c r="O48" s="116">
        <f>IFERROR(ROUND($B48*('B1- GrossFTEs'!P48/'B1- GrossFTEs'!$AA48),0),0)</f>
        <v>0</v>
      </c>
      <c r="P48" s="116">
        <f>IFERROR(ROUND($B48*('B1- GrossFTEs'!R48/'B1- GrossFTEs'!$AA48),0),0)</f>
        <v>0</v>
      </c>
      <c r="Q48" s="116">
        <f>IFERROR(ROUND($B48*('B1- GrossFTEs'!T48/'B1- GrossFTEs'!$AA48),0),0)</f>
        <v>0</v>
      </c>
      <c r="R48" s="100">
        <f t="shared" si="2"/>
        <v>0</v>
      </c>
      <c r="S48" s="116">
        <f>IFERROR(ROUND($B48*('B1- GrossFTEs'!Y48/'B1- GrossFTEs'!$AA48),0),0)</f>
        <v>0</v>
      </c>
      <c r="T48" s="437" t="str">
        <f t="shared" si="0"/>
        <v/>
      </c>
    </row>
    <row r="49" spans="1:20" ht="15" customHeight="1">
      <c r="A49" s="49" t="str">
        <f>IF('B1- GrossFTEs'!A49=0,"",'B1- GrossFTEs'!A49)</f>
        <v/>
      </c>
      <c r="B49" s="729"/>
      <c r="C49" s="50"/>
      <c r="D49" s="108"/>
      <c r="E49" s="115">
        <f>IFERROR(ROUND($B49*('B1- GrossFTEs'!C49/'B1- GrossFTEs'!$AA49),0),0)</f>
        <v>0</v>
      </c>
      <c r="F49" s="115">
        <f>IFERROR(ROUND($B49*('B1- GrossFTEs'!D49/'B1- GrossFTEs'!$AA49),0),0)</f>
        <v>0</v>
      </c>
      <c r="G49" s="115">
        <f>IFERROR(ROUND($B49*('B1- GrossFTEs'!F49/'B1- GrossFTEs'!$AA49),0),0)</f>
        <v>0</v>
      </c>
      <c r="H49" s="115">
        <f>IFERROR(ROUND($B49*('B1- GrossFTEs'!H49/'B1- GrossFTEs'!$AA49),0),0)</f>
        <v>0</v>
      </c>
      <c r="I49" s="115">
        <f>IFERROR(ROUND($B49*('B1- GrossFTEs'!J49/'B1- GrossFTEs'!$AA49),0),0)</f>
        <v>0</v>
      </c>
      <c r="J49" s="115">
        <f>IFERROR(ROUND($B49*('B1- GrossFTEs'!K49/'B1- GrossFTEs'!$AA49),0),0)</f>
        <v>0</v>
      </c>
      <c r="K49" s="115">
        <f>IFERROR(ROUND($B49*('B1- GrossFTEs'!L49/'B1- GrossFTEs'!$AA49),0),0)</f>
        <v>0</v>
      </c>
      <c r="L49" s="115">
        <f>IFERROR(ROUND($B49*('B1- GrossFTEs'!M49/'B1- GrossFTEs'!$AA49),0),0)</f>
        <v>0</v>
      </c>
      <c r="M49" s="115">
        <f>IFERROR(ROUND($B49*('B1- GrossFTEs'!N49/'B1- GrossFTEs'!$AA49),0),0)</f>
        <v>0</v>
      </c>
      <c r="N49" s="115">
        <f>IFERROR(ROUND($B49*('B1- GrossFTEs'!O49/'B1- GrossFTEs'!$AA49),0),0)</f>
        <v>0</v>
      </c>
      <c r="O49" s="115">
        <f>IFERROR(ROUND($B49*('B1- GrossFTEs'!P49/'B1- GrossFTEs'!$AA49),0),0)</f>
        <v>0</v>
      </c>
      <c r="P49" s="115">
        <f>IFERROR(ROUND($B49*('B1- GrossFTEs'!R49/'B1- GrossFTEs'!$AA49),0),0)</f>
        <v>0</v>
      </c>
      <c r="Q49" s="115">
        <f>IFERROR(ROUND($B49*('B1- GrossFTEs'!T49/'B1- GrossFTEs'!$AA49),0),0)</f>
        <v>0</v>
      </c>
      <c r="R49" s="100">
        <f t="shared" si="2"/>
        <v>0</v>
      </c>
      <c r="S49" s="115">
        <f>IFERROR(ROUND($B49*('B1- GrossFTEs'!Y49/'B1- GrossFTEs'!$AA49),0),0)</f>
        <v>0</v>
      </c>
      <c r="T49" s="437" t="str">
        <f t="shared" si="0"/>
        <v/>
      </c>
    </row>
    <row r="50" spans="1:20" ht="15" customHeight="1">
      <c r="A50" s="49" t="str">
        <f>IF('B1- GrossFTEs'!A50=0,"",'B1- GrossFTEs'!A50)</f>
        <v/>
      </c>
      <c r="B50" s="730"/>
      <c r="C50" s="50"/>
      <c r="D50" s="108"/>
      <c r="E50" s="116">
        <f>IFERROR(ROUND($B50*('B1- GrossFTEs'!C50/'B1- GrossFTEs'!$AA50),0),0)</f>
        <v>0</v>
      </c>
      <c r="F50" s="116">
        <f>IFERROR(ROUND($B50*('B1- GrossFTEs'!D50/'B1- GrossFTEs'!$AA50),0),0)</f>
        <v>0</v>
      </c>
      <c r="G50" s="116">
        <f>IFERROR(ROUND($B50*('B1- GrossFTEs'!F50/'B1- GrossFTEs'!$AA50),0),0)</f>
        <v>0</v>
      </c>
      <c r="H50" s="116">
        <f>IFERROR(ROUND($B50*('B1- GrossFTEs'!H50/'B1- GrossFTEs'!$AA50),0),0)</f>
        <v>0</v>
      </c>
      <c r="I50" s="116">
        <f>IFERROR(ROUND($B50*('B1- GrossFTEs'!J50/'B1- GrossFTEs'!$AA50),0),0)</f>
        <v>0</v>
      </c>
      <c r="J50" s="116">
        <f>IFERROR(ROUND($B50*('B1- GrossFTEs'!K50/'B1- GrossFTEs'!$AA50),0),0)</f>
        <v>0</v>
      </c>
      <c r="K50" s="116">
        <f>IFERROR(ROUND($B50*('B1- GrossFTEs'!L50/'B1- GrossFTEs'!$AA50),0),0)</f>
        <v>0</v>
      </c>
      <c r="L50" s="116">
        <f>IFERROR(ROUND($B50*('B1- GrossFTEs'!M50/'B1- GrossFTEs'!$AA50),0),0)</f>
        <v>0</v>
      </c>
      <c r="M50" s="116">
        <f>IFERROR(ROUND($B50*('B1- GrossFTEs'!N50/'B1- GrossFTEs'!$AA50),0),0)</f>
        <v>0</v>
      </c>
      <c r="N50" s="116">
        <f>IFERROR(ROUND($B50*('B1- GrossFTEs'!O50/'B1- GrossFTEs'!$AA50),0),0)</f>
        <v>0</v>
      </c>
      <c r="O50" s="116">
        <f>IFERROR(ROUND($B50*('B1- GrossFTEs'!P50/'B1- GrossFTEs'!$AA50),0),0)</f>
        <v>0</v>
      </c>
      <c r="P50" s="116">
        <f>IFERROR(ROUND($B50*('B1- GrossFTEs'!R50/'B1- GrossFTEs'!$AA50),0),0)</f>
        <v>0</v>
      </c>
      <c r="Q50" s="116">
        <f>IFERROR(ROUND($B50*('B1- GrossFTEs'!T50/'B1- GrossFTEs'!$AA50),0),0)</f>
        <v>0</v>
      </c>
      <c r="R50" s="100">
        <f t="shared" si="2"/>
        <v>0</v>
      </c>
      <c r="S50" s="116">
        <f>IFERROR(ROUND($B50*('B1- GrossFTEs'!Y50/'B1- GrossFTEs'!$AA50),0),0)</f>
        <v>0</v>
      </c>
      <c r="T50" s="437" t="str">
        <f t="shared" si="0"/>
        <v/>
      </c>
    </row>
    <row r="51" spans="1:20" ht="15" customHeight="1">
      <c r="A51" s="49" t="str">
        <f>IF('B1- GrossFTEs'!A51=0,"",'B1- GrossFTEs'!A51)</f>
        <v/>
      </c>
      <c r="B51" s="729"/>
      <c r="C51" s="50"/>
      <c r="D51" s="108"/>
      <c r="E51" s="115">
        <f>IFERROR(ROUND($B51*('B1- GrossFTEs'!C51/'B1- GrossFTEs'!$AA51),0),0)</f>
        <v>0</v>
      </c>
      <c r="F51" s="115">
        <f>IFERROR(ROUND($B51*('B1- GrossFTEs'!D51/'B1- GrossFTEs'!$AA51),0),0)</f>
        <v>0</v>
      </c>
      <c r="G51" s="115">
        <f>IFERROR(ROUND($B51*('B1- GrossFTEs'!F51/'B1- GrossFTEs'!$AA51),0),0)</f>
        <v>0</v>
      </c>
      <c r="H51" s="115">
        <f>IFERROR(ROUND($B51*('B1- GrossFTEs'!H51/'B1- GrossFTEs'!$AA51),0),0)</f>
        <v>0</v>
      </c>
      <c r="I51" s="115">
        <f>IFERROR(ROUND($B51*('B1- GrossFTEs'!J51/'B1- GrossFTEs'!$AA51),0),0)</f>
        <v>0</v>
      </c>
      <c r="J51" s="115">
        <f>IFERROR(ROUND($B51*('B1- GrossFTEs'!K51/'B1- GrossFTEs'!$AA51),0),0)</f>
        <v>0</v>
      </c>
      <c r="K51" s="115">
        <f>IFERROR(ROUND($B51*('B1- GrossFTEs'!L51/'B1- GrossFTEs'!$AA51),0),0)</f>
        <v>0</v>
      </c>
      <c r="L51" s="115">
        <f>IFERROR(ROUND($B51*('B1- GrossFTEs'!M51/'B1- GrossFTEs'!$AA51),0),0)</f>
        <v>0</v>
      </c>
      <c r="M51" s="115">
        <f>IFERROR(ROUND($B51*('B1- GrossFTEs'!N51/'B1- GrossFTEs'!$AA51),0),0)</f>
        <v>0</v>
      </c>
      <c r="N51" s="115">
        <f>IFERROR(ROUND($B51*('B1- GrossFTEs'!O51/'B1- GrossFTEs'!$AA51),0),0)</f>
        <v>0</v>
      </c>
      <c r="O51" s="115">
        <f>IFERROR(ROUND($B51*('B1- GrossFTEs'!P51/'B1- GrossFTEs'!$AA51),0),0)</f>
        <v>0</v>
      </c>
      <c r="P51" s="115">
        <f>IFERROR(ROUND($B51*('B1- GrossFTEs'!R51/'B1- GrossFTEs'!$AA51),0),0)</f>
        <v>0</v>
      </c>
      <c r="Q51" s="115">
        <f>IFERROR(ROUND($B51*('B1- GrossFTEs'!T51/'B1- GrossFTEs'!$AA51),0),0)</f>
        <v>0</v>
      </c>
      <c r="R51" s="100">
        <f t="shared" si="2"/>
        <v>0</v>
      </c>
      <c r="S51" s="115">
        <f>IFERROR(ROUND($B51*('B1- GrossFTEs'!Y51/'B1- GrossFTEs'!$AA51),0),0)</f>
        <v>0</v>
      </c>
      <c r="T51" s="437" t="str">
        <f t="shared" si="0"/>
        <v/>
      </c>
    </row>
    <row r="52" spans="1:20" ht="15" customHeight="1">
      <c r="A52" s="49" t="str">
        <f>IF('B1- GrossFTEs'!A52=0,"",'B1- GrossFTEs'!A52)</f>
        <v/>
      </c>
      <c r="B52" s="730"/>
      <c r="C52" s="50"/>
      <c r="D52" s="108"/>
      <c r="E52" s="116">
        <f>IFERROR(ROUND($B52*('B1- GrossFTEs'!C52/'B1- GrossFTEs'!$AA52),0),0)</f>
        <v>0</v>
      </c>
      <c r="F52" s="116">
        <f>IFERROR(ROUND($B52*('B1- GrossFTEs'!D52/'B1- GrossFTEs'!$AA52),0),0)</f>
        <v>0</v>
      </c>
      <c r="G52" s="116">
        <f>IFERROR(ROUND($B52*('B1- GrossFTEs'!F52/'B1- GrossFTEs'!$AA52),0),0)</f>
        <v>0</v>
      </c>
      <c r="H52" s="116">
        <f>IFERROR(ROUND($B52*('B1- GrossFTEs'!H52/'B1- GrossFTEs'!$AA52),0),0)</f>
        <v>0</v>
      </c>
      <c r="I52" s="116">
        <f>IFERROR(ROUND($B52*('B1- GrossFTEs'!J52/'B1- GrossFTEs'!$AA52),0),0)</f>
        <v>0</v>
      </c>
      <c r="J52" s="116">
        <f>IFERROR(ROUND($B52*('B1- GrossFTEs'!K52/'B1- GrossFTEs'!$AA52),0),0)</f>
        <v>0</v>
      </c>
      <c r="K52" s="116">
        <f>IFERROR(ROUND($B52*('B1- GrossFTEs'!L52/'B1- GrossFTEs'!$AA52),0),0)</f>
        <v>0</v>
      </c>
      <c r="L52" s="116">
        <f>IFERROR(ROUND($B52*('B1- GrossFTEs'!M52/'B1- GrossFTEs'!$AA52),0),0)</f>
        <v>0</v>
      </c>
      <c r="M52" s="116">
        <f>IFERROR(ROUND($B52*('B1- GrossFTEs'!N52/'B1- GrossFTEs'!$AA52),0),0)</f>
        <v>0</v>
      </c>
      <c r="N52" s="116">
        <f>IFERROR(ROUND($B52*('B1- GrossFTEs'!O52/'B1- GrossFTEs'!$AA52),0),0)</f>
        <v>0</v>
      </c>
      <c r="O52" s="116">
        <f>IFERROR(ROUND($B52*('B1- GrossFTEs'!P52/'B1- GrossFTEs'!$AA52),0),0)</f>
        <v>0</v>
      </c>
      <c r="P52" s="116">
        <f>IFERROR(ROUND($B52*('B1- GrossFTEs'!R52/'B1- GrossFTEs'!$AA52),0),0)</f>
        <v>0</v>
      </c>
      <c r="Q52" s="116">
        <f>IFERROR(ROUND($B52*('B1- GrossFTEs'!T52/'B1- GrossFTEs'!$AA52),0),0)</f>
        <v>0</v>
      </c>
      <c r="R52" s="100">
        <f t="shared" si="2"/>
        <v>0</v>
      </c>
      <c r="S52" s="116">
        <f>IFERROR(ROUND($B52*('B1- GrossFTEs'!Y52/'B1- GrossFTEs'!$AA52),0),0)</f>
        <v>0</v>
      </c>
      <c r="T52" s="437" t="str">
        <f t="shared" si="0"/>
        <v/>
      </c>
    </row>
    <row r="53" spans="1:20" ht="15" customHeight="1">
      <c r="A53" s="49" t="str">
        <f>IF('B1- GrossFTEs'!A53=0,"",'B1- GrossFTEs'!A53)</f>
        <v/>
      </c>
      <c r="B53" s="729"/>
      <c r="C53" s="50"/>
      <c r="D53" s="108"/>
      <c r="E53" s="115">
        <f>IFERROR(ROUND($B53*('B1- GrossFTEs'!C53/'B1- GrossFTEs'!$AA53),0),0)</f>
        <v>0</v>
      </c>
      <c r="F53" s="115">
        <f>IFERROR(ROUND($B53*('B1- GrossFTEs'!D53/'B1- GrossFTEs'!$AA53),0),0)</f>
        <v>0</v>
      </c>
      <c r="G53" s="115">
        <f>IFERROR(ROUND($B53*('B1- GrossFTEs'!F53/'B1- GrossFTEs'!$AA53),0),0)</f>
        <v>0</v>
      </c>
      <c r="H53" s="115">
        <f>IFERROR(ROUND($B53*('B1- GrossFTEs'!H53/'B1- GrossFTEs'!$AA53),0),0)</f>
        <v>0</v>
      </c>
      <c r="I53" s="115">
        <f>IFERROR(ROUND($B53*('B1- GrossFTEs'!J53/'B1- GrossFTEs'!$AA53),0),0)</f>
        <v>0</v>
      </c>
      <c r="J53" s="115">
        <f>IFERROR(ROUND($B53*('B1- GrossFTEs'!K53/'B1- GrossFTEs'!$AA53),0),0)</f>
        <v>0</v>
      </c>
      <c r="K53" s="115">
        <f>IFERROR(ROUND($B53*('B1- GrossFTEs'!L53/'B1- GrossFTEs'!$AA53),0),0)</f>
        <v>0</v>
      </c>
      <c r="L53" s="115">
        <f>IFERROR(ROUND($B53*('B1- GrossFTEs'!M53/'B1- GrossFTEs'!$AA53),0),0)</f>
        <v>0</v>
      </c>
      <c r="M53" s="115">
        <f>IFERROR(ROUND($B53*('B1- GrossFTEs'!N53/'B1- GrossFTEs'!$AA53),0),0)</f>
        <v>0</v>
      </c>
      <c r="N53" s="115">
        <f>IFERROR(ROUND($B53*('B1- GrossFTEs'!O53/'B1- GrossFTEs'!$AA53),0),0)</f>
        <v>0</v>
      </c>
      <c r="O53" s="115">
        <f>IFERROR(ROUND($B53*('B1- GrossFTEs'!P53/'B1- GrossFTEs'!$AA53),0),0)</f>
        <v>0</v>
      </c>
      <c r="P53" s="115">
        <f>IFERROR(ROUND($B53*('B1- GrossFTEs'!R53/'B1- GrossFTEs'!$AA53),0),0)</f>
        <v>0</v>
      </c>
      <c r="Q53" s="115">
        <f>IFERROR(ROUND($B53*('B1- GrossFTEs'!T53/'B1- GrossFTEs'!$AA53),0),0)</f>
        <v>0</v>
      </c>
      <c r="R53" s="100">
        <f t="shared" si="2"/>
        <v>0</v>
      </c>
      <c r="S53" s="115">
        <f>IFERROR(ROUND($B53*('B1- GrossFTEs'!Y53/'B1- GrossFTEs'!$AA53),0),0)</f>
        <v>0</v>
      </c>
      <c r="T53" s="437" t="str">
        <f t="shared" si="0"/>
        <v/>
      </c>
    </row>
    <row r="54" spans="1:20" ht="15" customHeight="1">
      <c r="A54" s="49" t="str">
        <f>IF('B1- GrossFTEs'!A54=0,"",'B1- GrossFTEs'!A54)</f>
        <v/>
      </c>
      <c r="B54" s="730"/>
      <c r="C54" s="50"/>
      <c r="D54" s="108"/>
      <c r="E54" s="116">
        <f>IFERROR(ROUND($B54*('B1- GrossFTEs'!C54/'B1- GrossFTEs'!$AA54),0),0)</f>
        <v>0</v>
      </c>
      <c r="F54" s="116">
        <f>IFERROR(ROUND($B54*('B1- GrossFTEs'!D54/'B1- GrossFTEs'!$AA54),0),0)</f>
        <v>0</v>
      </c>
      <c r="G54" s="116">
        <f>IFERROR(ROUND($B54*('B1- GrossFTEs'!F54/'B1- GrossFTEs'!$AA54),0),0)</f>
        <v>0</v>
      </c>
      <c r="H54" s="116">
        <f>IFERROR(ROUND($B54*('B1- GrossFTEs'!H54/'B1- GrossFTEs'!$AA54),0),0)</f>
        <v>0</v>
      </c>
      <c r="I54" s="116">
        <f>IFERROR(ROUND($B54*('B1- GrossFTEs'!J54/'B1- GrossFTEs'!$AA54),0),0)</f>
        <v>0</v>
      </c>
      <c r="J54" s="116">
        <f>IFERROR(ROUND($B54*('B1- GrossFTEs'!K54/'B1- GrossFTEs'!$AA54),0),0)</f>
        <v>0</v>
      </c>
      <c r="K54" s="116">
        <f>IFERROR(ROUND($B54*('B1- GrossFTEs'!L54/'B1- GrossFTEs'!$AA54),0),0)</f>
        <v>0</v>
      </c>
      <c r="L54" s="116">
        <f>IFERROR(ROUND($B54*('B1- GrossFTEs'!M54/'B1- GrossFTEs'!$AA54),0),0)</f>
        <v>0</v>
      </c>
      <c r="M54" s="116">
        <f>IFERROR(ROUND($B54*('B1- GrossFTEs'!N54/'B1- GrossFTEs'!$AA54),0),0)</f>
        <v>0</v>
      </c>
      <c r="N54" s="116">
        <f>IFERROR(ROUND($B54*('B1- GrossFTEs'!O54/'B1- GrossFTEs'!$AA54),0),0)</f>
        <v>0</v>
      </c>
      <c r="O54" s="116">
        <f>IFERROR(ROUND($B54*('B1- GrossFTEs'!P54/'B1- GrossFTEs'!$AA54),0),0)</f>
        <v>0</v>
      </c>
      <c r="P54" s="116">
        <f>IFERROR(ROUND($B54*('B1- GrossFTEs'!R54/'B1- GrossFTEs'!$AA54),0),0)</f>
        <v>0</v>
      </c>
      <c r="Q54" s="116">
        <f>IFERROR(ROUND($B54*('B1- GrossFTEs'!T54/'B1- GrossFTEs'!$AA54),0),0)</f>
        <v>0</v>
      </c>
      <c r="R54" s="100">
        <f t="shared" si="2"/>
        <v>0</v>
      </c>
      <c r="S54" s="116">
        <f>IFERROR(ROUND($B54*('B1- GrossFTEs'!Y54/'B1- GrossFTEs'!$AA54),0),0)</f>
        <v>0</v>
      </c>
      <c r="T54" s="437" t="str">
        <f t="shared" si="0"/>
        <v/>
      </c>
    </row>
    <row r="55" spans="1:20" ht="15" customHeight="1">
      <c r="A55" s="49" t="str">
        <f>IF('B1- GrossFTEs'!A55=0,"",'B1- GrossFTEs'!A55)</f>
        <v/>
      </c>
      <c r="B55" s="729"/>
      <c r="C55" s="50"/>
      <c r="D55" s="108"/>
      <c r="E55" s="115">
        <f>IFERROR(ROUND($B55*('B1- GrossFTEs'!C55/'B1- GrossFTEs'!$AA55),0),0)</f>
        <v>0</v>
      </c>
      <c r="F55" s="115">
        <f>IFERROR(ROUND($B55*('B1- GrossFTEs'!D55/'B1- GrossFTEs'!$AA55),0),0)</f>
        <v>0</v>
      </c>
      <c r="G55" s="115">
        <f>IFERROR(ROUND($B55*('B1- GrossFTEs'!F55/'B1- GrossFTEs'!$AA55),0),0)</f>
        <v>0</v>
      </c>
      <c r="H55" s="115">
        <f>IFERROR(ROUND($B55*('B1- GrossFTEs'!H55/'B1- GrossFTEs'!$AA55),0),0)</f>
        <v>0</v>
      </c>
      <c r="I55" s="115">
        <f>IFERROR(ROUND($B55*('B1- GrossFTEs'!J55/'B1- GrossFTEs'!$AA55),0),0)</f>
        <v>0</v>
      </c>
      <c r="J55" s="115">
        <f>IFERROR(ROUND($B55*('B1- GrossFTEs'!K55/'B1- GrossFTEs'!$AA55),0),0)</f>
        <v>0</v>
      </c>
      <c r="K55" s="115">
        <f>IFERROR(ROUND($B55*('B1- GrossFTEs'!L55/'B1- GrossFTEs'!$AA55),0),0)</f>
        <v>0</v>
      </c>
      <c r="L55" s="115">
        <f>IFERROR(ROUND($B55*('B1- GrossFTEs'!M55/'B1- GrossFTEs'!$AA55),0),0)</f>
        <v>0</v>
      </c>
      <c r="M55" s="115">
        <f>IFERROR(ROUND($B55*('B1- GrossFTEs'!N55/'B1- GrossFTEs'!$AA55),0),0)</f>
        <v>0</v>
      </c>
      <c r="N55" s="115">
        <f>IFERROR(ROUND($B55*('B1- GrossFTEs'!O55/'B1- GrossFTEs'!$AA55),0),0)</f>
        <v>0</v>
      </c>
      <c r="O55" s="115">
        <f>IFERROR(ROUND($B55*('B1- GrossFTEs'!P55/'B1- GrossFTEs'!$AA55),0),0)</f>
        <v>0</v>
      </c>
      <c r="P55" s="115">
        <f>IFERROR(ROUND($B55*('B1- GrossFTEs'!R55/'B1- GrossFTEs'!$AA55),0),0)</f>
        <v>0</v>
      </c>
      <c r="Q55" s="115">
        <f>IFERROR(ROUND($B55*('B1- GrossFTEs'!T55/'B1- GrossFTEs'!$AA55),0),0)</f>
        <v>0</v>
      </c>
      <c r="R55" s="100">
        <f t="shared" si="2"/>
        <v>0</v>
      </c>
      <c r="S55" s="115">
        <f>IFERROR(ROUND($B55*('B1- GrossFTEs'!Y55/'B1- GrossFTEs'!$AA55),0),0)</f>
        <v>0</v>
      </c>
      <c r="T55" s="437" t="str">
        <f t="shared" si="0"/>
        <v/>
      </c>
    </row>
    <row r="56" spans="1:20" ht="15" customHeight="1">
      <c r="A56" s="49" t="str">
        <f>IF('B1- GrossFTEs'!A56=0,"",'B1- GrossFTEs'!A56)</f>
        <v/>
      </c>
      <c r="B56" s="730"/>
      <c r="C56" s="50"/>
      <c r="D56" s="108"/>
      <c r="E56" s="116">
        <f>IFERROR(ROUND($B56*('B1- GrossFTEs'!C56/'B1- GrossFTEs'!$AA56),0),0)</f>
        <v>0</v>
      </c>
      <c r="F56" s="116">
        <f>IFERROR(ROUND($B56*('B1- GrossFTEs'!D56/'B1- GrossFTEs'!$AA56),0),0)</f>
        <v>0</v>
      </c>
      <c r="G56" s="116">
        <f>IFERROR(ROUND($B56*('B1- GrossFTEs'!F56/'B1- GrossFTEs'!$AA56),0),0)</f>
        <v>0</v>
      </c>
      <c r="H56" s="116">
        <f>IFERROR(ROUND($B56*('B1- GrossFTEs'!H56/'B1- GrossFTEs'!$AA56),0),0)</f>
        <v>0</v>
      </c>
      <c r="I56" s="116">
        <f>IFERROR(ROUND($B56*('B1- GrossFTEs'!J56/'B1- GrossFTEs'!$AA56),0),0)</f>
        <v>0</v>
      </c>
      <c r="J56" s="116">
        <f>IFERROR(ROUND($B56*('B1- GrossFTEs'!K56/'B1- GrossFTEs'!$AA56),0),0)</f>
        <v>0</v>
      </c>
      <c r="K56" s="116">
        <f>IFERROR(ROUND($B56*('B1- GrossFTEs'!L56/'B1- GrossFTEs'!$AA56),0),0)</f>
        <v>0</v>
      </c>
      <c r="L56" s="116">
        <f>IFERROR(ROUND($B56*('B1- GrossFTEs'!M56/'B1- GrossFTEs'!$AA56),0),0)</f>
        <v>0</v>
      </c>
      <c r="M56" s="116">
        <f>IFERROR(ROUND($B56*('B1- GrossFTEs'!N56/'B1- GrossFTEs'!$AA56),0),0)</f>
        <v>0</v>
      </c>
      <c r="N56" s="116">
        <f>IFERROR(ROUND($B56*('B1- GrossFTEs'!O56/'B1- GrossFTEs'!$AA56),0),0)</f>
        <v>0</v>
      </c>
      <c r="O56" s="116">
        <f>IFERROR(ROUND($B56*('B1- GrossFTEs'!P56/'B1- GrossFTEs'!$AA56),0),0)</f>
        <v>0</v>
      </c>
      <c r="P56" s="116">
        <f>IFERROR(ROUND($B56*('B1- GrossFTEs'!R56/'B1- GrossFTEs'!$AA56),0),0)</f>
        <v>0</v>
      </c>
      <c r="Q56" s="116">
        <f>IFERROR(ROUND($B56*('B1- GrossFTEs'!T56/'B1- GrossFTEs'!$AA56),0),0)</f>
        <v>0</v>
      </c>
      <c r="R56" s="100">
        <f t="shared" si="2"/>
        <v>0</v>
      </c>
      <c r="S56" s="116">
        <f>IFERROR(ROUND($B56*('B1- GrossFTEs'!Y56/'B1- GrossFTEs'!$AA56),0),0)</f>
        <v>0</v>
      </c>
      <c r="T56" s="437" t="str">
        <f t="shared" si="0"/>
        <v/>
      </c>
    </row>
    <row r="57" spans="1:20" ht="15" customHeight="1">
      <c r="A57" s="49" t="str">
        <f>IF('B1- GrossFTEs'!A57=0,"",'B1- GrossFTEs'!A57)</f>
        <v/>
      </c>
      <c r="B57" s="729"/>
      <c r="C57" s="50"/>
      <c r="D57" s="108"/>
      <c r="E57" s="115">
        <f>IFERROR(ROUND($B57*('B1- GrossFTEs'!C57/'B1- GrossFTEs'!$AA57),0),0)</f>
        <v>0</v>
      </c>
      <c r="F57" s="115">
        <f>IFERROR(ROUND($B57*('B1- GrossFTEs'!D57/'B1- GrossFTEs'!$AA57),0),0)</f>
        <v>0</v>
      </c>
      <c r="G57" s="115">
        <f>IFERROR(ROUND($B57*('B1- GrossFTEs'!F57/'B1- GrossFTEs'!$AA57),0),0)</f>
        <v>0</v>
      </c>
      <c r="H57" s="115">
        <f>IFERROR(ROUND($B57*('B1- GrossFTEs'!H57/'B1- GrossFTEs'!$AA57),0),0)</f>
        <v>0</v>
      </c>
      <c r="I57" s="115">
        <f>IFERROR(ROUND($B57*('B1- GrossFTEs'!J57/'B1- GrossFTEs'!$AA57),0),0)</f>
        <v>0</v>
      </c>
      <c r="J57" s="115">
        <f>IFERROR(ROUND($B57*('B1- GrossFTEs'!K57/'B1- GrossFTEs'!$AA57),0),0)</f>
        <v>0</v>
      </c>
      <c r="K57" s="115">
        <f>IFERROR(ROUND($B57*('B1- GrossFTEs'!L57/'B1- GrossFTEs'!$AA57),0),0)</f>
        <v>0</v>
      </c>
      <c r="L57" s="115">
        <f>IFERROR(ROUND($B57*('B1- GrossFTEs'!M57/'B1- GrossFTEs'!$AA57),0),0)</f>
        <v>0</v>
      </c>
      <c r="M57" s="115">
        <f>IFERROR(ROUND($B57*('B1- GrossFTEs'!N57/'B1- GrossFTEs'!$AA57),0),0)</f>
        <v>0</v>
      </c>
      <c r="N57" s="115">
        <f>IFERROR(ROUND($B57*('B1- GrossFTEs'!O57/'B1- GrossFTEs'!$AA57),0),0)</f>
        <v>0</v>
      </c>
      <c r="O57" s="115">
        <f>IFERROR(ROUND($B57*('B1- GrossFTEs'!P57/'B1- GrossFTEs'!$AA57),0),0)</f>
        <v>0</v>
      </c>
      <c r="P57" s="115">
        <f>IFERROR(ROUND($B57*('B1- GrossFTEs'!R57/'B1- GrossFTEs'!$AA57),0),0)</f>
        <v>0</v>
      </c>
      <c r="Q57" s="115">
        <f>IFERROR(ROUND($B57*('B1- GrossFTEs'!T57/'B1- GrossFTEs'!$AA57),0),0)</f>
        <v>0</v>
      </c>
      <c r="R57" s="100">
        <f t="shared" si="2"/>
        <v>0</v>
      </c>
      <c r="S57" s="115">
        <f>IFERROR(ROUND($B57*('B1- GrossFTEs'!Y57/'B1- GrossFTEs'!$AA57),0),0)</f>
        <v>0</v>
      </c>
      <c r="T57" s="437" t="str">
        <f t="shared" si="0"/>
        <v/>
      </c>
    </row>
    <row r="58" spans="1:20" ht="15" customHeight="1">
      <c r="A58" s="49" t="str">
        <f>IF('B1- GrossFTEs'!A58=0,"",'B1- GrossFTEs'!A58)</f>
        <v/>
      </c>
      <c r="B58" s="730"/>
      <c r="C58" s="50"/>
      <c r="D58" s="108"/>
      <c r="E58" s="116">
        <f>IFERROR(ROUND($B58*('B1- GrossFTEs'!C58/'B1- GrossFTEs'!$AA58),0),0)</f>
        <v>0</v>
      </c>
      <c r="F58" s="116">
        <f>IFERROR(ROUND($B58*('B1- GrossFTEs'!D58/'B1- GrossFTEs'!$AA58),0),0)</f>
        <v>0</v>
      </c>
      <c r="G58" s="116">
        <f>IFERROR(ROUND($B58*('B1- GrossFTEs'!F58/'B1- GrossFTEs'!$AA58),0),0)</f>
        <v>0</v>
      </c>
      <c r="H58" s="116">
        <f>IFERROR(ROUND($B58*('B1- GrossFTEs'!H58/'B1- GrossFTEs'!$AA58),0),0)</f>
        <v>0</v>
      </c>
      <c r="I58" s="116">
        <f>IFERROR(ROUND($B58*('B1- GrossFTEs'!J58/'B1- GrossFTEs'!$AA58),0),0)</f>
        <v>0</v>
      </c>
      <c r="J58" s="116">
        <f>IFERROR(ROUND($B58*('B1- GrossFTEs'!K58/'B1- GrossFTEs'!$AA58),0),0)</f>
        <v>0</v>
      </c>
      <c r="K58" s="116">
        <f>IFERROR(ROUND($B58*('B1- GrossFTEs'!L58/'B1- GrossFTEs'!$AA58),0),0)</f>
        <v>0</v>
      </c>
      <c r="L58" s="116">
        <f>IFERROR(ROUND($B58*('B1- GrossFTEs'!M58/'B1- GrossFTEs'!$AA58),0),0)</f>
        <v>0</v>
      </c>
      <c r="M58" s="116">
        <f>IFERROR(ROUND($B58*('B1- GrossFTEs'!N58/'B1- GrossFTEs'!$AA58),0),0)</f>
        <v>0</v>
      </c>
      <c r="N58" s="116">
        <f>IFERROR(ROUND($B58*('B1- GrossFTEs'!O58/'B1- GrossFTEs'!$AA58),0),0)</f>
        <v>0</v>
      </c>
      <c r="O58" s="116">
        <f>IFERROR(ROUND($B58*('B1- GrossFTEs'!P58/'B1- GrossFTEs'!$AA58),0),0)</f>
        <v>0</v>
      </c>
      <c r="P58" s="116">
        <f>IFERROR(ROUND($B58*('B1- GrossFTEs'!R58/'B1- GrossFTEs'!$AA58),0),0)</f>
        <v>0</v>
      </c>
      <c r="Q58" s="116">
        <f>IFERROR(ROUND($B58*('B1- GrossFTEs'!T58/'B1- GrossFTEs'!$AA58),0),0)</f>
        <v>0</v>
      </c>
      <c r="R58" s="100">
        <f t="shared" si="2"/>
        <v>0</v>
      </c>
      <c r="S58" s="116">
        <f>IFERROR(ROUND($B58*('B1- GrossFTEs'!Y58/'B1- GrossFTEs'!$AA58),0),0)</f>
        <v>0</v>
      </c>
      <c r="T58" s="437" t="str">
        <f t="shared" si="0"/>
        <v/>
      </c>
    </row>
    <row r="59" spans="1:20" ht="15" customHeight="1">
      <c r="A59" s="49" t="str">
        <f>IF('B1- GrossFTEs'!A59=0,"",'B1- GrossFTEs'!A59)</f>
        <v/>
      </c>
      <c r="B59" s="729"/>
      <c r="C59" s="50"/>
      <c r="D59" s="108"/>
      <c r="E59" s="115">
        <f>IFERROR(ROUND($B59*('B1- GrossFTEs'!C59/'B1- GrossFTEs'!$AA59),0),0)</f>
        <v>0</v>
      </c>
      <c r="F59" s="115">
        <f>IFERROR(ROUND($B59*('B1- GrossFTEs'!D59/'B1- GrossFTEs'!$AA59),0),0)</f>
        <v>0</v>
      </c>
      <c r="G59" s="115">
        <f>IFERROR(ROUND($B59*('B1- GrossFTEs'!F59/'B1- GrossFTEs'!$AA59),0),0)</f>
        <v>0</v>
      </c>
      <c r="H59" s="115">
        <f>IFERROR(ROUND($B59*('B1- GrossFTEs'!H59/'B1- GrossFTEs'!$AA59),0),0)</f>
        <v>0</v>
      </c>
      <c r="I59" s="115">
        <f>IFERROR(ROUND($B59*('B1- GrossFTEs'!J59/'B1- GrossFTEs'!$AA59),0),0)</f>
        <v>0</v>
      </c>
      <c r="J59" s="115">
        <f>IFERROR(ROUND($B59*('B1- GrossFTEs'!K59/'B1- GrossFTEs'!$AA59),0),0)</f>
        <v>0</v>
      </c>
      <c r="K59" s="115">
        <f>IFERROR(ROUND($B59*('B1- GrossFTEs'!L59/'B1- GrossFTEs'!$AA59),0),0)</f>
        <v>0</v>
      </c>
      <c r="L59" s="115">
        <f>IFERROR(ROUND($B59*('B1- GrossFTEs'!M59/'B1- GrossFTEs'!$AA59),0),0)</f>
        <v>0</v>
      </c>
      <c r="M59" s="115">
        <f>IFERROR(ROUND($B59*('B1- GrossFTEs'!N59/'B1- GrossFTEs'!$AA59),0),0)</f>
        <v>0</v>
      </c>
      <c r="N59" s="115">
        <f>IFERROR(ROUND($B59*('B1- GrossFTEs'!O59/'B1- GrossFTEs'!$AA59),0),0)</f>
        <v>0</v>
      </c>
      <c r="O59" s="115">
        <f>IFERROR(ROUND($B59*('B1- GrossFTEs'!P59/'B1- GrossFTEs'!$AA59),0),0)</f>
        <v>0</v>
      </c>
      <c r="P59" s="115">
        <f>IFERROR(ROUND($B59*('B1- GrossFTEs'!R59/'B1- GrossFTEs'!$AA59),0),0)</f>
        <v>0</v>
      </c>
      <c r="Q59" s="115">
        <f>IFERROR(ROUND($B59*('B1- GrossFTEs'!T59/'B1- GrossFTEs'!$AA59),0),0)</f>
        <v>0</v>
      </c>
      <c r="R59" s="100">
        <f t="shared" si="2"/>
        <v>0</v>
      </c>
      <c r="S59" s="115">
        <f>IFERROR(ROUND($B59*('B1- GrossFTEs'!Y59/'B1- GrossFTEs'!$AA59),0),0)</f>
        <v>0</v>
      </c>
      <c r="T59" s="437" t="str">
        <f t="shared" si="0"/>
        <v/>
      </c>
    </row>
    <row r="60" spans="1:20" ht="15" customHeight="1">
      <c r="A60" s="49" t="str">
        <f>IF('B1- GrossFTEs'!A60=0,"",'B1- GrossFTEs'!A60)</f>
        <v/>
      </c>
      <c r="B60" s="730"/>
      <c r="C60" s="50"/>
      <c r="D60" s="108"/>
      <c r="E60" s="116">
        <f>IFERROR(ROUND($B60*('B1- GrossFTEs'!C60/'B1- GrossFTEs'!$AA60),0),0)</f>
        <v>0</v>
      </c>
      <c r="F60" s="116">
        <f>IFERROR(ROUND($B60*('B1- GrossFTEs'!D60/'B1- GrossFTEs'!$AA60),0),0)</f>
        <v>0</v>
      </c>
      <c r="G60" s="116">
        <f>IFERROR(ROUND($B60*('B1- GrossFTEs'!F60/'B1- GrossFTEs'!$AA60),0),0)</f>
        <v>0</v>
      </c>
      <c r="H60" s="116">
        <f>IFERROR(ROUND($B60*('B1- GrossFTEs'!H60/'B1- GrossFTEs'!$AA60),0),0)</f>
        <v>0</v>
      </c>
      <c r="I60" s="116">
        <f>IFERROR(ROUND($B60*('B1- GrossFTEs'!J60/'B1- GrossFTEs'!$AA60),0),0)</f>
        <v>0</v>
      </c>
      <c r="J60" s="116">
        <f>IFERROR(ROUND($B60*('B1- GrossFTEs'!K60/'B1- GrossFTEs'!$AA60),0),0)</f>
        <v>0</v>
      </c>
      <c r="K60" s="116">
        <f>IFERROR(ROUND($B60*('B1- GrossFTEs'!L60/'B1- GrossFTEs'!$AA60),0),0)</f>
        <v>0</v>
      </c>
      <c r="L60" s="116">
        <f>IFERROR(ROUND($B60*('B1- GrossFTEs'!M60/'B1- GrossFTEs'!$AA60),0),0)</f>
        <v>0</v>
      </c>
      <c r="M60" s="116">
        <f>IFERROR(ROUND($B60*('B1- GrossFTEs'!N60/'B1- GrossFTEs'!$AA60),0),0)</f>
        <v>0</v>
      </c>
      <c r="N60" s="116">
        <f>IFERROR(ROUND($B60*('B1- GrossFTEs'!O60/'B1- GrossFTEs'!$AA60),0),0)</f>
        <v>0</v>
      </c>
      <c r="O60" s="116">
        <f>IFERROR(ROUND($B60*('B1- GrossFTEs'!P60/'B1- GrossFTEs'!$AA60),0),0)</f>
        <v>0</v>
      </c>
      <c r="P60" s="116">
        <f>IFERROR(ROUND($B60*('B1- GrossFTEs'!R60/'B1- GrossFTEs'!$AA60),0),0)</f>
        <v>0</v>
      </c>
      <c r="Q60" s="116">
        <f>IFERROR(ROUND($B60*('B1- GrossFTEs'!T60/'B1- GrossFTEs'!$AA60),0),0)</f>
        <v>0</v>
      </c>
      <c r="R60" s="100">
        <f t="shared" si="2"/>
        <v>0</v>
      </c>
      <c r="S60" s="116">
        <f>IFERROR(ROUND($B60*('B1- GrossFTEs'!Y60/'B1- GrossFTEs'!$AA60),0),0)</f>
        <v>0</v>
      </c>
      <c r="T60" s="437" t="str">
        <f t="shared" si="0"/>
        <v/>
      </c>
    </row>
    <row r="61" spans="1:20" ht="15" customHeight="1">
      <c r="A61" s="49" t="str">
        <f>IF('B1- GrossFTEs'!A61=0,"",'B1- GrossFTEs'!A61)</f>
        <v/>
      </c>
      <c r="B61" s="729"/>
      <c r="C61" s="50"/>
      <c r="D61" s="108"/>
      <c r="E61" s="115">
        <f>IFERROR(ROUND($B61*('B1- GrossFTEs'!C61/'B1- GrossFTEs'!$AA61),0),0)</f>
        <v>0</v>
      </c>
      <c r="F61" s="115">
        <f>IFERROR(ROUND($B61*('B1- GrossFTEs'!D61/'B1- GrossFTEs'!$AA61),0),0)</f>
        <v>0</v>
      </c>
      <c r="G61" s="115">
        <f>IFERROR(ROUND($B61*('B1- GrossFTEs'!F61/'B1- GrossFTEs'!$AA61),0),0)</f>
        <v>0</v>
      </c>
      <c r="H61" s="115">
        <f>IFERROR(ROUND($B61*('B1- GrossFTEs'!H61/'B1- GrossFTEs'!$AA61),0),0)</f>
        <v>0</v>
      </c>
      <c r="I61" s="115">
        <f>IFERROR(ROUND($B61*('B1- GrossFTEs'!J61/'B1- GrossFTEs'!$AA61),0),0)</f>
        <v>0</v>
      </c>
      <c r="J61" s="115">
        <f>IFERROR(ROUND($B61*('B1- GrossFTEs'!K61/'B1- GrossFTEs'!$AA61),0),0)</f>
        <v>0</v>
      </c>
      <c r="K61" s="115">
        <f>IFERROR(ROUND($B61*('B1- GrossFTEs'!L61/'B1- GrossFTEs'!$AA61),0),0)</f>
        <v>0</v>
      </c>
      <c r="L61" s="115">
        <f>IFERROR(ROUND($B61*('B1- GrossFTEs'!M61/'B1- GrossFTEs'!$AA61),0),0)</f>
        <v>0</v>
      </c>
      <c r="M61" s="115">
        <f>IFERROR(ROUND($B61*('B1- GrossFTEs'!N61/'B1- GrossFTEs'!$AA61),0),0)</f>
        <v>0</v>
      </c>
      <c r="N61" s="115">
        <f>IFERROR(ROUND($B61*('B1- GrossFTEs'!O61/'B1- GrossFTEs'!$AA61),0),0)</f>
        <v>0</v>
      </c>
      <c r="O61" s="115">
        <f>IFERROR(ROUND($B61*('B1- GrossFTEs'!P61/'B1- GrossFTEs'!$AA61),0),0)</f>
        <v>0</v>
      </c>
      <c r="P61" s="115">
        <f>IFERROR(ROUND($B61*('B1- GrossFTEs'!R61/'B1- GrossFTEs'!$AA61),0),0)</f>
        <v>0</v>
      </c>
      <c r="Q61" s="115">
        <f>IFERROR(ROUND($B61*('B1- GrossFTEs'!T61/'B1- GrossFTEs'!$AA61),0),0)</f>
        <v>0</v>
      </c>
      <c r="R61" s="100">
        <f t="shared" si="2"/>
        <v>0</v>
      </c>
      <c r="S61" s="115">
        <f>IFERROR(ROUND($B61*('B1- GrossFTEs'!Y61/'B1- GrossFTEs'!$AA61),0),0)</f>
        <v>0</v>
      </c>
      <c r="T61" s="437" t="str">
        <f t="shared" si="0"/>
        <v/>
      </c>
    </row>
    <row r="62" spans="1:20" ht="15" customHeight="1">
      <c r="A62" s="49" t="str">
        <f>IF('B1- GrossFTEs'!A62=0,"",'B1- GrossFTEs'!A62)</f>
        <v/>
      </c>
      <c r="B62" s="730"/>
      <c r="C62" s="50"/>
      <c r="D62" s="108"/>
      <c r="E62" s="116">
        <f>IFERROR(ROUND($B62*('B1- GrossFTEs'!C62/'B1- GrossFTEs'!$AA62),0),0)</f>
        <v>0</v>
      </c>
      <c r="F62" s="116">
        <f>IFERROR(ROUND($B62*('B1- GrossFTEs'!D62/'B1- GrossFTEs'!$AA62),0),0)</f>
        <v>0</v>
      </c>
      <c r="G62" s="116">
        <f>IFERROR(ROUND($B62*('B1- GrossFTEs'!F62/'B1- GrossFTEs'!$AA62),0),0)</f>
        <v>0</v>
      </c>
      <c r="H62" s="116">
        <f>IFERROR(ROUND($B62*('B1- GrossFTEs'!H62/'B1- GrossFTEs'!$AA62),0),0)</f>
        <v>0</v>
      </c>
      <c r="I62" s="116">
        <f>IFERROR(ROUND($B62*('B1- GrossFTEs'!J62/'B1- GrossFTEs'!$AA62),0),0)</f>
        <v>0</v>
      </c>
      <c r="J62" s="116">
        <f>IFERROR(ROUND($B62*('B1- GrossFTEs'!K62/'B1- GrossFTEs'!$AA62),0),0)</f>
        <v>0</v>
      </c>
      <c r="K62" s="116">
        <f>IFERROR(ROUND($B62*('B1- GrossFTEs'!L62/'B1- GrossFTEs'!$AA62),0),0)</f>
        <v>0</v>
      </c>
      <c r="L62" s="116">
        <f>IFERROR(ROUND($B62*('B1- GrossFTEs'!M62/'B1- GrossFTEs'!$AA62),0),0)</f>
        <v>0</v>
      </c>
      <c r="M62" s="116">
        <f>IFERROR(ROUND($B62*('B1- GrossFTEs'!N62/'B1- GrossFTEs'!$AA62),0),0)</f>
        <v>0</v>
      </c>
      <c r="N62" s="116">
        <f>IFERROR(ROUND($B62*('B1- GrossFTEs'!O62/'B1- GrossFTEs'!$AA62),0),0)</f>
        <v>0</v>
      </c>
      <c r="O62" s="116">
        <f>IFERROR(ROUND($B62*('B1- GrossFTEs'!P62/'B1- GrossFTEs'!$AA62),0),0)</f>
        <v>0</v>
      </c>
      <c r="P62" s="116">
        <f>IFERROR(ROUND($B62*('B1- GrossFTEs'!R62/'B1- GrossFTEs'!$AA62),0),0)</f>
        <v>0</v>
      </c>
      <c r="Q62" s="116">
        <f>IFERROR(ROUND($B62*('B1- GrossFTEs'!T62/'B1- GrossFTEs'!$AA62),0),0)</f>
        <v>0</v>
      </c>
      <c r="R62" s="100">
        <f t="shared" si="2"/>
        <v>0</v>
      </c>
      <c r="S62" s="116">
        <f>IFERROR(ROUND($B62*('B1- GrossFTEs'!Y62/'B1- GrossFTEs'!$AA62),0),0)</f>
        <v>0</v>
      </c>
      <c r="T62" s="437" t="str">
        <f t="shared" si="0"/>
        <v/>
      </c>
    </row>
    <row r="63" spans="1:20" ht="15" customHeight="1">
      <c r="A63" s="49" t="str">
        <f>IF('B1- GrossFTEs'!A63=0,"",'B1- GrossFTEs'!A63)</f>
        <v/>
      </c>
      <c r="B63" s="729"/>
      <c r="C63" s="50"/>
      <c r="D63" s="108"/>
      <c r="E63" s="115">
        <f>IFERROR(ROUND($B63*('B1- GrossFTEs'!C63/'B1- GrossFTEs'!$AA63),0),0)</f>
        <v>0</v>
      </c>
      <c r="F63" s="115">
        <f>IFERROR(ROUND($B63*('B1- GrossFTEs'!D63/'B1- GrossFTEs'!$AA63),0),0)</f>
        <v>0</v>
      </c>
      <c r="G63" s="115">
        <f>IFERROR(ROUND($B63*('B1- GrossFTEs'!F63/'B1- GrossFTEs'!$AA63),0),0)</f>
        <v>0</v>
      </c>
      <c r="H63" s="115">
        <f>IFERROR(ROUND($B63*('B1- GrossFTEs'!H63/'B1- GrossFTEs'!$AA63),0),0)</f>
        <v>0</v>
      </c>
      <c r="I63" s="115">
        <f>IFERROR(ROUND($B63*('B1- GrossFTEs'!J63/'B1- GrossFTEs'!$AA63),0),0)</f>
        <v>0</v>
      </c>
      <c r="J63" s="115">
        <f>IFERROR(ROUND($B63*('B1- GrossFTEs'!K63/'B1- GrossFTEs'!$AA63),0),0)</f>
        <v>0</v>
      </c>
      <c r="K63" s="115">
        <f>IFERROR(ROUND($B63*('B1- GrossFTEs'!L63/'B1- GrossFTEs'!$AA63),0),0)</f>
        <v>0</v>
      </c>
      <c r="L63" s="115">
        <f>IFERROR(ROUND($B63*('B1- GrossFTEs'!M63/'B1- GrossFTEs'!$AA63),0),0)</f>
        <v>0</v>
      </c>
      <c r="M63" s="115">
        <f>IFERROR(ROUND($B63*('B1- GrossFTEs'!N63/'B1- GrossFTEs'!$AA63),0),0)</f>
        <v>0</v>
      </c>
      <c r="N63" s="115">
        <f>IFERROR(ROUND($B63*('B1- GrossFTEs'!O63/'B1- GrossFTEs'!$AA63),0),0)</f>
        <v>0</v>
      </c>
      <c r="O63" s="115">
        <f>IFERROR(ROUND($B63*('B1- GrossFTEs'!P63/'B1- GrossFTEs'!$AA63),0),0)</f>
        <v>0</v>
      </c>
      <c r="P63" s="115">
        <f>IFERROR(ROUND($B63*('B1- GrossFTEs'!R63/'B1- GrossFTEs'!$AA63),0),0)</f>
        <v>0</v>
      </c>
      <c r="Q63" s="115">
        <f>IFERROR(ROUND($B63*('B1- GrossFTEs'!T63/'B1- GrossFTEs'!$AA63),0),0)</f>
        <v>0</v>
      </c>
      <c r="R63" s="100">
        <f t="shared" si="2"/>
        <v>0</v>
      </c>
      <c r="S63" s="115">
        <f>IFERROR(ROUND($B63*('B1- GrossFTEs'!Y63/'B1- GrossFTEs'!$AA63),0),0)</f>
        <v>0</v>
      </c>
      <c r="T63" s="437" t="str">
        <f t="shared" si="0"/>
        <v/>
      </c>
    </row>
    <row r="64" spans="1:20" ht="15" customHeight="1">
      <c r="A64" s="49" t="str">
        <f>IF('B1- GrossFTEs'!A64=0,"",'B1- GrossFTEs'!A64)</f>
        <v/>
      </c>
      <c r="B64" s="730"/>
      <c r="C64" s="50"/>
      <c r="D64" s="108"/>
      <c r="E64" s="116">
        <f>IFERROR(ROUND($B64*('B1- GrossFTEs'!C64/'B1- GrossFTEs'!$AA64),0),0)</f>
        <v>0</v>
      </c>
      <c r="F64" s="116">
        <f>IFERROR(ROUND($B64*('B1- GrossFTEs'!D64/'B1- GrossFTEs'!$AA64),0),0)</f>
        <v>0</v>
      </c>
      <c r="G64" s="116">
        <f>IFERROR(ROUND($B64*('B1- GrossFTEs'!F64/'B1- GrossFTEs'!$AA64),0),0)</f>
        <v>0</v>
      </c>
      <c r="H64" s="116">
        <f>IFERROR(ROUND($B64*('B1- GrossFTEs'!H64/'B1- GrossFTEs'!$AA64),0),0)</f>
        <v>0</v>
      </c>
      <c r="I64" s="116">
        <f>IFERROR(ROUND($B64*('B1- GrossFTEs'!J64/'B1- GrossFTEs'!$AA64),0),0)</f>
        <v>0</v>
      </c>
      <c r="J64" s="116">
        <f>IFERROR(ROUND($B64*('B1- GrossFTEs'!K64/'B1- GrossFTEs'!$AA64),0),0)</f>
        <v>0</v>
      </c>
      <c r="K64" s="116">
        <f>IFERROR(ROUND($B64*('B1- GrossFTEs'!L64/'B1- GrossFTEs'!$AA64),0),0)</f>
        <v>0</v>
      </c>
      <c r="L64" s="116">
        <f>IFERROR(ROUND($B64*('B1- GrossFTEs'!M64/'B1- GrossFTEs'!$AA64),0),0)</f>
        <v>0</v>
      </c>
      <c r="M64" s="116">
        <f>IFERROR(ROUND($B64*('B1- GrossFTEs'!N64/'B1- GrossFTEs'!$AA64),0),0)</f>
        <v>0</v>
      </c>
      <c r="N64" s="116">
        <f>IFERROR(ROUND($B64*('B1- GrossFTEs'!O64/'B1- GrossFTEs'!$AA64),0),0)</f>
        <v>0</v>
      </c>
      <c r="O64" s="116">
        <f>IFERROR(ROUND($B64*('B1- GrossFTEs'!P64/'B1- GrossFTEs'!$AA64),0),0)</f>
        <v>0</v>
      </c>
      <c r="P64" s="116">
        <f>IFERROR(ROUND($B64*('B1- GrossFTEs'!R64/'B1- GrossFTEs'!$AA64),0),0)</f>
        <v>0</v>
      </c>
      <c r="Q64" s="116">
        <f>IFERROR(ROUND($B64*('B1- GrossFTEs'!T64/'B1- GrossFTEs'!$AA64),0),0)</f>
        <v>0</v>
      </c>
      <c r="R64" s="100">
        <f t="shared" si="2"/>
        <v>0</v>
      </c>
      <c r="S64" s="116">
        <f>IFERROR(ROUND($B64*('B1- GrossFTEs'!Y64/'B1- GrossFTEs'!$AA64),0),0)</f>
        <v>0</v>
      </c>
      <c r="T64" s="437" t="str">
        <f t="shared" si="0"/>
        <v/>
      </c>
    </row>
    <row r="65" spans="1:20" ht="15" customHeight="1">
      <c r="A65" s="49" t="str">
        <f>IF('B1- GrossFTEs'!A65=0,"",'B1- GrossFTEs'!A65)</f>
        <v/>
      </c>
      <c r="B65" s="729"/>
      <c r="C65" s="50"/>
      <c r="D65" s="108"/>
      <c r="E65" s="115">
        <f>IFERROR(ROUND($B65*('B1- GrossFTEs'!C65/'B1- GrossFTEs'!$AA65),0),0)</f>
        <v>0</v>
      </c>
      <c r="F65" s="115">
        <f>IFERROR(ROUND($B65*('B1- GrossFTEs'!D65/'B1- GrossFTEs'!$AA65),0),0)</f>
        <v>0</v>
      </c>
      <c r="G65" s="115">
        <f>IFERROR(ROUND($B65*('B1- GrossFTEs'!F65/'B1- GrossFTEs'!$AA65),0),0)</f>
        <v>0</v>
      </c>
      <c r="H65" s="115">
        <f>IFERROR(ROUND($B65*('B1- GrossFTEs'!H65/'B1- GrossFTEs'!$AA65),0),0)</f>
        <v>0</v>
      </c>
      <c r="I65" s="115">
        <f>IFERROR(ROUND($B65*('B1- GrossFTEs'!J65/'B1- GrossFTEs'!$AA65),0),0)</f>
        <v>0</v>
      </c>
      <c r="J65" s="115">
        <f>IFERROR(ROUND($B65*('B1- GrossFTEs'!K65/'B1- GrossFTEs'!$AA65),0),0)</f>
        <v>0</v>
      </c>
      <c r="K65" s="115">
        <f>IFERROR(ROUND($B65*('B1- GrossFTEs'!L65/'B1- GrossFTEs'!$AA65),0),0)</f>
        <v>0</v>
      </c>
      <c r="L65" s="115">
        <f>IFERROR(ROUND($B65*('B1- GrossFTEs'!M65/'B1- GrossFTEs'!$AA65),0),0)</f>
        <v>0</v>
      </c>
      <c r="M65" s="115">
        <f>IFERROR(ROUND($B65*('B1- GrossFTEs'!N65/'B1- GrossFTEs'!$AA65),0),0)</f>
        <v>0</v>
      </c>
      <c r="N65" s="115">
        <f>IFERROR(ROUND($B65*('B1- GrossFTEs'!O65/'B1- GrossFTEs'!$AA65),0),0)</f>
        <v>0</v>
      </c>
      <c r="O65" s="115">
        <f>IFERROR(ROUND($B65*('B1- GrossFTEs'!P65/'B1- GrossFTEs'!$AA65),0),0)</f>
        <v>0</v>
      </c>
      <c r="P65" s="115">
        <f>IFERROR(ROUND($B65*('B1- GrossFTEs'!R65/'B1- GrossFTEs'!$AA65),0),0)</f>
        <v>0</v>
      </c>
      <c r="Q65" s="115">
        <f>IFERROR(ROUND($B65*('B1- GrossFTEs'!T65/'B1- GrossFTEs'!$AA65),0),0)</f>
        <v>0</v>
      </c>
      <c r="R65" s="100">
        <f t="shared" si="2"/>
        <v>0</v>
      </c>
      <c r="S65" s="115">
        <f>IFERROR(ROUND($B65*('B1- GrossFTEs'!Y65/'B1- GrossFTEs'!$AA65),0),0)</f>
        <v>0</v>
      </c>
      <c r="T65" s="437" t="str">
        <f t="shared" si="0"/>
        <v/>
      </c>
    </row>
    <row r="66" spans="1:20" ht="15" customHeight="1">
      <c r="A66" s="49" t="str">
        <f>IF('B1- GrossFTEs'!A66=0,"",'B1- GrossFTEs'!A66)</f>
        <v/>
      </c>
      <c r="B66" s="730"/>
      <c r="C66" s="50"/>
      <c r="D66" s="108"/>
      <c r="E66" s="116">
        <f>IFERROR(ROUND($B66*('B1- GrossFTEs'!C66/'B1- GrossFTEs'!$AA66),0),0)</f>
        <v>0</v>
      </c>
      <c r="F66" s="116">
        <f>IFERROR(ROUND($B66*('B1- GrossFTEs'!D66/'B1- GrossFTEs'!$AA66),0),0)</f>
        <v>0</v>
      </c>
      <c r="G66" s="116">
        <f>IFERROR(ROUND($B66*('B1- GrossFTEs'!F66/'B1- GrossFTEs'!$AA66),0),0)</f>
        <v>0</v>
      </c>
      <c r="H66" s="116">
        <f>IFERROR(ROUND($B66*('B1- GrossFTEs'!H66/'B1- GrossFTEs'!$AA66),0),0)</f>
        <v>0</v>
      </c>
      <c r="I66" s="116">
        <f>IFERROR(ROUND($B66*('B1- GrossFTEs'!J66/'B1- GrossFTEs'!$AA66),0),0)</f>
        <v>0</v>
      </c>
      <c r="J66" s="116">
        <f>IFERROR(ROUND($B66*('B1- GrossFTEs'!K66/'B1- GrossFTEs'!$AA66),0),0)</f>
        <v>0</v>
      </c>
      <c r="K66" s="116">
        <f>IFERROR(ROUND($B66*('B1- GrossFTEs'!L66/'B1- GrossFTEs'!$AA66),0),0)</f>
        <v>0</v>
      </c>
      <c r="L66" s="116">
        <f>IFERROR(ROUND($B66*('B1- GrossFTEs'!M66/'B1- GrossFTEs'!$AA66),0),0)</f>
        <v>0</v>
      </c>
      <c r="M66" s="116">
        <f>IFERROR(ROUND($B66*('B1- GrossFTEs'!N66/'B1- GrossFTEs'!$AA66),0),0)</f>
        <v>0</v>
      </c>
      <c r="N66" s="116">
        <f>IFERROR(ROUND($B66*('B1- GrossFTEs'!O66/'B1- GrossFTEs'!$AA66),0),0)</f>
        <v>0</v>
      </c>
      <c r="O66" s="116">
        <f>IFERROR(ROUND($B66*('B1- GrossFTEs'!P66/'B1- GrossFTEs'!$AA66),0),0)</f>
        <v>0</v>
      </c>
      <c r="P66" s="116">
        <f>IFERROR(ROUND($B66*('B1- GrossFTEs'!R66/'B1- GrossFTEs'!$AA66),0),0)</f>
        <v>0</v>
      </c>
      <c r="Q66" s="116">
        <f>IFERROR(ROUND($B66*('B1- GrossFTEs'!T66/'B1- GrossFTEs'!$AA66),0),0)</f>
        <v>0</v>
      </c>
      <c r="R66" s="100">
        <f t="shared" si="2"/>
        <v>0</v>
      </c>
      <c r="S66" s="116">
        <f>IFERROR(ROUND($B66*('B1- GrossFTEs'!Y66/'B1- GrossFTEs'!$AA66),0),0)</f>
        <v>0</v>
      </c>
      <c r="T66" s="437" t="str">
        <f t="shared" si="0"/>
        <v/>
      </c>
    </row>
    <row r="67" spans="1:20" ht="15" customHeight="1">
      <c r="A67" s="49" t="str">
        <f>IF('B1- GrossFTEs'!A67=0,"",'B1- GrossFTEs'!A67)</f>
        <v/>
      </c>
      <c r="B67" s="729"/>
      <c r="C67" s="50"/>
      <c r="D67" s="108"/>
      <c r="E67" s="115">
        <f>IFERROR(ROUND($B67*('B1- GrossFTEs'!C67/'B1- GrossFTEs'!$AA67),0),0)</f>
        <v>0</v>
      </c>
      <c r="F67" s="115">
        <f>IFERROR(ROUND($B67*('B1- GrossFTEs'!D67/'B1- GrossFTEs'!$AA67),0),0)</f>
        <v>0</v>
      </c>
      <c r="G67" s="115">
        <f>IFERROR(ROUND($B67*('B1- GrossFTEs'!F67/'B1- GrossFTEs'!$AA67),0),0)</f>
        <v>0</v>
      </c>
      <c r="H67" s="115">
        <f>IFERROR(ROUND($B67*('B1- GrossFTEs'!H67/'B1- GrossFTEs'!$AA67),0),0)</f>
        <v>0</v>
      </c>
      <c r="I67" s="115">
        <f>IFERROR(ROUND($B67*('B1- GrossFTEs'!J67/'B1- GrossFTEs'!$AA67),0),0)</f>
        <v>0</v>
      </c>
      <c r="J67" s="115">
        <f>IFERROR(ROUND($B67*('B1- GrossFTEs'!K67/'B1- GrossFTEs'!$AA67),0),0)</f>
        <v>0</v>
      </c>
      <c r="K67" s="115">
        <f>IFERROR(ROUND($B67*('B1- GrossFTEs'!L67/'B1- GrossFTEs'!$AA67),0),0)</f>
        <v>0</v>
      </c>
      <c r="L67" s="115">
        <f>IFERROR(ROUND($B67*('B1- GrossFTEs'!M67/'B1- GrossFTEs'!$AA67),0),0)</f>
        <v>0</v>
      </c>
      <c r="M67" s="115">
        <f>IFERROR(ROUND($B67*('B1- GrossFTEs'!N67/'B1- GrossFTEs'!$AA67),0),0)</f>
        <v>0</v>
      </c>
      <c r="N67" s="115">
        <f>IFERROR(ROUND($B67*('B1- GrossFTEs'!O67/'B1- GrossFTEs'!$AA67),0),0)</f>
        <v>0</v>
      </c>
      <c r="O67" s="115">
        <f>IFERROR(ROUND($B67*('B1- GrossFTEs'!P67/'B1- GrossFTEs'!$AA67),0),0)</f>
        <v>0</v>
      </c>
      <c r="P67" s="115">
        <f>IFERROR(ROUND($B67*('B1- GrossFTEs'!R67/'B1- GrossFTEs'!$AA67),0),0)</f>
        <v>0</v>
      </c>
      <c r="Q67" s="115">
        <f>IFERROR(ROUND($B67*('B1- GrossFTEs'!T67/'B1- GrossFTEs'!$AA67),0),0)</f>
        <v>0</v>
      </c>
      <c r="R67" s="100">
        <f t="shared" si="2"/>
        <v>0</v>
      </c>
      <c r="S67" s="115">
        <f>IFERROR(ROUND($B67*('B1- GrossFTEs'!Y67/'B1- GrossFTEs'!$AA67),0),0)</f>
        <v>0</v>
      </c>
      <c r="T67" s="437" t="str">
        <f t="shared" si="0"/>
        <v/>
      </c>
    </row>
    <row r="68" spans="1:20" ht="15" customHeight="1">
      <c r="A68" s="49" t="str">
        <f>IF('B1- GrossFTEs'!A68=0,"",'B1- GrossFTEs'!A68)</f>
        <v/>
      </c>
      <c r="B68" s="730"/>
      <c r="C68" s="50"/>
      <c r="D68" s="108"/>
      <c r="E68" s="116">
        <f>IFERROR(ROUND($B68*('B1- GrossFTEs'!C68/'B1- GrossFTEs'!$AA68),0),0)</f>
        <v>0</v>
      </c>
      <c r="F68" s="116">
        <f>IFERROR(ROUND($B68*('B1- GrossFTEs'!D68/'B1- GrossFTEs'!$AA68),0),0)</f>
        <v>0</v>
      </c>
      <c r="G68" s="116">
        <f>IFERROR(ROUND($B68*('B1- GrossFTEs'!F68/'B1- GrossFTEs'!$AA68),0),0)</f>
        <v>0</v>
      </c>
      <c r="H68" s="116">
        <f>IFERROR(ROUND($B68*('B1- GrossFTEs'!H68/'B1- GrossFTEs'!$AA68),0),0)</f>
        <v>0</v>
      </c>
      <c r="I68" s="116">
        <f>IFERROR(ROUND($B68*('B1- GrossFTEs'!J68/'B1- GrossFTEs'!$AA68),0),0)</f>
        <v>0</v>
      </c>
      <c r="J68" s="116">
        <f>IFERROR(ROUND($B68*('B1- GrossFTEs'!K68/'B1- GrossFTEs'!$AA68),0),0)</f>
        <v>0</v>
      </c>
      <c r="K68" s="116">
        <f>IFERROR(ROUND($B68*('B1- GrossFTEs'!L68/'B1- GrossFTEs'!$AA68),0),0)</f>
        <v>0</v>
      </c>
      <c r="L68" s="116">
        <f>IFERROR(ROUND($B68*('B1- GrossFTEs'!M68/'B1- GrossFTEs'!$AA68),0),0)</f>
        <v>0</v>
      </c>
      <c r="M68" s="116">
        <f>IFERROR(ROUND($B68*('B1- GrossFTEs'!N68/'B1- GrossFTEs'!$AA68),0),0)</f>
        <v>0</v>
      </c>
      <c r="N68" s="116">
        <f>IFERROR(ROUND($B68*('B1- GrossFTEs'!O68/'B1- GrossFTEs'!$AA68),0),0)</f>
        <v>0</v>
      </c>
      <c r="O68" s="116">
        <f>IFERROR(ROUND($B68*('B1- GrossFTEs'!P68/'B1- GrossFTEs'!$AA68),0),0)</f>
        <v>0</v>
      </c>
      <c r="P68" s="116">
        <f>IFERROR(ROUND($B68*('B1- GrossFTEs'!R68/'B1- GrossFTEs'!$AA68),0),0)</f>
        <v>0</v>
      </c>
      <c r="Q68" s="116">
        <f>IFERROR(ROUND($B68*('B1- GrossFTEs'!T68/'B1- GrossFTEs'!$AA68),0),0)</f>
        <v>0</v>
      </c>
      <c r="R68" s="100">
        <f t="shared" si="2"/>
        <v>0</v>
      </c>
      <c r="S68" s="116">
        <f>IFERROR(ROUND($B68*('B1- GrossFTEs'!Y68/'B1- GrossFTEs'!$AA68),0),0)</f>
        <v>0</v>
      </c>
      <c r="T68" s="437" t="str">
        <f t="shared" si="0"/>
        <v/>
      </c>
    </row>
    <row r="69" spans="1:20" ht="15" customHeight="1">
      <c r="A69" s="49" t="str">
        <f>IF('B1- GrossFTEs'!A69=0,"",'B1- GrossFTEs'!A69)</f>
        <v/>
      </c>
      <c r="B69" s="729"/>
      <c r="C69" s="50"/>
      <c r="D69" s="108"/>
      <c r="E69" s="115">
        <f>IFERROR(ROUND($B69*('B1- GrossFTEs'!C69/'B1- GrossFTEs'!$AA69),0),0)</f>
        <v>0</v>
      </c>
      <c r="F69" s="115">
        <f>IFERROR(ROUND($B69*('B1- GrossFTEs'!D69/'B1- GrossFTEs'!$AA69),0),0)</f>
        <v>0</v>
      </c>
      <c r="G69" s="115">
        <f>IFERROR(ROUND($B69*('B1- GrossFTEs'!F69/'B1- GrossFTEs'!$AA69),0),0)</f>
        <v>0</v>
      </c>
      <c r="H69" s="115">
        <f>IFERROR(ROUND($B69*('B1- GrossFTEs'!H69/'B1- GrossFTEs'!$AA69),0),0)</f>
        <v>0</v>
      </c>
      <c r="I69" s="115">
        <f>IFERROR(ROUND($B69*('B1- GrossFTEs'!J69/'B1- GrossFTEs'!$AA69),0),0)</f>
        <v>0</v>
      </c>
      <c r="J69" s="115">
        <f>IFERROR(ROUND($B69*('B1- GrossFTEs'!K69/'B1- GrossFTEs'!$AA69),0),0)</f>
        <v>0</v>
      </c>
      <c r="K69" s="115">
        <f>IFERROR(ROUND($B69*('B1- GrossFTEs'!L69/'B1- GrossFTEs'!$AA69),0),0)</f>
        <v>0</v>
      </c>
      <c r="L69" s="115">
        <f>IFERROR(ROUND($B69*('B1- GrossFTEs'!M69/'B1- GrossFTEs'!$AA69),0),0)</f>
        <v>0</v>
      </c>
      <c r="M69" s="115">
        <f>IFERROR(ROUND($B69*('B1- GrossFTEs'!N69/'B1- GrossFTEs'!$AA69),0),0)</f>
        <v>0</v>
      </c>
      <c r="N69" s="115">
        <f>IFERROR(ROUND($B69*('B1- GrossFTEs'!O69/'B1- GrossFTEs'!$AA69),0),0)</f>
        <v>0</v>
      </c>
      <c r="O69" s="115">
        <f>IFERROR(ROUND($B69*('B1- GrossFTEs'!P69/'B1- GrossFTEs'!$AA69),0),0)</f>
        <v>0</v>
      </c>
      <c r="P69" s="115">
        <f>IFERROR(ROUND($B69*('B1- GrossFTEs'!R69/'B1- GrossFTEs'!$AA69),0),0)</f>
        <v>0</v>
      </c>
      <c r="Q69" s="115">
        <f>IFERROR(ROUND($B69*('B1- GrossFTEs'!T69/'B1- GrossFTEs'!$AA69),0),0)</f>
        <v>0</v>
      </c>
      <c r="R69" s="100">
        <f t="shared" si="2"/>
        <v>0</v>
      </c>
      <c r="S69" s="115">
        <f>IFERROR(ROUND($B69*('B1- GrossFTEs'!Y69/'B1- GrossFTEs'!$AA69),0),0)</f>
        <v>0</v>
      </c>
      <c r="T69" s="437" t="str">
        <f t="shared" si="0"/>
        <v/>
      </c>
    </row>
    <row r="70" spans="1:20" ht="15" customHeight="1">
      <c r="A70" s="49" t="str">
        <f>IF('B1- GrossFTEs'!A70=0,"",'B1- GrossFTEs'!A70)</f>
        <v/>
      </c>
      <c r="B70" s="730"/>
      <c r="C70" s="50"/>
      <c r="D70" s="108"/>
      <c r="E70" s="116">
        <f>IFERROR(ROUND($B70*('B1- GrossFTEs'!C70/'B1- GrossFTEs'!$AA70),0),0)</f>
        <v>0</v>
      </c>
      <c r="F70" s="116">
        <f>IFERROR(ROUND($B70*('B1- GrossFTEs'!D70/'B1- GrossFTEs'!$AA70),0),0)</f>
        <v>0</v>
      </c>
      <c r="G70" s="116">
        <f>IFERROR(ROUND($B70*('B1- GrossFTEs'!F70/'B1- GrossFTEs'!$AA70),0),0)</f>
        <v>0</v>
      </c>
      <c r="H70" s="116">
        <f>IFERROR(ROUND($B70*('B1- GrossFTEs'!H70/'B1- GrossFTEs'!$AA70),0),0)</f>
        <v>0</v>
      </c>
      <c r="I70" s="116">
        <f>IFERROR(ROUND($B70*('B1- GrossFTEs'!J70/'B1- GrossFTEs'!$AA70),0),0)</f>
        <v>0</v>
      </c>
      <c r="J70" s="116">
        <f>IFERROR(ROUND($B70*('B1- GrossFTEs'!K70/'B1- GrossFTEs'!$AA70),0),0)</f>
        <v>0</v>
      </c>
      <c r="K70" s="116">
        <f>IFERROR(ROUND($B70*('B1- GrossFTEs'!L70/'B1- GrossFTEs'!$AA70),0),0)</f>
        <v>0</v>
      </c>
      <c r="L70" s="116">
        <f>IFERROR(ROUND($B70*('B1- GrossFTEs'!M70/'B1- GrossFTEs'!$AA70),0),0)</f>
        <v>0</v>
      </c>
      <c r="M70" s="116">
        <f>IFERROR(ROUND($B70*('B1- GrossFTEs'!N70/'B1- GrossFTEs'!$AA70),0),0)</f>
        <v>0</v>
      </c>
      <c r="N70" s="116">
        <f>IFERROR(ROUND($B70*('B1- GrossFTEs'!O70/'B1- GrossFTEs'!$AA70),0),0)</f>
        <v>0</v>
      </c>
      <c r="O70" s="116">
        <f>IFERROR(ROUND($B70*('B1- GrossFTEs'!P70/'B1- GrossFTEs'!$AA70),0),0)</f>
        <v>0</v>
      </c>
      <c r="P70" s="116">
        <f>IFERROR(ROUND($B70*('B1- GrossFTEs'!R70/'B1- GrossFTEs'!$AA70),0),0)</f>
        <v>0</v>
      </c>
      <c r="Q70" s="116">
        <f>IFERROR(ROUND($B70*('B1- GrossFTEs'!T70/'B1- GrossFTEs'!$AA70),0),0)</f>
        <v>0</v>
      </c>
      <c r="R70" s="100">
        <f t="shared" si="2"/>
        <v>0</v>
      </c>
      <c r="S70" s="116">
        <f>IFERROR(ROUND($B70*('B1- GrossFTEs'!Y70/'B1- GrossFTEs'!$AA70),0),0)</f>
        <v>0</v>
      </c>
      <c r="T70" s="437" t="str">
        <f t="shared" si="0"/>
        <v/>
      </c>
    </row>
    <row r="71" spans="1:20" ht="15" customHeight="1">
      <c r="A71" s="49" t="str">
        <f>IF('B1- GrossFTEs'!A71=0,"",'B1- GrossFTEs'!A71)</f>
        <v/>
      </c>
      <c r="B71" s="729"/>
      <c r="C71" s="50"/>
      <c r="D71" s="108"/>
      <c r="E71" s="115">
        <f>IFERROR(ROUND($B71*('B1- GrossFTEs'!C71/'B1- GrossFTEs'!$AA71),0),0)</f>
        <v>0</v>
      </c>
      <c r="F71" s="115">
        <f>IFERROR(ROUND($B71*('B1- GrossFTEs'!D71/'B1- GrossFTEs'!$AA71),0),0)</f>
        <v>0</v>
      </c>
      <c r="G71" s="115">
        <f>IFERROR(ROUND($B71*('B1- GrossFTEs'!F71/'B1- GrossFTEs'!$AA71),0),0)</f>
        <v>0</v>
      </c>
      <c r="H71" s="115">
        <f>IFERROR(ROUND($B71*('B1- GrossFTEs'!H71/'B1- GrossFTEs'!$AA71),0),0)</f>
        <v>0</v>
      </c>
      <c r="I71" s="115">
        <f>IFERROR(ROUND($B71*('B1- GrossFTEs'!J71/'B1- GrossFTEs'!$AA71),0),0)</f>
        <v>0</v>
      </c>
      <c r="J71" s="115">
        <f>IFERROR(ROUND($B71*('B1- GrossFTEs'!K71/'B1- GrossFTEs'!$AA71),0),0)</f>
        <v>0</v>
      </c>
      <c r="K71" s="115">
        <f>IFERROR(ROUND($B71*('B1- GrossFTEs'!L71/'B1- GrossFTEs'!$AA71),0),0)</f>
        <v>0</v>
      </c>
      <c r="L71" s="115">
        <f>IFERROR(ROUND($B71*('B1- GrossFTEs'!M71/'B1- GrossFTEs'!$AA71),0),0)</f>
        <v>0</v>
      </c>
      <c r="M71" s="115">
        <f>IFERROR(ROUND($B71*('B1- GrossFTEs'!N71/'B1- GrossFTEs'!$AA71),0),0)</f>
        <v>0</v>
      </c>
      <c r="N71" s="115">
        <f>IFERROR(ROUND($B71*('B1- GrossFTEs'!O71/'B1- GrossFTEs'!$AA71),0),0)</f>
        <v>0</v>
      </c>
      <c r="O71" s="115">
        <f>IFERROR(ROUND($B71*('B1- GrossFTEs'!P71/'B1- GrossFTEs'!$AA71),0),0)</f>
        <v>0</v>
      </c>
      <c r="P71" s="115">
        <f>IFERROR(ROUND($B71*('B1- GrossFTEs'!R71/'B1- GrossFTEs'!$AA71),0),0)</f>
        <v>0</v>
      </c>
      <c r="Q71" s="115">
        <f>IFERROR(ROUND($B71*('B1- GrossFTEs'!T71/'B1- GrossFTEs'!$AA71),0),0)</f>
        <v>0</v>
      </c>
      <c r="R71" s="100">
        <f t="shared" si="2"/>
        <v>0</v>
      </c>
      <c r="S71" s="115">
        <f>IFERROR(ROUND($B71*('B1- GrossFTEs'!Y71/'B1- GrossFTEs'!$AA71),0),0)</f>
        <v>0</v>
      </c>
      <c r="T71" s="437" t="str">
        <f t="shared" ref="T71:T81" si="3">IF(AND(COUNTA(A71:B71)&gt;0,A71&lt;&gt;""),"Y","")</f>
        <v/>
      </c>
    </row>
    <row r="72" spans="1:20" ht="15" customHeight="1">
      <c r="A72" s="49" t="str">
        <f>IF('B1- GrossFTEs'!A72=0,"",'B1- GrossFTEs'!A72)</f>
        <v/>
      </c>
      <c r="B72" s="730"/>
      <c r="C72" s="50"/>
      <c r="D72" s="108"/>
      <c r="E72" s="116">
        <f>IFERROR(ROUND($B72*('B1- GrossFTEs'!C72/'B1- GrossFTEs'!$AA72),0),0)</f>
        <v>0</v>
      </c>
      <c r="F72" s="116">
        <f>IFERROR(ROUND($B72*('B1- GrossFTEs'!D72/'B1- GrossFTEs'!$AA72),0),0)</f>
        <v>0</v>
      </c>
      <c r="G72" s="116">
        <f>IFERROR(ROUND($B72*('B1- GrossFTEs'!F72/'B1- GrossFTEs'!$AA72),0),0)</f>
        <v>0</v>
      </c>
      <c r="H72" s="116">
        <f>IFERROR(ROUND($B72*('B1- GrossFTEs'!H72/'B1- GrossFTEs'!$AA72),0),0)</f>
        <v>0</v>
      </c>
      <c r="I72" s="116">
        <f>IFERROR(ROUND($B72*('B1- GrossFTEs'!J72/'B1- GrossFTEs'!$AA72),0),0)</f>
        <v>0</v>
      </c>
      <c r="J72" s="116">
        <f>IFERROR(ROUND($B72*('B1- GrossFTEs'!K72/'B1- GrossFTEs'!$AA72),0),0)</f>
        <v>0</v>
      </c>
      <c r="K72" s="116">
        <f>IFERROR(ROUND($B72*('B1- GrossFTEs'!L72/'B1- GrossFTEs'!$AA72),0),0)</f>
        <v>0</v>
      </c>
      <c r="L72" s="116">
        <f>IFERROR(ROUND($B72*('B1- GrossFTEs'!M72/'B1- GrossFTEs'!$AA72),0),0)</f>
        <v>0</v>
      </c>
      <c r="M72" s="116">
        <f>IFERROR(ROUND($B72*('B1- GrossFTEs'!N72/'B1- GrossFTEs'!$AA72),0),0)</f>
        <v>0</v>
      </c>
      <c r="N72" s="116">
        <f>IFERROR(ROUND($B72*('B1- GrossFTEs'!O72/'B1- GrossFTEs'!$AA72),0),0)</f>
        <v>0</v>
      </c>
      <c r="O72" s="116">
        <f>IFERROR(ROUND($B72*('B1- GrossFTEs'!P72/'B1- GrossFTEs'!$AA72),0),0)</f>
        <v>0</v>
      </c>
      <c r="P72" s="116">
        <f>IFERROR(ROUND($B72*('B1- GrossFTEs'!R72/'B1- GrossFTEs'!$AA72),0),0)</f>
        <v>0</v>
      </c>
      <c r="Q72" s="116">
        <f>IFERROR(ROUND($B72*('B1- GrossFTEs'!T72/'B1- GrossFTEs'!$AA72),0),0)</f>
        <v>0</v>
      </c>
      <c r="R72" s="100">
        <f t="shared" si="2"/>
        <v>0</v>
      </c>
      <c r="S72" s="116">
        <f>IFERROR(ROUND($B72*('B1- GrossFTEs'!Y72/'B1- GrossFTEs'!$AA72),0),0)</f>
        <v>0</v>
      </c>
      <c r="T72" s="437" t="str">
        <f t="shared" si="3"/>
        <v/>
      </c>
    </row>
    <row r="73" spans="1:20" ht="15" customHeight="1">
      <c r="A73" s="49" t="str">
        <f>IF('B1- GrossFTEs'!A73=0,"",'B1- GrossFTEs'!A73)</f>
        <v/>
      </c>
      <c r="B73" s="729"/>
      <c r="C73" s="50"/>
      <c r="D73" s="108"/>
      <c r="E73" s="115">
        <f>IFERROR(ROUND($B73*('B1- GrossFTEs'!C73/'B1- GrossFTEs'!$AA73),0),0)</f>
        <v>0</v>
      </c>
      <c r="F73" s="115">
        <f>IFERROR(ROUND($B73*('B1- GrossFTEs'!D73/'B1- GrossFTEs'!$AA73),0),0)</f>
        <v>0</v>
      </c>
      <c r="G73" s="115">
        <f>IFERROR(ROUND($B73*('B1- GrossFTEs'!F73/'B1- GrossFTEs'!$AA73),0),0)</f>
        <v>0</v>
      </c>
      <c r="H73" s="115">
        <f>IFERROR(ROUND($B73*('B1- GrossFTEs'!H73/'B1- GrossFTEs'!$AA73),0),0)</f>
        <v>0</v>
      </c>
      <c r="I73" s="115">
        <f>IFERROR(ROUND($B73*('B1- GrossFTEs'!J73/'B1- GrossFTEs'!$AA73),0),0)</f>
        <v>0</v>
      </c>
      <c r="J73" s="115">
        <f>IFERROR(ROUND($B73*('B1- GrossFTEs'!K73/'B1- GrossFTEs'!$AA73),0),0)</f>
        <v>0</v>
      </c>
      <c r="K73" s="115">
        <f>IFERROR(ROUND($B73*('B1- GrossFTEs'!L73/'B1- GrossFTEs'!$AA73),0),0)</f>
        <v>0</v>
      </c>
      <c r="L73" s="115">
        <f>IFERROR(ROUND($B73*('B1- GrossFTEs'!M73/'B1- GrossFTEs'!$AA73),0),0)</f>
        <v>0</v>
      </c>
      <c r="M73" s="115">
        <f>IFERROR(ROUND($B73*('B1- GrossFTEs'!N73/'B1- GrossFTEs'!$AA73),0),0)</f>
        <v>0</v>
      </c>
      <c r="N73" s="115">
        <f>IFERROR(ROUND($B73*('B1- GrossFTEs'!O73/'B1- GrossFTEs'!$AA73),0),0)</f>
        <v>0</v>
      </c>
      <c r="O73" s="115">
        <f>IFERROR(ROUND($B73*('B1- GrossFTEs'!P73/'B1- GrossFTEs'!$AA73),0),0)</f>
        <v>0</v>
      </c>
      <c r="P73" s="115">
        <f>IFERROR(ROUND($B73*('B1- GrossFTEs'!R73/'B1- GrossFTEs'!$AA73),0),0)</f>
        <v>0</v>
      </c>
      <c r="Q73" s="115">
        <f>IFERROR(ROUND($B73*('B1- GrossFTEs'!T73/'B1- GrossFTEs'!$AA73),0),0)</f>
        <v>0</v>
      </c>
      <c r="R73" s="100">
        <f t="shared" si="2"/>
        <v>0</v>
      </c>
      <c r="S73" s="115">
        <f>IFERROR(ROUND($B73*('B1- GrossFTEs'!Y73/'B1- GrossFTEs'!$AA73),0),0)</f>
        <v>0</v>
      </c>
      <c r="T73" s="437" t="str">
        <f t="shared" si="3"/>
        <v/>
      </c>
    </row>
    <row r="74" spans="1:20" ht="15" customHeight="1">
      <c r="A74" s="49" t="str">
        <f>IF('B1- GrossFTEs'!A74=0,"",'B1- GrossFTEs'!A74)</f>
        <v/>
      </c>
      <c r="B74" s="730"/>
      <c r="C74" s="50"/>
      <c r="D74" s="108"/>
      <c r="E74" s="116">
        <f>IFERROR(ROUND($B74*('B1- GrossFTEs'!C74/'B1- GrossFTEs'!$AA74),0),0)</f>
        <v>0</v>
      </c>
      <c r="F74" s="116">
        <f>IFERROR(ROUND($B74*('B1- GrossFTEs'!D74/'B1- GrossFTEs'!$AA74),0),0)</f>
        <v>0</v>
      </c>
      <c r="G74" s="116">
        <f>IFERROR(ROUND($B74*('B1- GrossFTEs'!F74/'B1- GrossFTEs'!$AA74),0),0)</f>
        <v>0</v>
      </c>
      <c r="H74" s="116">
        <f>IFERROR(ROUND($B74*('B1- GrossFTEs'!H74/'B1- GrossFTEs'!$AA74),0),0)</f>
        <v>0</v>
      </c>
      <c r="I74" s="116">
        <f>IFERROR(ROUND($B74*('B1- GrossFTEs'!J74/'B1- GrossFTEs'!$AA74),0),0)</f>
        <v>0</v>
      </c>
      <c r="J74" s="116">
        <f>IFERROR(ROUND($B74*('B1- GrossFTEs'!K74/'B1- GrossFTEs'!$AA74),0),0)</f>
        <v>0</v>
      </c>
      <c r="K74" s="116">
        <f>IFERROR(ROUND($B74*('B1- GrossFTEs'!L74/'B1- GrossFTEs'!$AA74),0),0)</f>
        <v>0</v>
      </c>
      <c r="L74" s="116">
        <f>IFERROR(ROUND($B74*('B1- GrossFTEs'!M74/'B1- GrossFTEs'!$AA74),0),0)</f>
        <v>0</v>
      </c>
      <c r="M74" s="116">
        <f>IFERROR(ROUND($B74*('B1- GrossFTEs'!N74/'B1- GrossFTEs'!$AA74),0),0)</f>
        <v>0</v>
      </c>
      <c r="N74" s="116">
        <f>IFERROR(ROUND($B74*('B1- GrossFTEs'!O74/'B1- GrossFTEs'!$AA74),0),0)</f>
        <v>0</v>
      </c>
      <c r="O74" s="116">
        <f>IFERROR(ROUND($B74*('B1- GrossFTEs'!P74/'B1- GrossFTEs'!$AA74),0),0)</f>
        <v>0</v>
      </c>
      <c r="P74" s="116">
        <f>IFERROR(ROUND($B74*('B1- GrossFTEs'!R74/'B1- GrossFTEs'!$AA74),0),0)</f>
        <v>0</v>
      </c>
      <c r="Q74" s="116">
        <f>IFERROR(ROUND($B74*('B1- GrossFTEs'!T74/'B1- GrossFTEs'!$AA74),0),0)</f>
        <v>0</v>
      </c>
      <c r="R74" s="100">
        <f t="shared" si="2"/>
        <v>0</v>
      </c>
      <c r="S74" s="116">
        <f>IFERROR(ROUND($B74*('B1- GrossFTEs'!Y74/'B1- GrossFTEs'!$AA74),0),0)</f>
        <v>0</v>
      </c>
      <c r="T74" s="437" t="str">
        <f t="shared" si="3"/>
        <v/>
      </c>
    </row>
    <row r="75" spans="1:20" ht="15" customHeight="1">
      <c r="A75" s="49" t="str">
        <f>IF('B1- GrossFTEs'!A75=0,"",'B1- GrossFTEs'!A75)</f>
        <v/>
      </c>
      <c r="B75" s="729"/>
      <c r="C75" s="50"/>
      <c r="D75" s="108"/>
      <c r="E75" s="115">
        <f>IFERROR(ROUND($B75*('B1- GrossFTEs'!C75/'B1- GrossFTEs'!$AA75),0),0)</f>
        <v>0</v>
      </c>
      <c r="F75" s="115">
        <f>IFERROR(ROUND($B75*('B1- GrossFTEs'!D75/'B1- GrossFTEs'!$AA75),0),0)</f>
        <v>0</v>
      </c>
      <c r="G75" s="115">
        <f>IFERROR(ROUND($B75*('B1- GrossFTEs'!F75/'B1- GrossFTEs'!$AA75),0),0)</f>
        <v>0</v>
      </c>
      <c r="H75" s="115">
        <f>IFERROR(ROUND($B75*('B1- GrossFTEs'!H75/'B1- GrossFTEs'!$AA75),0),0)</f>
        <v>0</v>
      </c>
      <c r="I75" s="115">
        <f>IFERROR(ROUND($B75*('B1- GrossFTEs'!J75/'B1- GrossFTEs'!$AA75),0),0)</f>
        <v>0</v>
      </c>
      <c r="J75" s="115">
        <f>IFERROR(ROUND($B75*('B1- GrossFTEs'!K75/'B1- GrossFTEs'!$AA75),0),0)</f>
        <v>0</v>
      </c>
      <c r="K75" s="115">
        <f>IFERROR(ROUND($B75*('B1- GrossFTEs'!L75/'B1- GrossFTEs'!$AA75),0),0)</f>
        <v>0</v>
      </c>
      <c r="L75" s="115">
        <f>IFERROR(ROUND($B75*('B1- GrossFTEs'!M75/'B1- GrossFTEs'!$AA75),0),0)</f>
        <v>0</v>
      </c>
      <c r="M75" s="115">
        <f>IFERROR(ROUND($B75*('B1- GrossFTEs'!N75/'B1- GrossFTEs'!$AA75),0),0)</f>
        <v>0</v>
      </c>
      <c r="N75" s="115">
        <f>IFERROR(ROUND($B75*('B1- GrossFTEs'!O75/'B1- GrossFTEs'!$AA75),0),0)</f>
        <v>0</v>
      </c>
      <c r="O75" s="115">
        <f>IFERROR(ROUND($B75*('B1- GrossFTEs'!P75/'B1- GrossFTEs'!$AA75),0),0)</f>
        <v>0</v>
      </c>
      <c r="P75" s="115">
        <f>IFERROR(ROUND($B75*('B1- GrossFTEs'!R75/'B1- GrossFTEs'!$AA75),0),0)</f>
        <v>0</v>
      </c>
      <c r="Q75" s="115">
        <f>IFERROR(ROUND($B75*('B1- GrossFTEs'!T75/'B1- GrossFTEs'!$AA75),0),0)</f>
        <v>0</v>
      </c>
      <c r="R75" s="100">
        <f t="shared" si="2"/>
        <v>0</v>
      </c>
      <c r="S75" s="115">
        <f>IFERROR(ROUND($B75*('B1- GrossFTEs'!Y75/'B1- GrossFTEs'!$AA75),0),0)</f>
        <v>0</v>
      </c>
      <c r="T75" s="437" t="str">
        <f t="shared" si="3"/>
        <v/>
      </c>
    </row>
    <row r="76" spans="1:20" ht="15" customHeight="1">
      <c r="A76" s="49" t="str">
        <f>IF('B1- GrossFTEs'!A76=0,"",'B1- GrossFTEs'!A76)</f>
        <v/>
      </c>
      <c r="B76" s="730"/>
      <c r="C76" s="50"/>
      <c r="D76" s="108"/>
      <c r="E76" s="116">
        <f>IFERROR(ROUND($B76*('B1- GrossFTEs'!C76/'B1- GrossFTEs'!$AA76),0),0)</f>
        <v>0</v>
      </c>
      <c r="F76" s="116">
        <f>IFERROR(ROUND($B76*('B1- GrossFTEs'!D76/'B1- GrossFTEs'!$AA76),0),0)</f>
        <v>0</v>
      </c>
      <c r="G76" s="116">
        <f>IFERROR(ROUND($B76*('B1- GrossFTEs'!F76/'B1- GrossFTEs'!$AA76),0),0)</f>
        <v>0</v>
      </c>
      <c r="H76" s="116">
        <f>IFERROR(ROUND($B76*('B1- GrossFTEs'!H76/'B1- GrossFTEs'!$AA76),0),0)</f>
        <v>0</v>
      </c>
      <c r="I76" s="116">
        <f>IFERROR(ROUND($B76*('B1- GrossFTEs'!J76/'B1- GrossFTEs'!$AA76),0),0)</f>
        <v>0</v>
      </c>
      <c r="J76" s="116">
        <f>IFERROR(ROUND($B76*('B1- GrossFTEs'!K76/'B1- GrossFTEs'!$AA76),0),0)</f>
        <v>0</v>
      </c>
      <c r="K76" s="116">
        <f>IFERROR(ROUND($B76*('B1- GrossFTEs'!L76/'B1- GrossFTEs'!$AA76),0),0)</f>
        <v>0</v>
      </c>
      <c r="L76" s="116">
        <f>IFERROR(ROUND($B76*('B1- GrossFTEs'!M76/'B1- GrossFTEs'!$AA76),0),0)</f>
        <v>0</v>
      </c>
      <c r="M76" s="116">
        <f>IFERROR(ROUND($B76*('B1- GrossFTEs'!N76/'B1- GrossFTEs'!$AA76),0),0)</f>
        <v>0</v>
      </c>
      <c r="N76" s="116">
        <f>IFERROR(ROUND($B76*('B1- GrossFTEs'!O76/'B1- GrossFTEs'!$AA76),0),0)</f>
        <v>0</v>
      </c>
      <c r="O76" s="116">
        <f>IFERROR(ROUND($B76*('B1- GrossFTEs'!P76/'B1- GrossFTEs'!$AA76),0),0)</f>
        <v>0</v>
      </c>
      <c r="P76" s="116">
        <f>IFERROR(ROUND($B76*('B1- GrossFTEs'!R76/'B1- GrossFTEs'!$AA76),0),0)</f>
        <v>0</v>
      </c>
      <c r="Q76" s="116">
        <f>IFERROR(ROUND($B76*('B1- GrossFTEs'!T76/'B1- GrossFTEs'!$AA76),0),0)</f>
        <v>0</v>
      </c>
      <c r="R76" s="100">
        <f t="shared" si="2"/>
        <v>0</v>
      </c>
      <c r="S76" s="116">
        <f>IFERROR(ROUND($B76*('B1- GrossFTEs'!Y76/'B1- GrossFTEs'!$AA76),0),0)</f>
        <v>0</v>
      </c>
      <c r="T76" s="437" t="str">
        <f t="shared" si="3"/>
        <v/>
      </c>
    </row>
    <row r="77" spans="1:20" ht="15" customHeight="1">
      <c r="A77" s="49" t="str">
        <f>IF('B1- GrossFTEs'!A77=0,"",'B1- GrossFTEs'!A77)</f>
        <v/>
      </c>
      <c r="B77" s="729"/>
      <c r="C77" s="50"/>
      <c r="D77" s="108"/>
      <c r="E77" s="115">
        <f>IFERROR(ROUND($B77*('B1- GrossFTEs'!C77/'B1- GrossFTEs'!$AA77),0),0)</f>
        <v>0</v>
      </c>
      <c r="F77" s="115">
        <f>IFERROR(ROUND($B77*('B1- GrossFTEs'!D77/'B1- GrossFTEs'!$AA77),0),0)</f>
        <v>0</v>
      </c>
      <c r="G77" s="115">
        <f>IFERROR(ROUND($B77*('B1- GrossFTEs'!F77/'B1- GrossFTEs'!$AA77),0),0)</f>
        <v>0</v>
      </c>
      <c r="H77" s="115">
        <f>IFERROR(ROUND($B77*('B1- GrossFTEs'!H77/'B1- GrossFTEs'!$AA77),0),0)</f>
        <v>0</v>
      </c>
      <c r="I77" s="115">
        <f>IFERROR(ROUND($B77*('B1- GrossFTEs'!J77/'B1- GrossFTEs'!$AA77),0),0)</f>
        <v>0</v>
      </c>
      <c r="J77" s="115">
        <f>IFERROR(ROUND($B77*('B1- GrossFTEs'!K77/'B1- GrossFTEs'!$AA77),0),0)</f>
        <v>0</v>
      </c>
      <c r="K77" s="115">
        <f>IFERROR(ROUND($B77*('B1- GrossFTEs'!L77/'B1- GrossFTEs'!$AA77),0),0)</f>
        <v>0</v>
      </c>
      <c r="L77" s="115">
        <f>IFERROR(ROUND($B77*('B1- GrossFTEs'!M77/'B1- GrossFTEs'!$AA77),0),0)</f>
        <v>0</v>
      </c>
      <c r="M77" s="115">
        <f>IFERROR(ROUND($B77*('B1- GrossFTEs'!N77/'B1- GrossFTEs'!$AA77),0),0)</f>
        <v>0</v>
      </c>
      <c r="N77" s="115">
        <f>IFERROR(ROUND($B77*('B1- GrossFTEs'!O77/'B1- GrossFTEs'!$AA77),0),0)</f>
        <v>0</v>
      </c>
      <c r="O77" s="115">
        <f>IFERROR(ROUND($B77*('B1- GrossFTEs'!P77/'B1- GrossFTEs'!$AA77),0),0)</f>
        <v>0</v>
      </c>
      <c r="P77" s="115">
        <f>IFERROR(ROUND($B77*('B1- GrossFTEs'!R77/'B1- GrossFTEs'!$AA77),0),0)</f>
        <v>0</v>
      </c>
      <c r="Q77" s="115">
        <f>IFERROR(ROUND($B77*('B1- GrossFTEs'!T77/'B1- GrossFTEs'!$AA77),0),0)</f>
        <v>0</v>
      </c>
      <c r="R77" s="100">
        <f t="shared" si="2"/>
        <v>0</v>
      </c>
      <c r="S77" s="115">
        <f>IFERROR(ROUND($B77*('B1- GrossFTEs'!Y77/'B1- GrossFTEs'!$AA77),0),0)</f>
        <v>0</v>
      </c>
      <c r="T77" s="437" t="str">
        <f t="shared" si="3"/>
        <v/>
      </c>
    </row>
    <row r="78" spans="1:20" ht="15" customHeight="1">
      <c r="A78" s="49" t="str">
        <f>IF('B1- GrossFTEs'!A78=0,"",'B1- GrossFTEs'!A78)</f>
        <v/>
      </c>
      <c r="B78" s="730"/>
      <c r="C78" s="50"/>
      <c r="D78" s="108"/>
      <c r="E78" s="116">
        <f>IFERROR(ROUND($B78*('B1- GrossFTEs'!C78/'B1- GrossFTEs'!$AA78),0),0)</f>
        <v>0</v>
      </c>
      <c r="F78" s="116">
        <f>IFERROR(ROUND($B78*('B1- GrossFTEs'!D78/'B1- GrossFTEs'!$AA78),0),0)</f>
        <v>0</v>
      </c>
      <c r="G78" s="116">
        <f>IFERROR(ROUND($B78*('B1- GrossFTEs'!F78/'B1- GrossFTEs'!$AA78),0),0)</f>
        <v>0</v>
      </c>
      <c r="H78" s="116">
        <f>IFERROR(ROUND($B78*('B1- GrossFTEs'!H78/'B1- GrossFTEs'!$AA78),0),0)</f>
        <v>0</v>
      </c>
      <c r="I78" s="116">
        <f>IFERROR(ROUND($B78*('B1- GrossFTEs'!J78/'B1- GrossFTEs'!$AA78),0),0)</f>
        <v>0</v>
      </c>
      <c r="J78" s="116">
        <f>IFERROR(ROUND($B78*('B1- GrossFTEs'!K78/'B1- GrossFTEs'!$AA78),0),0)</f>
        <v>0</v>
      </c>
      <c r="K78" s="116">
        <f>IFERROR(ROUND($B78*('B1- GrossFTEs'!L78/'B1- GrossFTEs'!$AA78),0),0)</f>
        <v>0</v>
      </c>
      <c r="L78" s="116">
        <f>IFERROR(ROUND($B78*('B1- GrossFTEs'!M78/'B1- GrossFTEs'!$AA78),0),0)</f>
        <v>0</v>
      </c>
      <c r="M78" s="116">
        <f>IFERROR(ROUND($B78*('B1- GrossFTEs'!N78/'B1- GrossFTEs'!$AA78),0),0)</f>
        <v>0</v>
      </c>
      <c r="N78" s="116">
        <f>IFERROR(ROUND($B78*('B1- GrossFTEs'!O78/'B1- GrossFTEs'!$AA78),0),0)</f>
        <v>0</v>
      </c>
      <c r="O78" s="116">
        <f>IFERROR(ROUND($B78*('B1- GrossFTEs'!P78/'B1- GrossFTEs'!$AA78),0),0)</f>
        <v>0</v>
      </c>
      <c r="P78" s="116">
        <f>IFERROR(ROUND($B78*('B1- GrossFTEs'!R78/'B1- GrossFTEs'!$AA78),0),0)</f>
        <v>0</v>
      </c>
      <c r="Q78" s="116">
        <f>IFERROR(ROUND($B78*('B1- GrossFTEs'!T78/'B1- GrossFTEs'!$AA78),0),0)</f>
        <v>0</v>
      </c>
      <c r="R78" s="100">
        <f t="shared" si="2"/>
        <v>0</v>
      </c>
      <c r="S78" s="116">
        <f>IFERROR(ROUND($B78*('B1- GrossFTEs'!Y78/'B1- GrossFTEs'!$AA78),0),0)</f>
        <v>0</v>
      </c>
      <c r="T78" s="437" t="str">
        <f t="shared" si="3"/>
        <v/>
      </c>
    </row>
    <row r="79" spans="1:20" ht="15" customHeight="1">
      <c r="A79" s="49" t="str">
        <f>IF('B1- GrossFTEs'!A79=0,"",'B1- GrossFTEs'!A79)</f>
        <v/>
      </c>
      <c r="B79" s="729"/>
      <c r="C79" s="50"/>
      <c r="D79" s="108"/>
      <c r="E79" s="115">
        <f>IFERROR(ROUND($B79*('B1- GrossFTEs'!C79/'B1- GrossFTEs'!$AA79),0),0)</f>
        <v>0</v>
      </c>
      <c r="F79" s="115">
        <f>IFERROR(ROUND($B79*('B1- GrossFTEs'!D79/'B1- GrossFTEs'!$AA79),0),0)</f>
        <v>0</v>
      </c>
      <c r="G79" s="115">
        <f>IFERROR(ROUND($B79*('B1- GrossFTEs'!F79/'B1- GrossFTEs'!$AA79),0),0)</f>
        <v>0</v>
      </c>
      <c r="H79" s="115">
        <f>IFERROR(ROUND($B79*('B1- GrossFTEs'!H79/'B1- GrossFTEs'!$AA79),0),0)</f>
        <v>0</v>
      </c>
      <c r="I79" s="115">
        <f>IFERROR(ROUND($B79*('B1- GrossFTEs'!J79/'B1- GrossFTEs'!$AA79),0),0)</f>
        <v>0</v>
      </c>
      <c r="J79" s="115">
        <f>IFERROR(ROUND($B79*('B1- GrossFTEs'!K79/'B1- GrossFTEs'!$AA79),0),0)</f>
        <v>0</v>
      </c>
      <c r="K79" s="115">
        <f>IFERROR(ROUND($B79*('B1- GrossFTEs'!L79/'B1- GrossFTEs'!$AA79),0),0)</f>
        <v>0</v>
      </c>
      <c r="L79" s="115">
        <f>IFERROR(ROUND($B79*('B1- GrossFTEs'!M79/'B1- GrossFTEs'!$AA79),0),0)</f>
        <v>0</v>
      </c>
      <c r="M79" s="115">
        <f>IFERROR(ROUND($B79*('B1- GrossFTEs'!N79/'B1- GrossFTEs'!$AA79),0),0)</f>
        <v>0</v>
      </c>
      <c r="N79" s="115">
        <f>IFERROR(ROUND($B79*('B1- GrossFTEs'!O79/'B1- GrossFTEs'!$AA79),0),0)</f>
        <v>0</v>
      </c>
      <c r="O79" s="115">
        <f>IFERROR(ROUND($B79*('B1- GrossFTEs'!P79/'B1- GrossFTEs'!$AA79),0),0)</f>
        <v>0</v>
      </c>
      <c r="P79" s="115">
        <f>IFERROR(ROUND($B79*('B1- GrossFTEs'!R79/'B1- GrossFTEs'!$AA79),0),0)</f>
        <v>0</v>
      </c>
      <c r="Q79" s="115">
        <f>IFERROR(ROUND($B79*('B1- GrossFTEs'!T79/'B1- GrossFTEs'!$AA79),0),0)</f>
        <v>0</v>
      </c>
      <c r="R79" s="100">
        <f t="shared" ref="R79:R80" si="4">ROUND(B79-SUM(D79:Q79,S79),0)</f>
        <v>0</v>
      </c>
      <c r="S79" s="115">
        <f>IFERROR(ROUND($B79*('B1- GrossFTEs'!Y79/'B1- GrossFTEs'!$AA79),0),0)</f>
        <v>0</v>
      </c>
      <c r="T79" s="437" t="str">
        <f t="shared" si="3"/>
        <v/>
      </c>
    </row>
    <row r="80" spans="1:20" ht="15" customHeight="1" thickBot="1">
      <c r="A80" s="49" t="str">
        <f>IF('B1- GrossFTEs'!A80=0,"",'B1- GrossFTEs'!A80)</f>
        <v/>
      </c>
      <c r="B80" s="730"/>
      <c r="C80" s="50"/>
      <c r="D80" s="180"/>
      <c r="E80" s="181">
        <f>IFERROR(ROUND($B80*('B1- GrossFTEs'!C80/'B1- GrossFTEs'!$AA80),0),0)</f>
        <v>0</v>
      </c>
      <c r="F80" s="181">
        <f>IFERROR(ROUND($B80*('B1- GrossFTEs'!D80/'B1- GrossFTEs'!$AA80),0),0)</f>
        <v>0</v>
      </c>
      <c r="G80" s="181">
        <f>IFERROR(ROUND($B80*('B1- GrossFTEs'!F80/'B1- GrossFTEs'!$AA80),0),0)</f>
        <v>0</v>
      </c>
      <c r="H80" s="181">
        <f>IFERROR(ROUND($B80*('B1- GrossFTEs'!H80/'B1- GrossFTEs'!$AA80),0),0)</f>
        <v>0</v>
      </c>
      <c r="I80" s="181">
        <f>IFERROR(ROUND($B80*('B1- GrossFTEs'!J80/'B1- GrossFTEs'!$AA80),0),0)</f>
        <v>0</v>
      </c>
      <c r="J80" s="181">
        <f>IFERROR(ROUND($B80*('B1- GrossFTEs'!K80/'B1- GrossFTEs'!$AA80),0),0)</f>
        <v>0</v>
      </c>
      <c r="K80" s="181">
        <f>IFERROR(ROUND($B80*('B1- GrossFTEs'!L80/'B1- GrossFTEs'!$AA80),0),0)</f>
        <v>0</v>
      </c>
      <c r="L80" s="181">
        <f>IFERROR(ROUND($B80*('B1- GrossFTEs'!M80/'B1- GrossFTEs'!$AA80),0),0)</f>
        <v>0</v>
      </c>
      <c r="M80" s="181">
        <f>IFERROR(ROUND($B80*('B1- GrossFTEs'!N80/'B1- GrossFTEs'!$AA80),0),0)</f>
        <v>0</v>
      </c>
      <c r="N80" s="181">
        <f>IFERROR(ROUND($B80*('B1- GrossFTEs'!O80/'B1- GrossFTEs'!$AA80),0),0)</f>
        <v>0</v>
      </c>
      <c r="O80" s="181">
        <f>IFERROR(ROUND($B80*('B1- GrossFTEs'!P80/'B1- GrossFTEs'!$AA80),0),0)</f>
        <v>0</v>
      </c>
      <c r="P80" s="181">
        <f>IFERROR(ROUND($B80*('B1- GrossFTEs'!R80/'B1- GrossFTEs'!$AA80),0),0)</f>
        <v>0</v>
      </c>
      <c r="Q80" s="181">
        <f>IFERROR(ROUND($B80*('B1- GrossFTEs'!T80/'B1- GrossFTEs'!$AA80),0),0)</f>
        <v>0</v>
      </c>
      <c r="R80" s="182">
        <f t="shared" si="4"/>
        <v>0</v>
      </c>
      <c r="S80" s="181">
        <f>IFERROR(ROUND($B80*('B1- GrossFTEs'!Y80/'B1- GrossFTEs'!$AA80),0),0)</f>
        <v>0</v>
      </c>
      <c r="T80" s="437" t="str">
        <f t="shared" si="3"/>
        <v/>
      </c>
    </row>
    <row r="81" spans="1:20" ht="15" customHeight="1" thickTop="1">
      <c r="A81" s="185" t="str">
        <f>IF('B1- GrossFTEs'!A81=0,"",'B1- GrossFTEs'!A81)</f>
        <v>TOTALS</v>
      </c>
      <c r="B81" s="186">
        <f>SUM(B6:B80)</f>
        <v>0</v>
      </c>
      <c r="C81" s="744"/>
      <c r="D81" s="188">
        <f>SUM(D8:D11)</f>
        <v>0</v>
      </c>
      <c r="E81" s="188">
        <f>SUM(E7:E80)</f>
        <v>0</v>
      </c>
      <c r="F81" s="188">
        <f>SUM(F7:F80)</f>
        <v>0</v>
      </c>
      <c r="G81" s="188">
        <f t="shared" ref="G81:S81" si="5">SUM(G7:G80)</f>
        <v>0</v>
      </c>
      <c r="H81" s="188">
        <f>SUM(H6:H80)</f>
        <v>0</v>
      </c>
      <c r="I81" s="188">
        <f t="shared" si="5"/>
        <v>0</v>
      </c>
      <c r="J81" s="188">
        <f t="shared" si="5"/>
        <v>0</v>
      </c>
      <c r="K81" s="188">
        <f t="shared" si="5"/>
        <v>0</v>
      </c>
      <c r="L81" s="188">
        <f t="shared" si="5"/>
        <v>0</v>
      </c>
      <c r="M81" s="188">
        <f t="shared" si="5"/>
        <v>0</v>
      </c>
      <c r="N81" s="188">
        <f t="shared" si="5"/>
        <v>0</v>
      </c>
      <c r="O81" s="188">
        <f t="shared" si="5"/>
        <v>0</v>
      </c>
      <c r="P81" s="188">
        <f t="shared" si="5"/>
        <v>0</v>
      </c>
      <c r="Q81" s="188">
        <f t="shared" si="5"/>
        <v>0</v>
      </c>
      <c r="R81" s="188">
        <f t="shared" si="5"/>
        <v>0</v>
      </c>
      <c r="S81" s="189">
        <f t="shared" si="5"/>
        <v>0</v>
      </c>
      <c r="T81" s="437" t="str">
        <f t="shared" si="3"/>
        <v>Y</v>
      </c>
    </row>
    <row r="82" spans="1:20" ht="13.5">
      <c r="A82" s="59"/>
    </row>
    <row r="83" spans="1:20" ht="13.5">
      <c r="A83" s="59"/>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sheetData>
  <sheetProtection algorithmName="SHA-512" hashValue="8lMn1ce/6hi9IG/lXBYPIT7Ba0OcPFMjE/5/nK63QL6jqXXHwt+9JYuPawOS4EA313rUiC/EKW2Smn2qE7UVCw==" saltValue="t/YU/P4WKFJcWNyfHMpliw==" spinCount="100000" sheet="1" objects="1" scenarios="1" formatColumns="0" formatRows="0" autoFilter="0"/>
  <autoFilter ref="A4:T81" xr:uid="{3FC7924A-76AC-411F-AD25-C6E62E6F673A}"/>
  <dataValidations count="2">
    <dataValidation type="custom" operator="greaterThanOrEqual" allowBlank="1" showInputMessage="1" showErrorMessage="1" sqref="B81" xr:uid="{00000000-0002-0000-09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900-000001000000}">
      <formula1>AND(B6&gt;=0,ROUND(B6,2)=B6)</formula1>
    </dataValidation>
  </dataValidations>
  <printOptions horizontalCentered="1"/>
  <pageMargins left="0.25" right="0.25" top="0.5" bottom="0.5" header="0.25" footer="0.25"/>
  <pageSetup scale="4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O57"/>
  <sheetViews>
    <sheetView view="pageBreakPreview" zoomScale="90" zoomScaleNormal="75" zoomScaleSheetLayoutView="90" workbookViewId="0">
      <pane xSplit="1" ySplit="9" topLeftCell="B28" activePane="bottomRight" state="frozen"/>
      <selection pane="topRight" activeCell="B1" sqref="B1"/>
      <selection pane="bottomLeft" activeCell="A11" sqref="A11"/>
      <selection pane="bottomRight"/>
    </sheetView>
  </sheetViews>
  <sheetFormatPr defaultColWidth="9.21875" defaultRowHeight="12.75"/>
  <cols>
    <col min="1" max="1" width="46.109375" style="509" customWidth="1"/>
    <col min="2" max="8" width="18.77734375" style="24" customWidth="1"/>
    <col min="9" max="14" width="18.77734375" style="14" customWidth="1"/>
    <col min="15" max="16384" width="9.21875" style="14"/>
  </cols>
  <sheetData>
    <row r="1" spans="1:12" s="19" customFormat="1" ht="15.75">
      <c r="A1" s="507" t="str">
        <f>IF('A- Front Page'!B6="","",'A- Front Page'!B6)</f>
        <v/>
      </c>
      <c r="B1" s="46"/>
      <c r="E1" s="20"/>
      <c r="F1" s="867"/>
      <c r="G1" s="867"/>
    </row>
    <row r="2" spans="1:12" s="19" customFormat="1" ht="21">
      <c r="A2" s="508" t="s">
        <v>381</v>
      </c>
      <c r="B2" s="18"/>
      <c r="C2" s="21"/>
      <c r="D2" s="22"/>
      <c r="F2" s="18"/>
      <c r="G2" s="21"/>
      <c r="H2" s="23"/>
      <c r="J2" s="20"/>
      <c r="K2" s="132"/>
      <c r="L2" s="132"/>
    </row>
    <row r="3" spans="1:12" ht="12" customHeight="1"/>
    <row r="4" spans="1:12" hidden="1">
      <c r="B4" s="8" t="s">
        <v>18</v>
      </c>
      <c r="C4" s="9" t="s">
        <v>25</v>
      </c>
      <c r="D4" s="9" t="s">
        <v>12</v>
      </c>
      <c r="E4" s="9" t="s">
        <v>32</v>
      </c>
      <c r="F4" s="25" t="s">
        <v>33</v>
      </c>
      <c r="G4" s="9" t="s">
        <v>14</v>
      </c>
      <c r="H4" s="8" t="s">
        <v>19</v>
      </c>
      <c r="I4" s="9" t="s">
        <v>27</v>
      </c>
      <c r="J4" s="9" t="s">
        <v>34</v>
      </c>
      <c r="K4" s="25" t="s">
        <v>35</v>
      </c>
      <c r="L4" s="25"/>
    </row>
    <row r="5" spans="1:12" hidden="1">
      <c r="A5" s="510" t="s">
        <v>249</v>
      </c>
      <c r="B5" s="26"/>
      <c r="C5" s="12"/>
      <c r="D5" s="12"/>
      <c r="E5" s="12"/>
      <c r="F5" s="13"/>
      <c r="G5" s="12"/>
      <c r="H5" s="26"/>
      <c r="I5" s="12"/>
      <c r="J5" s="12"/>
      <c r="K5" s="13"/>
      <c r="L5" s="13"/>
    </row>
    <row r="6" spans="1:12" ht="13.5" hidden="1">
      <c r="A6" s="511" t="s">
        <v>248</v>
      </c>
      <c r="B6" s="133">
        <f>IFERROR(ROUND(B11/$L11,4),0.1)</f>
        <v>0.1</v>
      </c>
      <c r="C6" s="35">
        <f t="shared" ref="C6:J6" si="0">IFERROR(ROUND(C11/$L11,4),0.1)</f>
        <v>0.1</v>
      </c>
      <c r="D6" s="36">
        <f t="shared" si="0"/>
        <v>0.1</v>
      </c>
      <c r="E6" s="134">
        <f t="shared" si="0"/>
        <v>0.1</v>
      </c>
      <c r="F6" s="37">
        <f t="shared" si="0"/>
        <v>0.1</v>
      </c>
      <c r="G6" s="35">
        <f t="shared" si="0"/>
        <v>0.1</v>
      </c>
      <c r="H6" s="38">
        <f t="shared" si="0"/>
        <v>0.1</v>
      </c>
      <c r="I6" s="39">
        <f t="shared" si="0"/>
        <v>0.1</v>
      </c>
      <c r="J6" s="134">
        <f t="shared" si="0"/>
        <v>0.1</v>
      </c>
      <c r="K6" s="37">
        <f>1-SUM(B6:J6)</f>
        <v>0.10000000000000009</v>
      </c>
      <c r="L6" s="1"/>
    </row>
    <row r="7" spans="1:12" ht="13.5" hidden="1">
      <c r="A7" s="512" t="s">
        <v>250</v>
      </c>
      <c r="B7" s="126">
        <f>IFERROR(ROUND(B30/$L30,4),0.1)</f>
        <v>0.1</v>
      </c>
      <c r="C7" s="127">
        <f t="shared" ref="C7:J7" si="1">IFERROR(ROUND(C30/$L30,4),0.1)</f>
        <v>0.1</v>
      </c>
      <c r="D7" s="127">
        <f t="shared" si="1"/>
        <v>0.1</v>
      </c>
      <c r="E7" s="127">
        <f t="shared" si="1"/>
        <v>0.1</v>
      </c>
      <c r="F7" s="127">
        <f t="shared" si="1"/>
        <v>0.1</v>
      </c>
      <c r="G7" s="127">
        <f t="shared" si="1"/>
        <v>0.1</v>
      </c>
      <c r="H7" s="127">
        <f t="shared" si="1"/>
        <v>0.1</v>
      </c>
      <c r="I7" s="127">
        <f t="shared" si="1"/>
        <v>0.1</v>
      </c>
      <c r="J7" s="127">
        <f t="shared" si="1"/>
        <v>0.1</v>
      </c>
      <c r="K7" s="127">
        <f>1-SUM(B7:J7)</f>
        <v>0.10000000000000009</v>
      </c>
      <c r="L7" s="128"/>
    </row>
    <row r="8" spans="1:12" ht="13.5" thickBot="1"/>
    <row r="9" spans="1:12" s="24" customFormat="1" ht="14.25" thickBot="1">
      <c r="A9" s="746"/>
      <c r="B9" s="212" t="s">
        <v>18</v>
      </c>
      <c r="C9" s="213" t="s">
        <v>25</v>
      </c>
      <c r="D9" s="213" t="s">
        <v>12</v>
      </c>
      <c r="E9" s="213" t="s">
        <v>32</v>
      </c>
      <c r="F9" s="213" t="s">
        <v>33</v>
      </c>
      <c r="G9" s="213" t="s">
        <v>14</v>
      </c>
      <c r="H9" s="213" t="s">
        <v>19</v>
      </c>
      <c r="I9" s="213" t="s">
        <v>27</v>
      </c>
      <c r="J9" s="213" t="s">
        <v>34</v>
      </c>
      <c r="K9" s="214" t="s">
        <v>35</v>
      </c>
      <c r="L9" s="214" t="s">
        <v>46</v>
      </c>
    </row>
    <row r="10" spans="1:12">
      <c r="A10" s="513" t="s">
        <v>3</v>
      </c>
      <c r="B10" s="11"/>
      <c r="C10" s="10"/>
      <c r="D10" s="10"/>
      <c r="E10" s="10"/>
      <c r="F10" s="54"/>
      <c r="G10" s="10"/>
      <c r="H10" s="11"/>
      <c r="I10" s="10"/>
      <c r="J10" s="10"/>
      <c r="K10" s="54"/>
      <c r="L10" s="55"/>
    </row>
    <row r="11" spans="1:12" ht="13.5">
      <c r="A11" s="514" t="s">
        <v>115</v>
      </c>
      <c r="B11" s="27">
        <f>'B1- GrossFTEs'!D81</f>
        <v>0</v>
      </c>
      <c r="C11" s="27">
        <f>'B1- GrossFTEs'!F81</f>
        <v>0</v>
      </c>
      <c r="D11" s="27">
        <f>'B1- GrossFTEs'!H81</f>
        <v>0</v>
      </c>
      <c r="E11" s="27">
        <f>'B1- GrossFTEs'!J81</f>
        <v>0</v>
      </c>
      <c r="F11" s="27">
        <f>'B1- GrossFTEs'!K81</f>
        <v>0</v>
      </c>
      <c r="G11" s="27">
        <f>'B1- GrossFTEs'!L81</f>
        <v>0</v>
      </c>
      <c r="H11" s="27">
        <f>'B1- GrossFTEs'!P81</f>
        <v>0</v>
      </c>
      <c r="I11" s="27">
        <f>'B1- GrossFTEs'!R81</f>
        <v>0</v>
      </c>
      <c r="J11" s="27">
        <f>'B1- GrossFTEs'!T81</f>
        <v>0</v>
      </c>
      <c r="K11" s="27">
        <f>'B1- GrossFTEs'!U81</f>
        <v>0</v>
      </c>
      <c r="L11" s="203">
        <f>SUM(B11:K11)</f>
        <v>0</v>
      </c>
    </row>
    <row r="12" spans="1:12" ht="13.5">
      <c r="A12" s="514" t="s">
        <v>116</v>
      </c>
      <c r="B12" s="27">
        <f>ROUND('B1- GrossFTEs'!$B$81*B$6,2)</f>
        <v>0.1</v>
      </c>
      <c r="C12" s="27">
        <f>ROUND('B1- GrossFTEs'!$B$81*C$6,2)</f>
        <v>0.1</v>
      </c>
      <c r="D12" s="27">
        <f>ROUND('B1- GrossFTEs'!$B$81*D$6,2)</f>
        <v>0.1</v>
      </c>
      <c r="E12" s="27">
        <f>ROUND('B1- GrossFTEs'!$B$81*E$6,2)</f>
        <v>0.1</v>
      </c>
      <c r="F12" s="27">
        <f>ROUND('B1- GrossFTEs'!$B$81*F$6,2)</f>
        <v>0.1</v>
      </c>
      <c r="G12" s="27">
        <f>ROUND('B1- GrossFTEs'!$B$81*G$6,2)</f>
        <v>0.1</v>
      </c>
      <c r="H12" s="27">
        <f>ROUND('B1- GrossFTEs'!$B$81*H$6,2)</f>
        <v>0.1</v>
      </c>
      <c r="I12" s="27">
        <f>ROUND('B1- GrossFTEs'!$B$81*I$6,2)</f>
        <v>0.1</v>
      </c>
      <c r="J12" s="27">
        <f>ROUND('B1- GrossFTEs'!$B$81*J$6,2)</f>
        <v>0.1</v>
      </c>
      <c r="K12" s="27">
        <f>'B1- GrossFTEs'!B81-SUM(B12:J12)</f>
        <v>0.10000000000000009</v>
      </c>
      <c r="L12" s="203">
        <f t="shared" ref="L12:L25" si="2">SUM(B12:K12)</f>
        <v>1</v>
      </c>
    </row>
    <row r="13" spans="1:12" ht="13.5">
      <c r="A13" s="514" t="s">
        <v>343</v>
      </c>
      <c r="B13" s="174">
        <f>ROUND('B1- GrossFTEs'!$Y$81*'E- Net Budget Amt'!B6,2)</f>
        <v>0</v>
      </c>
      <c r="C13" s="174">
        <f>ROUND('B1- GrossFTEs'!$Y$81*'E- Net Budget Amt'!C6,2)</f>
        <v>0</v>
      </c>
      <c r="D13" s="174">
        <f>ROUND('B1- GrossFTEs'!$Y$81*'E- Net Budget Amt'!D6,2)</f>
        <v>0</v>
      </c>
      <c r="E13" s="174">
        <f>ROUND('B1- GrossFTEs'!$Y$81*'E- Net Budget Amt'!E6,2)</f>
        <v>0</v>
      </c>
      <c r="F13" s="174">
        <f>ROUND('B1- GrossFTEs'!$Y$81*'E- Net Budget Amt'!F6,2)</f>
        <v>0</v>
      </c>
      <c r="G13" s="174">
        <f>ROUND('B1- GrossFTEs'!$Y$81*'E- Net Budget Amt'!G6,2)</f>
        <v>0</v>
      </c>
      <c r="H13" s="174">
        <f>ROUND('B1- GrossFTEs'!$Y$81*'E- Net Budget Amt'!H6,2)</f>
        <v>0</v>
      </c>
      <c r="I13" s="174">
        <f>ROUND('B1- GrossFTEs'!$Y$81*'E- Net Budget Amt'!I6,2)</f>
        <v>0</v>
      </c>
      <c r="J13" s="174">
        <f>ROUND('B1- GrossFTEs'!$Y$81*'E- Net Budget Amt'!J6,2)</f>
        <v>0</v>
      </c>
      <c r="K13" s="174">
        <f>ROUND('B1- GrossFTEs'!$Y$81-SUM(B13:J13),2)</f>
        <v>0</v>
      </c>
      <c r="L13" s="204">
        <f t="shared" si="2"/>
        <v>0</v>
      </c>
    </row>
    <row r="14" spans="1:12" ht="14.25" thickBot="1">
      <c r="A14" s="515" t="s">
        <v>306</v>
      </c>
      <c r="B14" s="28">
        <f>'B1- GrossFTEs'!E81-'B1- GrossFTEs'!D81</f>
        <v>0</v>
      </c>
      <c r="C14" s="28">
        <f>'B1- GrossFTEs'!G81-'B1- GrossFTEs'!F81</f>
        <v>0</v>
      </c>
      <c r="D14" s="28">
        <v>0</v>
      </c>
      <c r="E14" s="28">
        <v>0</v>
      </c>
      <c r="F14" s="28">
        <v>0</v>
      </c>
      <c r="G14" s="28">
        <v>0</v>
      </c>
      <c r="H14" s="28">
        <f>'B1- GrossFTEs'!Q81-'B1- GrossFTEs'!P81</f>
        <v>0</v>
      </c>
      <c r="I14" s="28">
        <v>0</v>
      </c>
      <c r="J14" s="28">
        <v>0</v>
      </c>
      <c r="K14" s="28">
        <v>0</v>
      </c>
      <c r="L14" s="205">
        <f t="shared" si="2"/>
        <v>0</v>
      </c>
    </row>
    <row r="15" spans="1:12" ht="15" thickTop="1" thickBot="1">
      <c r="A15" s="516" t="s">
        <v>496</v>
      </c>
      <c r="B15" s="210">
        <f t="shared" ref="B15:K15" si="3">ROUND(SUM(B11:B14),2)</f>
        <v>0.1</v>
      </c>
      <c r="C15" s="210">
        <f t="shared" si="3"/>
        <v>0.1</v>
      </c>
      <c r="D15" s="210">
        <f t="shared" si="3"/>
        <v>0.1</v>
      </c>
      <c r="E15" s="210">
        <f t="shared" si="3"/>
        <v>0.1</v>
      </c>
      <c r="F15" s="210">
        <f t="shared" si="3"/>
        <v>0.1</v>
      </c>
      <c r="G15" s="210">
        <f t="shared" si="3"/>
        <v>0.1</v>
      </c>
      <c r="H15" s="210">
        <f t="shared" si="3"/>
        <v>0.1</v>
      </c>
      <c r="I15" s="210">
        <f t="shared" si="3"/>
        <v>0.1</v>
      </c>
      <c r="J15" s="210">
        <f t="shared" si="3"/>
        <v>0.1</v>
      </c>
      <c r="K15" s="211">
        <f t="shared" si="3"/>
        <v>0.1</v>
      </c>
      <c r="L15" s="206">
        <f t="shared" si="2"/>
        <v>0.99999999999999989</v>
      </c>
    </row>
    <row r="16" spans="1:12" ht="13.5">
      <c r="A16" s="517" t="s">
        <v>308</v>
      </c>
      <c r="B16" s="870"/>
      <c r="C16" s="871"/>
      <c r="D16" s="871"/>
      <c r="E16" s="871"/>
      <c r="F16" s="871"/>
      <c r="G16" s="871"/>
      <c r="H16" s="871"/>
      <c r="I16" s="871"/>
      <c r="J16" s="871"/>
      <c r="K16" s="871"/>
      <c r="L16" s="872"/>
    </row>
    <row r="17" spans="1:13" ht="13.5">
      <c r="A17" s="518" t="s">
        <v>117</v>
      </c>
      <c r="B17" s="45"/>
      <c r="C17" s="45"/>
      <c r="D17" s="27">
        <f>'B1- GrossFTEs'!H6</f>
        <v>0</v>
      </c>
      <c r="E17" s="45"/>
      <c r="F17" s="45"/>
      <c r="G17" s="45"/>
      <c r="H17" s="45"/>
      <c r="I17" s="45"/>
      <c r="J17" s="45"/>
      <c r="K17" s="45"/>
      <c r="L17" s="198">
        <f>D17</f>
        <v>0</v>
      </c>
    </row>
    <row r="18" spans="1:13" ht="13.5">
      <c r="A18" s="519" t="s">
        <v>449</v>
      </c>
      <c r="B18" s="174">
        <f>B14-'B1- GrossFTEs'!E14</f>
        <v>0</v>
      </c>
      <c r="C18" s="174">
        <f>C14-'B1- GrossFTEs'!G14</f>
        <v>0</v>
      </c>
      <c r="D18" s="174">
        <f>D14</f>
        <v>0</v>
      </c>
      <c r="E18" s="174">
        <f>E14</f>
        <v>0</v>
      </c>
      <c r="F18" s="174">
        <f>F14</f>
        <v>0</v>
      </c>
      <c r="G18" s="174">
        <f t="shared" ref="G18:K18" si="4">G14</f>
        <v>0</v>
      </c>
      <c r="H18" s="174">
        <f>H14-'B1- GrossFTEs'!Q14</f>
        <v>0</v>
      </c>
      <c r="I18" s="174">
        <f t="shared" si="4"/>
        <v>0</v>
      </c>
      <c r="J18" s="174">
        <f t="shared" si="4"/>
        <v>0</v>
      </c>
      <c r="K18" s="174">
        <f t="shared" si="4"/>
        <v>0</v>
      </c>
      <c r="L18" s="228">
        <f>SUM(B18:K18)</f>
        <v>0</v>
      </c>
    </row>
    <row r="19" spans="1:13" ht="16.5" customHeight="1" thickBot="1">
      <c r="A19" s="520" t="s">
        <v>466</v>
      </c>
      <c r="B19" s="148"/>
      <c r="C19" s="148"/>
      <c r="D19" s="148"/>
      <c r="E19" s="148"/>
      <c r="F19" s="148"/>
      <c r="G19" s="148"/>
      <c r="H19" s="148"/>
      <c r="I19" s="148"/>
      <c r="J19" s="148"/>
      <c r="K19" s="148"/>
      <c r="L19" s="199">
        <f t="shared" si="2"/>
        <v>0</v>
      </c>
    </row>
    <row r="20" spans="1:13" ht="15" thickTop="1" thickBot="1">
      <c r="A20" s="515" t="s">
        <v>348</v>
      </c>
      <c r="B20" s="207">
        <f>ROUND(SUM(B17:B19),2)</f>
        <v>0</v>
      </c>
      <c r="C20" s="207">
        <f t="shared" ref="C20:K20" si="5">ROUND(SUM(C17:C19),2)</f>
        <v>0</v>
      </c>
      <c r="D20" s="207">
        <f t="shared" si="5"/>
        <v>0</v>
      </c>
      <c r="E20" s="207">
        <f t="shared" si="5"/>
        <v>0</v>
      </c>
      <c r="F20" s="207">
        <f t="shared" si="5"/>
        <v>0</v>
      </c>
      <c r="G20" s="207">
        <f t="shared" si="5"/>
        <v>0</v>
      </c>
      <c r="H20" s="207">
        <f t="shared" si="5"/>
        <v>0</v>
      </c>
      <c r="I20" s="207">
        <f t="shared" si="5"/>
        <v>0</v>
      </c>
      <c r="J20" s="207">
        <f t="shared" si="5"/>
        <v>0</v>
      </c>
      <c r="K20" s="207">
        <f t="shared" si="5"/>
        <v>0</v>
      </c>
      <c r="L20" s="200">
        <f>SUM(B20:K20)</f>
        <v>0</v>
      </c>
    </row>
    <row r="21" spans="1:13" ht="5.25" customHeight="1" thickTop="1" thickBot="1">
      <c r="A21" s="521"/>
      <c r="B21" s="208"/>
      <c r="C21" s="208"/>
      <c r="D21" s="208"/>
      <c r="E21" s="208"/>
      <c r="F21" s="208"/>
      <c r="G21" s="208"/>
      <c r="H21" s="208"/>
      <c r="I21" s="208"/>
      <c r="J21" s="208"/>
      <c r="K21" s="208"/>
      <c r="L21" s="201"/>
    </row>
    <row r="22" spans="1:13" ht="14.25" thickTop="1">
      <c r="A22" s="522" t="s">
        <v>498</v>
      </c>
      <c r="B22" s="209">
        <f>ROUND(B15-B20,2)</f>
        <v>0.1</v>
      </c>
      <c r="C22" s="209">
        <f t="shared" ref="C22:K22" si="6">ROUND(C15-C20,2)</f>
        <v>0.1</v>
      </c>
      <c r="D22" s="209">
        <f t="shared" si="6"/>
        <v>0.1</v>
      </c>
      <c r="E22" s="209">
        <f t="shared" si="6"/>
        <v>0.1</v>
      </c>
      <c r="F22" s="209">
        <f t="shared" si="6"/>
        <v>0.1</v>
      </c>
      <c r="G22" s="209">
        <f t="shared" si="6"/>
        <v>0.1</v>
      </c>
      <c r="H22" s="209">
        <f t="shared" si="6"/>
        <v>0.1</v>
      </c>
      <c r="I22" s="209">
        <f t="shared" si="6"/>
        <v>0.1</v>
      </c>
      <c r="J22" s="209">
        <f t="shared" si="6"/>
        <v>0.1</v>
      </c>
      <c r="K22" s="209">
        <f t="shared" si="6"/>
        <v>0.1</v>
      </c>
      <c r="L22" s="202">
        <f>SUM(B22:K22)</f>
        <v>0.99999999999999989</v>
      </c>
    </row>
    <row r="23" spans="1:13" ht="13.5">
      <c r="A23" s="517" t="s">
        <v>346</v>
      </c>
      <c r="B23" s="135"/>
      <c r="C23" s="135"/>
      <c r="D23" s="135"/>
      <c r="E23" s="135"/>
      <c r="F23" s="135"/>
      <c r="G23" s="135"/>
      <c r="H23" s="135"/>
      <c r="I23" s="135"/>
      <c r="J23" s="135"/>
      <c r="K23" s="136"/>
      <c r="L23" s="137"/>
    </row>
    <row r="24" spans="1:13" ht="14.25" thickBot="1">
      <c r="A24" s="519" t="s">
        <v>345</v>
      </c>
      <c r="B24" s="145"/>
      <c r="C24" s="145"/>
      <c r="D24" s="145"/>
      <c r="E24" s="145"/>
      <c r="F24" s="145"/>
      <c r="G24" s="145"/>
      <c r="H24" s="145"/>
      <c r="I24" s="145"/>
      <c r="J24" s="145"/>
      <c r="K24" s="145"/>
      <c r="L24" s="195">
        <f>SUM(B24:K24)</f>
        <v>0</v>
      </c>
    </row>
    <row r="25" spans="1:13" ht="14.25" thickTop="1">
      <c r="A25" s="522" t="s">
        <v>495</v>
      </c>
      <c r="B25" s="747">
        <f>B15-B20+B24</f>
        <v>0.1</v>
      </c>
      <c r="C25" s="747">
        <f t="shared" ref="C25:K25" si="7">C15-C20+C24</f>
        <v>0.1</v>
      </c>
      <c r="D25" s="747">
        <f t="shared" si="7"/>
        <v>0.1</v>
      </c>
      <c r="E25" s="747">
        <f t="shared" si="7"/>
        <v>0.1</v>
      </c>
      <c r="F25" s="747">
        <f t="shared" si="7"/>
        <v>0.1</v>
      </c>
      <c r="G25" s="747">
        <f t="shared" si="7"/>
        <v>0.1</v>
      </c>
      <c r="H25" s="747">
        <f t="shared" si="7"/>
        <v>0.1</v>
      </c>
      <c r="I25" s="747">
        <f t="shared" si="7"/>
        <v>0.1</v>
      </c>
      <c r="J25" s="747">
        <f t="shared" si="7"/>
        <v>0.1</v>
      </c>
      <c r="K25" s="747">
        <f t="shared" si="7"/>
        <v>0.1</v>
      </c>
      <c r="L25" s="748">
        <f t="shared" si="2"/>
        <v>0.99999999999999989</v>
      </c>
      <c r="M25" s="93"/>
    </row>
    <row r="26" spans="1:13" ht="13.5">
      <c r="A26" s="523" t="s">
        <v>126</v>
      </c>
      <c r="B26" s="81">
        <f>IFERROR(B25/$L$25,0)</f>
        <v>0.10000000000000002</v>
      </c>
      <c r="C26" s="81">
        <f t="shared" ref="C26:K26" si="8">IFERROR(C25/$L$25,0)</f>
        <v>0.10000000000000002</v>
      </c>
      <c r="D26" s="81">
        <f t="shared" si="8"/>
        <v>0.10000000000000002</v>
      </c>
      <c r="E26" s="81">
        <f t="shared" si="8"/>
        <v>0.10000000000000002</v>
      </c>
      <c r="F26" s="81">
        <f t="shared" si="8"/>
        <v>0.10000000000000002</v>
      </c>
      <c r="G26" s="81">
        <f t="shared" si="8"/>
        <v>0.10000000000000002</v>
      </c>
      <c r="H26" s="81">
        <f t="shared" si="8"/>
        <v>0.10000000000000002</v>
      </c>
      <c r="I26" s="81">
        <f t="shared" si="8"/>
        <v>0.10000000000000002</v>
      </c>
      <c r="J26" s="81">
        <f t="shared" si="8"/>
        <v>0.10000000000000002</v>
      </c>
      <c r="K26" s="81">
        <f t="shared" si="8"/>
        <v>0.10000000000000002</v>
      </c>
      <c r="L26" s="196">
        <f>SUM(B26:K26)</f>
        <v>1</v>
      </c>
    </row>
    <row r="27" spans="1:13" ht="14.25" thickBot="1">
      <c r="A27" s="524" t="s">
        <v>127</v>
      </c>
      <c r="B27" s="82">
        <v>0.19400000000000001</v>
      </c>
      <c r="C27" s="82">
        <v>0.14599999999999999</v>
      </c>
      <c r="D27" s="82">
        <v>9.5000000000000001E-2</v>
      </c>
      <c r="E27" s="82">
        <v>3.9E-2</v>
      </c>
      <c r="F27" s="82">
        <v>2.9000000000000001E-2</v>
      </c>
      <c r="G27" s="82">
        <v>4.3999999999999997E-2</v>
      </c>
      <c r="H27" s="82">
        <v>0.151</v>
      </c>
      <c r="I27" s="82">
        <v>8.8999999999999996E-2</v>
      </c>
      <c r="J27" s="82">
        <v>9.0999999999999998E-2</v>
      </c>
      <c r="K27" s="82">
        <v>0.122</v>
      </c>
      <c r="L27" s="197">
        <f>SUM(B27:K27)</f>
        <v>0.99999999999999989</v>
      </c>
    </row>
    <row r="28" spans="1:13" ht="13.5" thickBot="1"/>
    <row r="29" spans="1:13" ht="13.5">
      <c r="A29" s="525" t="s">
        <v>251</v>
      </c>
      <c r="B29" s="30"/>
      <c r="C29" s="30"/>
      <c r="D29" s="31"/>
      <c r="E29" s="29"/>
      <c r="F29" s="32"/>
      <c r="G29" s="30"/>
      <c r="H29" s="30"/>
      <c r="I29" s="30"/>
      <c r="J29" s="33"/>
      <c r="K29" s="34"/>
      <c r="L29" s="29"/>
    </row>
    <row r="30" spans="1:13" ht="13.5">
      <c r="A30" s="514" t="s">
        <v>118</v>
      </c>
      <c r="B30" s="40">
        <f>ROUND('B2- PersonnelCosts'!F81+'C1- OperatingCosts'!F81+'D1- CapitalCosts'!F81,0)</f>
        <v>0</v>
      </c>
      <c r="C30" s="40">
        <f>'B2- PersonnelCosts'!G81+'C1- OperatingCosts'!G81+'D1- CapitalCosts'!G81</f>
        <v>0</v>
      </c>
      <c r="D30" s="40">
        <f>'B2- PersonnelCosts'!H81+'C1- OperatingCosts'!H81+'D1- CapitalCosts'!H81</f>
        <v>0</v>
      </c>
      <c r="E30" s="40">
        <f>'B2- PersonnelCosts'!I81+'C1- OperatingCosts'!I81+'D1- CapitalCosts'!I81</f>
        <v>0</v>
      </c>
      <c r="F30" s="40">
        <f>'B2- PersonnelCosts'!J81+'C1- OperatingCosts'!J81+'D1- CapitalCosts'!J81</f>
        <v>0</v>
      </c>
      <c r="G30" s="40">
        <f>'B2- PersonnelCosts'!K81+'C1- OperatingCosts'!K81+'D1- CapitalCosts'!K81</f>
        <v>0</v>
      </c>
      <c r="H30" s="40">
        <f>'B2- PersonnelCosts'!O81+'C1- OperatingCosts'!O81+'D1- CapitalCosts'!O81</f>
        <v>0</v>
      </c>
      <c r="I30" s="40">
        <f>'B2- PersonnelCosts'!P81+'C1- OperatingCosts'!P81+'D1- CapitalCosts'!P81</f>
        <v>0</v>
      </c>
      <c r="J30" s="40">
        <f>'B2- PersonnelCosts'!Q81+'C1- OperatingCosts'!Q81+'D1- CapitalCosts'!Q81</f>
        <v>0</v>
      </c>
      <c r="K30" s="40">
        <f>'B2- PersonnelCosts'!R81+'C1- OperatingCosts'!R81+'D1- CapitalCosts'!R81</f>
        <v>0</v>
      </c>
      <c r="L30" s="190">
        <f t="shared" ref="L30:L46" si="9">SUM(B30:K30)</f>
        <v>0</v>
      </c>
    </row>
    <row r="31" spans="1:13" ht="13.5">
      <c r="A31" s="514" t="s">
        <v>119</v>
      </c>
      <c r="B31" s="40">
        <f>ROUND(('B2- PersonnelCosts'!$D$81+'C1- OperatingCosts'!$D$81+'D1- CapitalCosts'!$D$81)*B$7,0)</f>
        <v>0</v>
      </c>
      <c r="C31" s="40">
        <f>ROUND(('B2- PersonnelCosts'!$D$81+'C1- OperatingCosts'!$D$81+'D1- CapitalCosts'!$D$81)*C$7,0)</f>
        <v>0</v>
      </c>
      <c r="D31" s="40">
        <f>ROUND(('B2- PersonnelCosts'!$D$81+'C1- OperatingCosts'!$D$81+'D1- CapitalCosts'!$D$81)*D$7,0)</f>
        <v>0</v>
      </c>
      <c r="E31" s="40">
        <f>ROUND(('B2- PersonnelCosts'!$D$81+'C1- OperatingCosts'!$D$81+'D1- CapitalCosts'!$D$81)*E$7,0)</f>
        <v>0</v>
      </c>
      <c r="F31" s="40">
        <f>ROUND(('B2- PersonnelCosts'!$D$81+'C1- OperatingCosts'!$D$81+'D1- CapitalCosts'!$D$81)*F$7,0)</f>
        <v>0</v>
      </c>
      <c r="G31" s="40">
        <f>ROUND(('B2- PersonnelCosts'!$D$81+'C1- OperatingCosts'!$D$81+'D1- CapitalCosts'!$D$81)*G$7,0)</f>
        <v>0</v>
      </c>
      <c r="H31" s="40">
        <f>ROUND(('B2- PersonnelCosts'!$D$81+'C1- OperatingCosts'!$D$81+'D1- CapitalCosts'!$D$81)*H$7,0)</f>
        <v>0</v>
      </c>
      <c r="I31" s="40">
        <f>ROUND(('B2- PersonnelCosts'!$D$81+'C1- OperatingCosts'!$D$81+'D1- CapitalCosts'!$D$81)*I$7,0)</f>
        <v>0</v>
      </c>
      <c r="J31" s="40">
        <f>ROUND(('B2- PersonnelCosts'!$D$81+'C1- OperatingCosts'!$D$81+'D1- CapitalCosts'!$D$81)*J$7,0)</f>
        <v>0</v>
      </c>
      <c r="K31" s="40">
        <f>ROUND(('B2- PersonnelCosts'!D81+'C1- OperatingCosts'!D81+'D1- CapitalCosts'!D81)-SUM(B31:J31),0)</f>
        <v>0</v>
      </c>
      <c r="L31" s="190">
        <f t="shared" si="9"/>
        <v>0</v>
      </c>
    </row>
    <row r="32" spans="1:13" ht="13.5">
      <c r="A32" s="514" t="s">
        <v>347</v>
      </c>
      <c r="B32" s="40">
        <f>ROUND(('B2- PersonnelCosts'!$S$81+'C1- OperatingCosts'!$S$81+'D1- CapitalCosts'!$S$81)*B$7,0)</f>
        <v>0</v>
      </c>
      <c r="C32" s="40">
        <f>ROUND(('B2- PersonnelCosts'!$S$81+'C1- OperatingCosts'!$S$81+'D1- CapitalCosts'!$S$81)*C$7,0)</f>
        <v>0</v>
      </c>
      <c r="D32" s="40">
        <f>ROUND(('B2- PersonnelCosts'!$S$81+'C1- OperatingCosts'!$S$81+'D1- CapitalCosts'!$S$81)*D$7,0)</f>
        <v>0</v>
      </c>
      <c r="E32" s="40">
        <f>ROUND(('B2- PersonnelCosts'!$S$81+'C1- OperatingCosts'!$S$81+'D1- CapitalCosts'!$S$81)*E$7,0)</f>
        <v>0</v>
      </c>
      <c r="F32" s="40">
        <f>ROUND(('B2- PersonnelCosts'!$S$81+'C1- OperatingCosts'!$S$81+'D1- CapitalCosts'!$S$81)*F$7,0)</f>
        <v>0</v>
      </c>
      <c r="G32" s="40">
        <f>ROUND(('B2- PersonnelCosts'!$S$81+'C1- OperatingCosts'!$S$81+'D1- CapitalCosts'!$S$81)*G$7,0)</f>
        <v>0</v>
      </c>
      <c r="H32" s="40">
        <f>ROUND(('B2- PersonnelCosts'!$S$81+'C1- OperatingCosts'!$S$81+'D1- CapitalCosts'!$S$81)*H$7,0)</f>
        <v>0</v>
      </c>
      <c r="I32" s="40">
        <f>ROUND(('B2- PersonnelCosts'!$S$81+'C1- OperatingCosts'!$S$81+'D1- CapitalCosts'!$S$81)*I$7,0)</f>
        <v>0</v>
      </c>
      <c r="J32" s="40">
        <f>ROUND(('B2- PersonnelCosts'!$S$81+'C1- OperatingCosts'!$S$81+'D1- CapitalCosts'!$S$81)*J$7,0)</f>
        <v>0</v>
      </c>
      <c r="K32" s="40">
        <f>ROUND(('B2- PersonnelCosts'!$S$81+'C1- OperatingCosts'!$S$81+'D1- CapitalCosts'!$S$81)-SUM(B32:J32),0)</f>
        <v>0</v>
      </c>
      <c r="L32" s="190">
        <f>SUM(B32:K32)</f>
        <v>0</v>
      </c>
    </row>
    <row r="33" spans="1:15" ht="14.25" thickBot="1">
      <c r="A33" s="514" t="s">
        <v>307</v>
      </c>
      <c r="B33" s="40">
        <f>ROUND(('B2- PersonnelCosts'!E81+'C1- OperatingCosts'!E81+'D1- CapitalCosts'!E81)*'B1- GrossFTEs'!E4,0)</f>
        <v>0</v>
      </c>
      <c r="C33" s="40">
        <f>ROUND(('B2- PersonnelCosts'!E81+'C1- OperatingCosts'!E81+'D1- CapitalCosts'!E81)-B33-H33,0)</f>
        <v>0</v>
      </c>
      <c r="D33" s="40">
        <v>0</v>
      </c>
      <c r="E33" s="40">
        <v>0</v>
      </c>
      <c r="F33" s="40">
        <v>0</v>
      </c>
      <c r="G33" s="40">
        <v>0</v>
      </c>
      <c r="H33" s="40">
        <f>ROUND(('B2- PersonnelCosts'!E81+'C1- OperatingCosts'!E81+'D1- CapitalCosts'!E81)*'B1- GrossFTEs'!Q4,0)</f>
        <v>0</v>
      </c>
      <c r="I33" s="40">
        <v>0</v>
      </c>
      <c r="J33" s="40">
        <v>0</v>
      </c>
      <c r="K33" s="40">
        <v>0</v>
      </c>
      <c r="L33" s="190">
        <f t="shared" si="9"/>
        <v>0</v>
      </c>
    </row>
    <row r="34" spans="1:15" ht="15" thickTop="1" thickBot="1">
      <c r="A34" s="526" t="s">
        <v>497</v>
      </c>
      <c r="B34" s="192">
        <f t="shared" ref="B34:K34" si="10">SUM(B30:B33)</f>
        <v>0</v>
      </c>
      <c r="C34" s="193">
        <f t="shared" si="10"/>
        <v>0</v>
      </c>
      <c r="D34" s="193">
        <f t="shared" si="10"/>
        <v>0</v>
      </c>
      <c r="E34" s="193">
        <f t="shared" si="10"/>
        <v>0</v>
      </c>
      <c r="F34" s="193">
        <f t="shared" si="10"/>
        <v>0</v>
      </c>
      <c r="G34" s="193">
        <f t="shared" si="10"/>
        <v>0</v>
      </c>
      <c r="H34" s="193">
        <f t="shared" si="10"/>
        <v>0</v>
      </c>
      <c r="I34" s="193">
        <f t="shared" si="10"/>
        <v>0</v>
      </c>
      <c r="J34" s="193">
        <f t="shared" si="10"/>
        <v>0</v>
      </c>
      <c r="K34" s="194">
        <f t="shared" si="10"/>
        <v>0</v>
      </c>
      <c r="L34" s="191">
        <f t="shared" si="9"/>
        <v>0</v>
      </c>
    </row>
    <row r="35" spans="1:15" ht="13.5">
      <c r="A35" s="517" t="s">
        <v>309</v>
      </c>
      <c r="B35" s="135"/>
      <c r="C35" s="135"/>
      <c r="D35" s="135"/>
      <c r="E35" s="135"/>
      <c r="F35" s="135"/>
      <c r="G35" s="135"/>
      <c r="H35" s="135"/>
      <c r="I35" s="135"/>
      <c r="J35" s="135"/>
      <c r="K35" s="136"/>
      <c r="L35" s="137"/>
    </row>
    <row r="36" spans="1:15" ht="13.5">
      <c r="A36" s="527" t="s">
        <v>120</v>
      </c>
      <c r="B36" s="53"/>
      <c r="C36" s="53"/>
      <c r="D36" s="52">
        <f>'B2- PersonnelCosts'!B6+'C1- OperatingCosts'!B6+'D1- CapitalCosts'!B6</f>
        <v>0</v>
      </c>
      <c r="E36" s="53"/>
      <c r="F36" s="53"/>
      <c r="G36" s="53"/>
      <c r="H36" s="53"/>
      <c r="I36" s="53"/>
      <c r="J36" s="53"/>
      <c r="K36" s="53"/>
      <c r="L36" s="220">
        <f>D36</f>
        <v>0</v>
      </c>
    </row>
    <row r="37" spans="1:15" ht="13.5">
      <c r="A37" s="519" t="s">
        <v>450</v>
      </c>
      <c r="B37" s="40">
        <f>B33-(ROUND(('B2- PersonnelCosts'!E14+'C1- OperatingCosts'!E14+'D1- CapitalCosts'!E14)*'B1- GrossFTEs'!E4,0))</f>
        <v>0</v>
      </c>
      <c r="C37" s="40">
        <f>(L33-('B2- PersonnelCosts'!B14+'C1- OperatingCosts'!B14+'D1- CapitalCosts'!B14))-(B37+H37)</f>
        <v>0</v>
      </c>
      <c r="D37" s="40">
        <f t="shared" ref="D37:K37" si="11">D33</f>
        <v>0</v>
      </c>
      <c r="E37" s="40">
        <f t="shared" si="11"/>
        <v>0</v>
      </c>
      <c r="F37" s="40">
        <f t="shared" si="11"/>
        <v>0</v>
      </c>
      <c r="G37" s="40">
        <f t="shared" si="11"/>
        <v>0</v>
      </c>
      <c r="H37" s="40">
        <f>H33-ROUND(('B2- PersonnelCosts'!E14+'C1- OperatingCosts'!E14+'D1- CapitalCosts'!E14)*'B1- GrossFTEs'!Q4,0)</f>
        <v>0</v>
      </c>
      <c r="I37" s="40">
        <f t="shared" si="11"/>
        <v>0</v>
      </c>
      <c r="J37" s="40">
        <f t="shared" si="11"/>
        <v>0</v>
      </c>
      <c r="K37" s="40">
        <f t="shared" si="11"/>
        <v>0</v>
      </c>
      <c r="L37" s="190">
        <f>SUM(B37:K37)</f>
        <v>0</v>
      </c>
    </row>
    <row r="38" spans="1:15" ht="25.5">
      <c r="A38" s="528" t="s">
        <v>447</v>
      </c>
      <c r="B38" s="230"/>
      <c r="C38" s="230"/>
      <c r="D38" s="230"/>
      <c r="E38" s="230"/>
      <c r="F38" s="230"/>
      <c r="G38" s="230"/>
      <c r="H38" s="230"/>
      <c r="I38" s="230"/>
      <c r="J38" s="230"/>
      <c r="K38" s="230"/>
      <c r="L38" s="229">
        <f>SUM(B38:K38)</f>
        <v>0</v>
      </c>
    </row>
    <row r="39" spans="1:15" ht="14.25" thickBot="1">
      <c r="A39" s="519" t="s">
        <v>350</v>
      </c>
      <c r="B39" s="117"/>
      <c r="C39" s="117"/>
      <c r="D39" s="117"/>
      <c r="E39" s="117"/>
      <c r="F39" s="117"/>
      <c r="G39" s="117"/>
      <c r="H39" s="117"/>
      <c r="I39" s="117"/>
      <c r="J39" s="117"/>
      <c r="K39" s="117"/>
      <c r="L39" s="225">
        <f t="shared" ref="L39" si="12">SUM(B39:K39)</f>
        <v>0</v>
      </c>
    </row>
    <row r="40" spans="1:15" ht="15" thickTop="1" thickBot="1">
      <c r="A40" s="529" t="s">
        <v>252</v>
      </c>
      <c r="B40" s="215">
        <f>ROUND(SUM(B36:B39),2)</f>
        <v>0</v>
      </c>
      <c r="C40" s="215">
        <f t="shared" ref="C40:K40" si="13">ROUND(SUM(C36:C39),2)</f>
        <v>0</v>
      </c>
      <c r="D40" s="215">
        <f t="shared" si="13"/>
        <v>0</v>
      </c>
      <c r="E40" s="215">
        <f t="shared" si="13"/>
        <v>0</v>
      </c>
      <c r="F40" s="215">
        <f t="shared" si="13"/>
        <v>0</v>
      </c>
      <c r="G40" s="215">
        <f t="shared" si="13"/>
        <v>0</v>
      </c>
      <c r="H40" s="215">
        <f t="shared" si="13"/>
        <v>0</v>
      </c>
      <c r="I40" s="215">
        <f t="shared" si="13"/>
        <v>0</v>
      </c>
      <c r="J40" s="215">
        <f t="shared" si="13"/>
        <v>0</v>
      </c>
      <c r="K40" s="215">
        <f t="shared" si="13"/>
        <v>0</v>
      </c>
      <c r="L40" s="216">
        <f>SUM(B40:K40)</f>
        <v>0</v>
      </c>
    </row>
    <row r="41" spans="1:15" ht="6" customHeight="1" thickTop="1" thickBot="1">
      <c r="A41" s="530"/>
      <c r="B41" s="217"/>
      <c r="C41" s="217"/>
      <c r="D41" s="217"/>
      <c r="E41" s="217"/>
      <c r="F41" s="217"/>
      <c r="G41" s="217"/>
      <c r="H41" s="217"/>
      <c r="I41" s="217"/>
      <c r="J41" s="217"/>
      <c r="K41" s="217"/>
      <c r="L41" s="218"/>
    </row>
    <row r="42" spans="1:15" ht="14.25" thickTop="1">
      <c r="A42" s="522" t="s">
        <v>499</v>
      </c>
      <c r="B42" s="219">
        <f>B34-B40</f>
        <v>0</v>
      </c>
      <c r="C42" s="219">
        <f t="shared" ref="C42:K42" si="14">C34-C40</f>
        <v>0</v>
      </c>
      <c r="D42" s="219">
        <f t="shared" si="14"/>
        <v>0</v>
      </c>
      <c r="E42" s="219">
        <f t="shared" si="14"/>
        <v>0</v>
      </c>
      <c r="F42" s="219">
        <f t="shared" si="14"/>
        <v>0</v>
      </c>
      <c r="G42" s="219">
        <f t="shared" si="14"/>
        <v>0</v>
      </c>
      <c r="H42" s="219">
        <f t="shared" si="14"/>
        <v>0</v>
      </c>
      <c r="I42" s="219">
        <f t="shared" si="14"/>
        <v>0</v>
      </c>
      <c r="J42" s="219">
        <f t="shared" si="14"/>
        <v>0</v>
      </c>
      <c r="K42" s="219">
        <f t="shared" si="14"/>
        <v>0</v>
      </c>
      <c r="L42" s="220">
        <f>SUM(B42:K42)</f>
        <v>0</v>
      </c>
    </row>
    <row r="43" spans="1:15" ht="13.5">
      <c r="A43" s="517" t="s">
        <v>448</v>
      </c>
      <c r="B43" s="135"/>
      <c r="C43" s="135"/>
      <c r="D43" s="135"/>
      <c r="E43" s="135"/>
      <c r="F43" s="135"/>
      <c r="G43" s="135"/>
      <c r="H43" s="135"/>
      <c r="I43" s="135"/>
      <c r="J43" s="135"/>
      <c r="K43" s="136"/>
      <c r="L43" s="226"/>
    </row>
    <row r="44" spans="1:15" ht="13.5">
      <c r="A44" s="519" t="s">
        <v>310</v>
      </c>
      <c r="B44" s="117"/>
      <c r="C44" s="117"/>
      <c r="D44" s="117"/>
      <c r="E44" s="117"/>
      <c r="F44" s="117"/>
      <c r="G44" s="117"/>
      <c r="H44" s="117"/>
      <c r="I44" s="117"/>
      <c r="J44" s="117"/>
      <c r="K44" s="117"/>
      <c r="L44" s="227">
        <f>SUM(B44:K44)</f>
        <v>0</v>
      </c>
    </row>
    <row r="45" spans="1:15" ht="14.25" thickBot="1">
      <c r="A45" s="519" t="s">
        <v>452</v>
      </c>
      <c r="B45" s="231">
        <v>0</v>
      </c>
      <c r="C45" s="231">
        <v>0</v>
      </c>
      <c r="D45" s="231">
        <v>0</v>
      </c>
      <c r="E45" s="231">
        <v>0</v>
      </c>
      <c r="F45" s="231">
        <v>0</v>
      </c>
      <c r="G45" s="231">
        <v>0</v>
      </c>
      <c r="H45" s="231">
        <v>0</v>
      </c>
      <c r="I45" s="231">
        <v>0</v>
      </c>
      <c r="J45" s="231">
        <v>0</v>
      </c>
      <c r="K45" s="231">
        <v>0</v>
      </c>
      <c r="L45" s="227">
        <v>0</v>
      </c>
    </row>
    <row r="46" spans="1:15" ht="27.75" thickTop="1">
      <c r="A46" s="531" t="s">
        <v>500</v>
      </c>
      <c r="B46" s="221">
        <f>B42+B44+B45</f>
        <v>0</v>
      </c>
      <c r="C46" s="221">
        <f t="shared" ref="C46:K46" si="15">C42+C44+C45</f>
        <v>0</v>
      </c>
      <c r="D46" s="221">
        <f t="shared" si="15"/>
        <v>0</v>
      </c>
      <c r="E46" s="221">
        <f t="shared" si="15"/>
        <v>0</v>
      </c>
      <c r="F46" s="221">
        <f t="shared" si="15"/>
        <v>0</v>
      </c>
      <c r="G46" s="221">
        <f t="shared" si="15"/>
        <v>0</v>
      </c>
      <c r="H46" s="221">
        <f t="shared" si="15"/>
        <v>0</v>
      </c>
      <c r="I46" s="221">
        <f t="shared" si="15"/>
        <v>0</v>
      </c>
      <c r="J46" s="221">
        <f t="shared" si="15"/>
        <v>0</v>
      </c>
      <c r="K46" s="221">
        <f t="shared" si="15"/>
        <v>0</v>
      </c>
      <c r="L46" s="222">
        <f t="shared" si="9"/>
        <v>0</v>
      </c>
      <c r="M46" s="868"/>
      <c r="N46" s="869"/>
      <c r="O46" s="869"/>
    </row>
    <row r="47" spans="1:15" ht="13.5">
      <c r="A47" s="523" t="s">
        <v>125</v>
      </c>
      <c r="B47" s="223">
        <f>IFERROR(B46/$L$46,0)</f>
        <v>0</v>
      </c>
      <c r="C47" s="223">
        <f t="shared" ref="C47:K47" si="16">IFERROR(C46/$L$46,0)</f>
        <v>0</v>
      </c>
      <c r="D47" s="223">
        <f t="shared" si="16"/>
        <v>0</v>
      </c>
      <c r="E47" s="223">
        <f t="shared" si="16"/>
        <v>0</v>
      </c>
      <c r="F47" s="223">
        <f t="shared" si="16"/>
        <v>0</v>
      </c>
      <c r="G47" s="223">
        <f t="shared" si="16"/>
        <v>0</v>
      </c>
      <c r="H47" s="223">
        <f t="shared" si="16"/>
        <v>0</v>
      </c>
      <c r="I47" s="223">
        <f t="shared" si="16"/>
        <v>0</v>
      </c>
      <c r="J47" s="223">
        <f t="shared" si="16"/>
        <v>0</v>
      </c>
      <c r="K47" s="223">
        <f t="shared" si="16"/>
        <v>0</v>
      </c>
      <c r="L47" s="196">
        <f>SUM(B47:K47)</f>
        <v>0</v>
      </c>
      <c r="M47" s="868"/>
      <c r="N47" s="869"/>
      <c r="O47" s="869"/>
    </row>
    <row r="48" spans="1:15" ht="14.25" thickBot="1">
      <c r="A48" s="524" t="s">
        <v>127</v>
      </c>
      <c r="B48" s="224">
        <v>0.19400000000000001</v>
      </c>
      <c r="C48" s="224">
        <v>0.14599999999999999</v>
      </c>
      <c r="D48" s="224">
        <v>9.5000000000000001E-2</v>
      </c>
      <c r="E48" s="224">
        <v>3.9E-2</v>
      </c>
      <c r="F48" s="224">
        <v>2.9000000000000001E-2</v>
      </c>
      <c r="G48" s="224">
        <v>4.3999999999999997E-2</v>
      </c>
      <c r="H48" s="224">
        <v>0.151</v>
      </c>
      <c r="I48" s="224">
        <v>8.8999999999999996E-2</v>
      </c>
      <c r="J48" s="224">
        <v>9.0999999999999998E-2</v>
      </c>
      <c r="K48" s="224">
        <v>0.122</v>
      </c>
      <c r="L48" s="197">
        <f>SUM(B48:K48)</f>
        <v>0.99999999999999989</v>
      </c>
      <c r="M48" s="868"/>
      <c r="N48" s="869"/>
      <c r="O48" s="869"/>
    </row>
    <row r="49" spans="1:9" ht="13.5" thickBot="1"/>
    <row r="50" spans="1:9" ht="14.25" thickBot="1">
      <c r="B50" s="877" t="s">
        <v>504</v>
      </c>
      <c r="C50" s="878"/>
      <c r="D50" s="879" t="s">
        <v>505</v>
      </c>
      <c r="E50" s="880"/>
      <c r="H50" s="879" t="str">
        <f>IF(ROUND(($D51-$B51),0)= 0,"","JURY AMOUNT Over/Under BUDGET AUTHORITY")</f>
        <v/>
      </c>
      <c r="I50" s="880"/>
    </row>
    <row r="51" spans="1:9" ht="21.75" thickBot="1">
      <c r="A51" s="506" t="s">
        <v>501</v>
      </c>
      <c r="B51" s="875">
        <f>IFERROR(INDEX(LookupDataCounty!G3:G69,MATCH(A1,LookupDataCounty!D3:D69,0)),0)</f>
        <v>0</v>
      </c>
      <c r="C51" s="876"/>
      <c r="D51" s="881">
        <f>L37</f>
        <v>0</v>
      </c>
      <c r="E51" s="882"/>
      <c r="H51" s="875">
        <f>ROUND(D51-B51,0)</f>
        <v>0</v>
      </c>
      <c r="I51" s="876"/>
    </row>
    <row r="52" spans="1:9" ht="16.5" thickBot="1">
      <c r="B52" s="505"/>
      <c r="C52" s="505"/>
      <c r="F52" s="749"/>
      <c r="G52" s="749"/>
    </row>
    <row r="53" spans="1:9" ht="14.25" thickBot="1">
      <c r="B53" s="877" t="s">
        <v>504</v>
      </c>
      <c r="C53" s="878"/>
      <c r="D53" s="879" t="s">
        <v>505</v>
      </c>
      <c r="E53" s="880"/>
      <c r="F53" s="879" t="str">
        <f>IF(ROUND(D51-B51,0)&gt;0,"JURY AMOUNT TO BE FUNDED FROM CCOC BUDGET","")</f>
        <v/>
      </c>
      <c r="G53" s="880"/>
      <c r="H53" s="877" t="str">
        <f>IF(ROUND((F54+D54)-B54,0) =0,"","CCOC AMOUNT Over/Under BUDGET AUTHORITY")</f>
        <v/>
      </c>
      <c r="I53" s="878"/>
    </row>
    <row r="54" spans="1:9" ht="21.75" thickBot="1">
      <c r="A54" s="504" t="s">
        <v>502</v>
      </c>
      <c r="B54" s="873">
        <f>IFERROR(INDEX(LookupDataCounty!F3:F69,MATCH(A1,LookupDataCounty!D3:D69,0)),0)</f>
        <v>0</v>
      </c>
      <c r="C54" s="874"/>
      <c r="D54" s="883">
        <f>L46</f>
        <v>0</v>
      </c>
      <c r="E54" s="882"/>
      <c r="F54" s="884">
        <f>IF(ROUND(D51-B51,0)&gt;0,ROUND(D51-B51,0),0)</f>
        <v>0</v>
      </c>
      <c r="G54" s="885"/>
      <c r="H54" s="875">
        <f>ROUND((F54+D54)-B54,0)</f>
        <v>0</v>
      </c>
      <c r="I54" s="876"/>
    </row>
    <row r="55" spans="1:9" ht="41.25" customHeight="1">
      <c r="B55" s="14"/>
      <c r="C55" s="14"/>
      <c r="D55" s="14"/>
      <c r="E55" s="14"/>
      <c r="F55" s="886" t="str">
        <f>IF(D51-B51&gt;0,"* If the amount of Jury costs exceeds the amount of the Jury Budget Authority, it must be paid for from CCOC Budget Funds or other funding souce as identified above.","")</f>
        <v/>
      </c>
      <c r="G55" s="886"/>
      <c r="H55" s="887" t="str">
        <f>IF(H54&gt;0,"The Estimated Dollars are above your Budget Authority. Please adjust accordingly.","")</f>
        <v/>
      </c>
      <c r="I55" s="887"/>
    </row>
    <row r="56" spans="1:9" ht="13.5" thickBot="1"/>
    <row r="57" spans="1:9" ht="21.75" thickBot="1">
      <c r="A57" s="504" t="s">
        <v>503</v>
      </c>
      <c r="B57" s="873">
        <f>B54+B51</f>
        <v>0</v>
      </c>
      <c r="C57" s="876"/>
    </row>
  </sheetData>
  <sheetProtection algorithmName="SHA-512" hashValue="cCXYFI8UeB/w2+hW8Pztmh0kTcomsT5X7S9tjJFzw9vYP3RtoLLB9oOmhMjrzjp+96o1/QAzvbf7X9i/QlLktw==" saltValue="KAQblMRSM6JQ82BD8BqK+w==" spinCount="100000" sheet="1" objects="1" scenarios="1" formatColumns="0" formatRows="0" autoFilter="0"/>
  <dataConsolidate/>
  <mergeCells count="20">
    <mergeCell ref="F55:G55"/>
    <mergeCell ref="H53:I53"/>
    <mergeCell ref="H54:I54"/>
    <mergeCell ref="B57:C57"/>
    <mergeCell ref="H55:I55"/>
    <mergeCell ref="F1:G1"/>
    <mergeCell ref="M46:O48"/>
    <mergeCell ref="B16:L16"/>
    <mergeCell ref="B54:C54"/>
    <mergeCell ref="B51:C51"/>
    <mergeCell ref="B50:C50"/>
    <mergeCell ref="D50:E50"/>
    <mergeCell ref="D51:E51"/>
    <mergeCell ref="B53:C53"/>
    <mergeCell ref="D53:E53"/>
    <mergeCell ref="D54:E54"/>
    <mergeCell ref="H50:I50"/>
    <mergeCell ref="H51:I51"/>
    <mergeCell ref="F53:G53"/>
    <mergeCell ref="F54:G54"/>
  </mergeCells>
  <conditionalFormatting sqref="B22:K22">
    <cfRule type="expression" dxfId="5" priority="11">
      <formula>B$22&lt;0</formula>
    </cfRule>
  </conditionalFormatting>
  <conditionalFormatting sqref="B26:K26">
    <cfRule type="expression" dxfId="4" priority="10">
      <formula>OR(B26&gt;(B27+0.05),B26&lt;(B27-0.05))</formula>
    </cfRule>
  </conditionalFormatting>
  <conditionalFormatting sqref="F53:G54">
    <cfRule type="expression" dxfId="3" priority="4">
      <formula>$F$53=""</formula>
    </cfRule>
  </conditionalFormatting>
  <conditionalFormatting sqref="H50:I51">
    <cfRule type="expression" dxfId="2" priority="3">
      <formula>$H$50=""</formula>
    </cfRule>
  </conditionalFormatting>
  <conditionalFormatting sqref="H53:I54">
    <cfRule type="expression" dxfId="1" priority="2">
      <formula>$H$53=""</formula>
    </cfRule>
  </conditionalFormatting>
  <conditionalFormatting sqref="H54:I54">
    <cfRule type="expression" dxfId="0" priority="1">
      <formula>ROUND($D$54,0)&gt;0</formula>
    </cfRule>
  </conditionalFormatting>
  <dataValidations count="4">
    <dataValidation type="decimal" operator="greaterThanOrEqual" allowBlank="1" showInputMessage="1" showErrorMessage="1" sqref="B6:L7 L23:L24 L35 L37:L39 L43:L45 B11:B16 C11:L15 B30:L34" xr:uid="{00000000-0002-0000-0A00-000000000000}">
      <formula1>0</formula1>
    </dataValidation>
    <dataValidation type="custom" allowBlank="1" showInputMessage="1" showErrorMessage="1" sqref="B20:K22 L19:L22 B40:L42" xr:uid="{00000000-0002-0000-0A00-000001000000}">
      <formula1>ROUND(B19,2)=B19</formula1>
    </dataValidation>
    <dataValidation type="custom" operator="greaterThanOrEqual" allowBlank="1" showInputMessage="1" showErrorMessage="1" sqref="B19:K19 B23:K24 B35:K35 B37:K39 B43:K44" xr:uid="{00000000-0002-0000-0A00-000002000000}">
      <formula1>AND(B19&gt;=0,ROUND(B19,2)=B19)</formula1>
    </dataValidation>
    <dataValidation operator="greaterThanOrEqual" allowBlank="1" showInputMessage="1" showErrorMessage="1" sqref="B45:K45" xr:uid="{00000000-0002-0000-0A00-000003000000}"/>
  </dataValidations>
  <pageMargins left="0.2" right="0.2" top="0.11" bottom="0.25" header="0.11" footer="0.3"/>
  <pageSetup scale="46" orientation="landscape" r:id="rId1"/>
  <ignoredErrors>
    <ignoredError sqref="H18 H3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1:V65"/>
  <sheetViews>
    <sheetView zoomScale="90" zoomScaleNormal="90" zoomScaleSheetLayoutView="70" workbookViewId="0">
      <selection sqref="A1:B1"/>
    </sheetView>
  </sheetViews>
  <sheetFormatPr defaultRowHeight="15.75"/>
  <cols>
    <col min="1" max="1" width="3.6640625" style="2" customWidth="1"/>
    <col min="2" max="2" width="20" style="2" customWidth="1"/>
    <col min="3" max="3" width="16.88671875" style="63" customWidth="1"/>
    <col min="4" max="12" width="16.88671875" style="2" customWidth="1"/>
    <col min="13" max="13" width="18" customWidth="1"/>
    <col min="14" max="22" width="8.88671875" customWidth="1"/>
    <col min="23" max="224" width="7.109375" style="2"/>
    <col min="225" max="226" width="4.21875" style="2" customWidth="1"/>
    <col min="227" max="227" width="26.21875" style="2" customWidth="1"/>
    <col min="228" max="229" width="12.109375" style="2" customWidth="1"/>
    <col min="230" max="230" width="7.5546875" style="2" customWidth="1"/>
    <col min="231" max="231" width="26" style="2" customWidth="1"/>
    <col min="232" max="235" width="12.109375" style="2" customWidth="1"/>
    <col min="236" max="236" width="2.44140625" style="2" customWidth="1"/>
    <col min="237" max="237" width="0" style="2" hidden="1" customWidth="1"/>
    <col min="238" max="480" width="7.109375" style="2"/>
    <col min="481" max="482" width="4.21875" style="2" customWidth="1"/>
    <col min="483" max="483" width="26.21875" style="2" customWidth="1"/>
    <col min="484" max="485" width="12.109375" style="2" customWidth="1"/>
    <col min="486" max="486" width="7.5546875" style="2" customWidth="1"/>
    <col min="487" max="487" width="26" style="2" customWidth="1"/>
    <col min="488" max="491" width="12.109375" style="2" customWidth="1"/>
    <col min="492" max="492" width="2.44140625" style="2" customWidth="1"/>
    <col min="493" max="493" width="0" style="2" hidden="1" customWidth="1"/>
    <col min="494" max="736" width="7.109375" style="2"/>
    <col min="737" max="738" width="4.21875" style="2" customWidth="1"/>
    <col min="739" max="739" width="26.21875" style="2" customWidth="1"/>
    <col min="740" max="741" width="12.109375" style="2" customWidth="1"/>
    <col min="742" max="742" width="7.5546875" style="2" customWidth="1"/>
    <col min="743" max="743" width="26" style="2" customWidth="1"/>
    <col min="744" max="747" width="12.109375" style="2" customWidth="1"/>
    <col min="748" max="748" width="2.44140625" style="2" customWidth="1"/>
    <col min="749" max="749" width="0" style="2" hidden="1" customWidth="1"/>
    <col min="750" max="992" width="7.109375" style="2"/>
    <col min="993" max="994" width="4.21875" style="2" customWidth="1"/>
    <col min="995" max="995" width="26.21875" style="2" customWidth="1"/>
    <col min="996" max="997" width="12.109375" style="2" customWidth="1"/>
    <col min="998" max="998" width="7.5546875" style="2" customWidth="1"/>
    <col min="999" max="999" width="26" style="2" customWidth="1"/>
    <col min="1000" max="1003" width="12.109375" style="2" customWidth="1"/>
    <col min="1004" max="1004" width="2.44140625" style="2" customWidth="1"/>
    <col min="1005" max="1005" width="0" style="2" hidden="1" customWidth="1"/>
    <col min="1006" max="1248" width="7.109375" style="2"/>
    <col min="1249" max="1250" width="4.21875" style="2" customWidth="1"/>
    <col min="1251" max="1251" width="26.21875" style="2" customWidth="1"/>
    <col min="1252" max="1253" width="12.109375" style="2" customWidth="1"/>
    <col min="1254" max="1254" width="7.5546875" style="2" customWidth="1"/>
    <col min="1255" max="1255" width="26" style="2" customWidth="1"/>
    <col min="1256" max="1259" width="12.109375" style="2" customWidth="1"/>
    <col min="1260" max="1260" width="2.44140625" style="2" customWidth="1"/>
    <col min="1261" max="1261" width="0" style="2" hidden="1" customWidth="1"/>
    <col min="1262" max="1504" width="7.109375" style="2"/>
    <col min="1505" max="1506" width="4.21875" style="2" customWidth="1"/>
    <col min="1507" max="1507" width="26.21875" style="2" customWidth="1"/>
    <col min="1508" max="1509" width="12.109375" style="2" customWidth="1"/>
    <col min="1510" max="1510" width="7.5546875" style="2" customWidth="1"/>
    <col min="1511" max="1511" width="26" style="2" customWidth="1"/>
    <col min="1512" max="1515" width="12.109375" style="2" customWidth="1"/>
    <col min="1516" max="1516" width="2.44140625" style="2" customWidth="1"/>
    <col min="1517" max="1517" width="0" style="2" hidden="1" customWidth="1"/>
    <col min="1518" max="1760" width="7.109375" style="2"/>
    <col min="1761" max="1762" width="4.21875" style="2" customWidth="1"/>
    <col min="1763" max="1763" width="26.21875" style="2" customWidth="1"/>
    <col min="1764" max="1765" width="12.109375" style="2" customWidth="1"/>
    <col min="1766" max="1766" width="7.5546875" style="2" customWidth="1"/>
    <col min="1767" max="1767" width="26" style="2" customWidth="1"/>
    <col min="1768" max="1771" width="12.109375" style="2" customWidth="1"/>
    <col min="1772" max="1772" width="2.44140625" style="2" customWidth="1"/>
    <col min="1773" max="1773" width="0" style="2" hidden="1" customWidth="1"/>
    <col min="1774" max="2016" width="7.109375" style="2"/>
    <col min="2017" max="2018" width="4.21875" style="2" customWidth="1"/>
    <col min="2019" max="2019" width="26.21875" style="2" customWidth="1"/>
    <col min="2020" max="2021" width="12.109375" style="2" customWidth="1"/>
    <col min="2022" max="2022" width="7.5546875" style="2" customWidth="1"/>
    <col min="2023" max="2023" width="26" style="2" customWidth="1"/>
    <col min="2024" max="2027" width="12.109375" style="2" customWidth="1"/>
    <col min="2028" max="2028" width="2.44140625" style="2" customWidth="1"/>
    <col min="2029" max="2029" width="0" style="2" hidden="1" customWidth="1"/>
    <col min="2030" max="2272" width="7.109375" style="2"/>
    <col min="2273" max="2274" width="4.21875" style="2" customWidth="1"/>
    <col min="2275" max="2275" width="26.21875" style="2" customWidth="1"/>
    <col min="2276" max="2277" width="12.109375" style="2" customWidth="1"/>
    <col min="2278" max="2278" width="7.5546875" style="2" customWidth="1"/>
    <col min="2279" max="2279" width="26" style="2" customWidth="1"/>
    <col min="2280" max="2283" width="12.109375" style="2" customWidth="1"/>
    <col min="2284" max="2284" width="2.44140625" style="2" customWidth="1"/>
    <col min="2285" max="2285" width="0" style="2" hidden="1" customWidth="1"/>
    <col min="2286" max="2528" width="7.109375" style="2"/>
    <col min="2529" max="2530" width="4.21875" style="2" customWidth="1"/>
    <col min="2531" max="2531" width="26.21875" style="2" customWidth="1"/>
    <col min="2532" max="2533" width="12.109375" style="2" customWidth="1"/>
    <col min="2534" max="2534" width="7.5546875" style="2" customWidth="1"/>
    <col min="2535" max="2535" width="26" style="2" customWidth="1"/>
    <col min="2536" max="2539" width="12.109375" style="2" customWidth="1"/>
    <col min="2540" max="2540" width="2.44140625" style="2" customWidth="1"/>
    <col min="2541" max="2541" width="0" style="2" hidden="1" customWidth="1"/>
    <col min="2542" max="2784" width="7.109375" style="2"/>
    <col min="2785" max="2786" width="4.21875" style="2" customWidth="1"/>
    <col min="2787" max="2787" width="26.21875" style="2" customWidth="1"/>
    <col min="2788" max="2789" width="12.109375" style="2" customWidth="1"/>
    <col min="2790" max="2790" width="7.5546875" style="2" customWidth="1"/>
    <col min="2791" max="2791" width="26" style="2" customWidth="1"/>
    <col min="2792" max="2795" width="12.109375" style="2" customWidth="1"/>
    <col min="2796" max="2796" width="2.44140625" style="2" customWidth="1"/>
    <col min="2797" max="2797" width="0" style="2" hidden="1" customWidth="1"/>
    <col min="2798" max="3040" width="7.109375" style="2"/>
    <col min="3041" max="3042" width="4.21875" style="2" customWidth="1"/>
    <col min="3043" max="3043" width="26.21875" style="2" customWidth="1"/>
    <col min="3044" max="3045" width="12.109375" style="2" customWidth="1"/>
    <col min="3046" max="3046" width="7.5546875" style="2" customWidth="1"/>
    <col min="3047" max="3047" width="26" style="2" customWidth="1"/>
    <col min="3048" max="3051" width="12.109375" style="2" customWidth="1"/>
    <col min="3052" max="3052" width="2.44140625" style="2" customWidth="1"/>
    <col min="3053" max="3053" width="0" style="2" hidden="1" customWidth="1"/>
    <col min="3054" max="3296" width="7.109375" style="2"/>
    <col min="3297" max="3298" width="4.21875" style="2" customWidth="1"/>
    <col min="3299" max="3299" width="26.21875" style="2" customWidth="1"/>
    <col min="3300" max="3301" width="12.109375" style="2" customWidth="1"/>
    <col min="3302" max="3302" width="7.5546875" style="2" customWidth="1"/>
    <col min="3303" max="3303" width="26" style="2" customWidth="1"/>
    <col min="3304" max="3307" width="12.109375" style="2" customWidth="1"/>
    <col min="3308" max="3308" width="2.44140625" style="2" customWidth="1"/>
    <col min="3309" max="3309" width="0" style="2" hidden="1" customWidth="1"/>
    <col min="3310" max="3552" width="7.109375" style="2"/>
    <col min="3553" max="3554" width="4.21875" style="2" customWidth="1"/>
    <col min="3555" max="3555" width="26.21875" style="2" customWidth="1"/>
    <col min="3556" max="3557" width="12.109375" style="2" customWidth="1"/>
    <col min="3558" max="3558" width="7.5546875" style="2" customWidth="1"/>
    <col min="3559" max="3559" width="26" style="2" customWidth="1"/>
    <col min="3560" max="3563" width="12.109375" style="2" customWidth="1"/>
    <col min="3564" max="3564" width="2.44140625" style="2" customWidth="1"/>
    <col min="3565" max="3565" width="0" style="2" hidden="1" customWidth="1"/>
    <col min="3566" max="3808" width="7.109375" style="2"/>
    <col min="3809" max="3810" width="4.21875" style="2" customWidth="1"/>
    <col min="3811" max="3811" width="26.21875" style="2" customWidth="1"/>
    <col min="3812" max="3813" width="12.109375" style="2" customWidth="1"/>
    <col min="3814" max="3814" width="7.5546875" style="2" customWidth="1"/>
    <col min="3815" max="3815" width="26" style="2" customWidth="1"/>
    <col min="3816" max="3819" width="12.109375" style="2" customWidth="1"/>
    <col min="3820" max="3820" width="2.44140625" style="2" customWidth="1"/>
    <col min="3821" max="3821" width="0" style="2" hidden="1" customWidth="1"/>
    <col min="3822" max="4064" width="7.109375" style="2"/>
    <col min="4065" max="4066" width="4.21875" style="2" customWidth="1"/>
    <col min="4067" max="4067" width="26.21875" style="2" customWidth="1"/>
    <col min="4068" max="4069" width="12.109375" style="2" customWidth="1"/>
    <col min="4070" max="4070" width="7.5546875" style="2" customWidth="1"/>
    <col min="4071" max="4071" width="26" style="2" customWidth="1"/>
    <col min="4072" max="4075" width="12.109375" style="2" customWidth="1"/>
    <col min="4076" max="4076" width="2.44140625" style="2" customWidth="1"/>
    <col min="4077" max="4077" width="0" style="2" hidden="1" customWidth="1"/>
    <col min="4078" max="4320" width="7.109375" style="2"/>
    <col min="4321" max="4322" width="4.21875" style="2" customWidth="1"/>
    <col min="4323" max="4323" width="26.21875" style="2" customWidth="1"/>
    <col min="4324" max="4325" width="12.109375" style="2" customWidth="1"/>
    <col min="4326" max="4326" width="7.5546875" style="2" customWidth="1"/>
    <col min="4327" max="4327" width="26" style="2" customWidth="1"/>
    <col min="4328" max="4331" width="12.109375" style="2" customWidth="1"/>
    <col min="4332" max="4332" width="2.44140625" style="2" customWidth="1"/>
    <col min="4333" max="4333" width="0" style="2" hidden="1" customWidth="1"/>
    <col min="4334" max="4576" width="7.109375" style="2"/>
    <col min="4577" max="4578" width="4.21875" style="2" customWidth="1"/>
    <col min="4579" max="4579" width="26.21875" style="2" customWidth="1"/>
    <col min="4580" max="4581" width="12.109375" style="2" customWidth="1"/>
    <col min="4582" max="4582" width="7.5546875" style="2" customWidth="1"/>
    <col min="4583" max="4583" width="26" style="2" customWidth="1"/>
    <col min="4584" max="4587" width="12.109375" style="2" customWidth="1"/>
    <col min="4588" max="4588" width="2.44140625" style="2" customWidth="1"/>
    <col min="4589" max="4589" width="0" style="2" hidden="1" customWidth="1"/>
    <col min="4590" max="4832" width="7.109375" style="2"/>
    <col min="4833" max="4834" width="4.21875" style="2" customWidth="1"/>
    <col min="4835" max="4835" width="26.21875" style="2" customWidth="1"/>
    <col min="4836" max="4837" width="12.109375" style="2" customWidth="1"/>
    <col min="4838" max="4838" width="7.5546875" style="2" customWidth="1"/>
    <col min="4839" max="4839" width="26" style="2" customWidth="1"/>
    <col min="4840" max="4843" width="12.109375" style="2" customWidth="1"/>
    <col min="4844" max="4844" width="2.44140625" style="2" customWidth="1"/>
    <col min="4845" max="4845" width="0" style="2" hidden="1" customWidth="1"/>
    <col min="4846" max="5088" width="7.109375" style="2"/>
    <col min="5089" max="5090" width="4.21875" style="2" customWidth="1"/>
    <col min="5091" max="5091" width="26.21875" style="2" customWidth="1"/>
    <col min="5092" max="5093" width="12.109375" style="2" customWidth="1"/>
    <col min="5094" max="5094" width="7.5546875" style="2" customWidth="1"/>
    <col min="5095" max="5095" width="26" style="2" customWidth="1"/>
    <col min="5096" max="5099" width="12.109375" style="2" customWidth="1"/>
    <col min="5100" max="5100" width="2.44140625" style="2" customWidth="1"/>
    <col min="5101" max="5101" width="0" style="2" hidden="1" customWidth="1"/>
    <col min="5102" max="5344" width="7.109375" style="2"/>
    <col min="5345" max="5346" width="4.21875" style="2" customWidth="1"/>
    <col min="5347" max="5347" width="26.21875" style="2" customWidth="1"/>
    <col min="5348" max="5349" width="12.109375" style="2" customWidth="1"/>
    <col min="5350" max="5350" width="7.5546875" style="2" customWidth="1"/>
    <col min="5351" max="5351" width="26" style="2" customWidth="1"/>
    <col min="5352" max="5355" width="12.109375" style="2" customWidth="1"/>
    <col min="5356" max="5356" width="2.44140625" style="2" customWidth="1"/>
    <col min="5357" max="5357" width="0" style="2" hidden="1" customWidth="1"/>
    <col min="5358" max="5600" width="7.109375" style="2"/>
    <col min="5601" max="5602" width="4.21875" style="2" customWidth="1"/>
    <col min="5603" max="5603" width="26.21875" style="2" customWidth="1"/>
    <col min="5604" max="5605" width="12.109375" style="2" customWidth="1"/>
    <col min="5606" max="5606" width="7.5546875" style="2" customWidth="1"/>
    <col min="5607" max="5607" width="26" style="2" customWidth="1"/>
    <col min="5608" max="5611" width="12.109375" style="2" customWidth="1"/>
    <col min="5612" max="5612" width="2.44140625" style="2" customWidth="1"/>
    <col min="5613" max="5613" width="0" style="2" hidden="1" customWidth="1"/>
    <col min="5614" max="5856" width="7.109375" style="2"/>
    <col min="5857" max="5858" width="4.21875" style="2" customWidth="1"/>
    <col min="5859" max="5859" width="26.21875" style="2" customWidth="1"/>
    <col min="5860" max="5861" width="12.109375" style="2" customWidth="1"/>
    <col min="5862" max="5862" width="7.5546875" style="2" customWidth="1"/>
    <col min="5863" max="5863" width="26" style="2" customWidth="1"/>
    <col min="5864" max="5867" width="12.109375" style="2" customWidth="1"/>
    <col min="5868" max="5868" width="2.44140625" style="2" customWidth="1"/>
    <col min="5869" max="5869" width="0" style="2" hidden="1" customWidth="1"/>
    <col min="5870" max="6112" width="7.109375" style="2"/>
    <col min="6113" max="6114" width="4.21875" style="2" customWidth="1"/>
    <col min="6115" max="6115" width="26.21875" style="2" customWidth="1"/>
    <col min="6116" max="6117" width="12.109375" style="2" customWidth="1"/>
    <col min="6118" max="6118" width="7.5546875" style="2" customWidth="1"/>
    <col min="6119" max="6119" width="26" style="2" customWidth="1"/>
    <col min="6120" max="6123" width="12.109375" style="2" customWidth="1"/>
    <col min="6124" max="6124" width="2.44140625" style="2" customWidth="1"/>
    <col min="6125" max="6125" width="0" style="2" hidden="1" customWidth="1"/>
    <col min="6126" max="6368" width="7.109375" style="2"/>
    <col min="6369" max="6370" width="4.21875" style="2" customWidth="1"/>
    <col min="6371" max="6371" width="26.21875" style="2" customWidth="1"/>
    <col min="6372" max="6373" width="12.109375" style="2" customWidth="1"/>
    <col min="6374" max="6374" width="7.5546875" style="2" customWidth="1"/>
    <col min="6375" max="6375" width="26" style="2" customWidth="1"/>
    <col min="6376" max="6379" width="12.109375" style="2" customWidth="1"/>
    <col min="6380" max="6380" width="2.44140625" style="2" customWidth="1"/>
    <col min="6381" max="6381" width="0" style="2" hidden="1" customWidth="1"/>
    <col min="6382" max="6624" width="7.109375" style="2"/>
    <col min="6625" max="6626" width="4.21875" style="2" customWidth="1"/>
    <col min="6627" max="6627" width="26.21875" style="2" customWidth="1"/>
    <col min="6628" max="6629" width="12.109375" style="2" customWidth="1"/>
    <col min="6630" max="6630" width="7.5546875" style="2" customWidth="1"/>
    <col min="6631" max="6631" width="26" style="2" customWidth="1"/>
    <col min="6632" max="6635" width="12.109375" style="2" customWidth="1"/>
    <col min="6636" max="6636" width="2.44140625" style="2" customWidth="1"/>
    <col min="6637" max="6637" width="0" style="2" hidden="1" customWidth="1"/>
    <col min="6638" max="6880" width="7.109375" style="2"/>
    <col min="6881" max="6882" width="4.21875" style="2" customWidth="1"/>
    <col min="6883" max="6883" width="26.21875" style="2" customWidth="1"/>
    <col min="6884" max="6885" width="12.109375" style="2" customWidth="1"/>
    <col min="6886" max="6886" width="7.5546875" style="2" customWidth="1"/>
    <col min="6887" max="6887" width="26" style="2" customWidth="1"/>
    <col min="6888" max="6891" width="12.109375" style="2" customWidth="1"/>
    <col min="6892" max="6892" width="2.44140625" style="2" customWidth="1"/>
    <col min="6893" max="6893" width="0" style="2" hidden="1" customWidth="1"/>
    <col min="6894" max="7136" width="7.109375" style="2"/>
    <col min="7137" max="7138" width="4.21875" style="2" customWidth="1"/>
    <col min="7139" max="7139" width="26.21875" style="2" customWidth="1"/>
    <col min="7140" max="7141" width="12.109375" style="2" customWidth="1"/>
    <col min="7142" max="7142" width="7.5546875" style="2" customWidth="1"/>
    <col min="7143" max="7143" width="26" style="2" customWidth="1"/>
    <col min="7144" max="7147" width="12.109375" style="2" customWidth="1"/>
    <col min="7148" max="7148" width="2.44140625" style="2" customWidth="1"/>
    <col min="7149" max="7149" width="0" style="2" hidden="1" customWidth="1"/>
    <col min="7150" max="7392" width="7.109375" style="2"/>
    <col min="7393" max="7394" width="4.21875" style="2" customWidth="1"/>
    <col min="7395" max="7395" width="26.21875" style="2" customWidth="1"/>
    <col min="7396" max="7397" width="12.109375" style="2" customWidth="1"/>
    <col min="7398" max="7398" width="7.5546875" style="2" customWidth="1"/>
    <col min="7399" max="7399" width="26" style="2" customWidth="1"/>
    <col min="7400" max="7403" width="12.109375" style="2" customWidth="1"/>
    <col min="7404" max="7404" width="2.44140625" style="2" customWidth="1"/>
    <col min="7405" max="7405" width="0" style="2" hidden="1" customWidth="1"/>
    <col min="7406" max="7648" width="7.109375" style="2"/>
    <col min="7649" max="7650" width="4.21875" style="2" customWidth="1"/>
    <col min="7651" max="7651" width="26.21875" style="2" customWidth="1"/>
    <col min="7652" max="7653" width="12.109375" style="2" customWidth="1"/>
    <col min="7654" max="7654" width="7.5546875" style="2" customWidth="1"/>
    <col min="7655" max="7655" width="26" style="2" customWidth="1"/>
    <col min="7656" max="7659" width="12.109375" style="2" customWidth="1"/>
    <col min="7660" max="7660" width="2.44140625" style="2" customWidth="1"/>
    <col min="7661" max="7661" width="0" style="2" hidden="1" customWidth="1"/>
    <col min="7662" max="7904" width="7.109375" style="2"/>
    <col min="7905" max="7906" width="4.21875" style="2" customWidth="1"/>
    <col min="7907" max="7907" width="26.21875" style="2" customWidth="1"/>
    <col min="7908" max="7909" width="12.109375" style="2" customWidth="1"/>
    <col min="7910" max="7910" width="7.5546875" style="2" customWidth="1"/>
    <col min="7911" max="7911" width="26" style="2" customWidth="1"/>
    <col min="7912" max="7915" width="12.109375" style="2" customWidth="1"/>
    <col min="7916" max="7916" width="2.44140625" style="2" customWidth="1"/>
    <col min="7917" max="7917" width="0" style="2" hidden="1" customWidth="1"/>
    <col min="7918" max="8160" width="7.109375" style="2"/>
    <col min="8161" max="8162" width="4.21875" style="2" customWidth="1"/>
    <col min="8163" max="8163" width="26.21875" style="2" customWidth="1"/>
    <col min="8164" max="8165" width="12.109375" style="2" customWidth="1"/>
    <col min="8166" max="8166" width="7.5546875" style="2" customWidth="1"/>
    <col min="8167" max="8167" width="26" style="2" customWidth="1"/>
    <col min="8168" max="8171" width="12.109375" style="2" customWidth="1"/>
    <col min="8172" max="8172" width="2.44140625" style="2" customWidth="1"/>
    <col min="8173" max="8173" width="0" style="2" hidden="1" customWidth="1"/>
    <col min="8174" max="8416" width="7.109375" style="2"/>
    <col min="8417" max="8418" width="4.21875" style="2" customWidth="1"/>
    <col min="8419" max="8419" width="26.21875" style="2" customWidth="1"/>
    <col min="8420" max="8421" width="12.109375" style="2" customWidth="1"/>
    <col min="8422" max="8422" width="7.5546875" style="2" customWidth="1"/>
    <col min="8423" max="8423" width="26" style="2" customWidth="1"/>
    <col min="8424" max="8427" width="12.109375" style="2" customWidth="1"/>
    <col min="8428" max="8428" width="2.44140625" style="2" customWidth="1"/>
    <col min="8429" max="8429" width="0" style="2" hidden="1" customWidth="1"/>
    <col min="8430" max="8672" width="7.109375" style="2"/>
    <col min="8673" max="8674" width="4.21875" style="2" customWidth="1"/>
    <col min="8675" max="8675" width="26.21875" style="2" customWidth="1"/>
    <col min="8676" max="8677" width="12.109375" style="2" customWidth="1"/>
    <col min="8678" max="8678" width="7.5546875" style="2" customWidth="1"/>
    <col min="8679" max="8679" width="26" style="2" customWidth="1"/>
    <col min="8680" max="8683" width="12.109375" style="2" customWidth="1"/>
    <col min="8684" max="8684" width="2.44140625" style="2" customWidth="1"/>
    <col min="8685" max="8685" width="0" style="2" hidden="1" customWidth="1"/>
    <col min="8686" max="8928" width="7.109375" style="2"/>
    <col min="8929" max="8930" width="4.21875" style="2" customWidth="1"/>
    <col min="8931" max="8931" width="26.21875" style="2" customWidth="1"/>
    <col min="8932" max="8933" width="12.109375" style="2" customWidth="1"/>
    <col min="8934" max="8934" width="7.5546875" style="2" customWidth="1"/>
    <col min="8935" max="8935" width="26" style="2" customWidth="1"/>
    <col min="8936" max="8939" width="12.109375" style="2" customWidth="1"/>
    <col min="8940" max="8940" width="2.44140625" style="2" customWidth="1"/>
    <col min="8941" max="8941" width="0" style="2" hidden="1" customWidth="1"/>
    <col min="8942" max="9184" width="7.109375" style="2"/>
    <col min="9185" max="9186" width="4.21875" style="2" customWidth="1"/>
    <col min="9187" max="9187" width="26.21875" style="2" customWidth="1"/>
    <col min="9188" max="9189" width="12.109375" style="2" customWidth="1"/>
    <col min="9190" max="9190" width="7.5546875" style="2" customWidth="1"/>
    <col min="9191" max="9191" width="26" style="2" customWidth="1"/>
    <col min="9192" max="9195" width="12.109375" style="2" customWidth="1"/>
    <col min="9196" max="9196" width="2.44140625" style="2" customWidth="1"/>
    <col min="9197" max="9197" width="0" style="2" hidden="1" customWidth="1"/>
    <col min="9198" max="9440" width="7.109375" style="2"/>
    <col min="9441" max="9442" width="4.21875" style="2" customWidth="1"/>
    <col min="9443" max="9443" width="26.21875" style="2" customWidth="1"/>
    <col min="9444" max="9445" width="12.109375" style="2" customWidth="1"/>
    <col min="9446" max="9446" width="7.5546875" style="2" customWidth="1"/>
    <col min="9447" max="9447" width="26" style="2" customWidth="1"/>
    <col min="9448" max="9451" width="12.109375" style="2" customWidth="1"/>
    <col min="9452" max="9452" width="2.44140625" style="2" customWidth="1"/>
    <col min="9453" max="9453" width="0" style="2" hidden="1" customWidth="1"/>
    <col min="9454" max="9696" width="7.109375" style="2"/>
    <col min="9697" max="9698" width="4.21875" style="2" customWidth="1"/>
    <col min="9699" max="9699" width="26.21875" style="2" customWidth="1"/>
    <col min="9700" max="9701" width="12.109375" style="2" customWidth="1"/>
    <col min="9702" max="9702" width="7.5546875" style="2" customWidth="1"/>
    <col min="9703" max="9703" width="26" style="2" customWidth="1"/>
    <col min="9704" max="9707" width="12.109375" style="2" customWidth="1"/>
    <col min="9708" max="9708" width="2.44140625" style="2" customWidth="1"/>
    <col min="9709" max="9709" width="0" style="2" hidden="1" customWidth="1"/>
    <col min="9710" max="9952" width="7.109375" style="2"/>
    <col min="9953" max="9954" width="4.21875" style="2" customWidth="1"/>
    <col min="9955" max="9955" width="26.21875" style="2" customWidth="1"/>
    <col min="9956" max="9957" width="12.109375" style="2" customWidth="1"/>
    <col min="9958" max="9958" width="7.5546875" style="2" customWidth="1"/>
    <col min="9959" max="9959" width="26" style="2" customWidth="1"/>
    <col min="9960" max="9963" width="12.109375" style="2" customWidth="1"/>
    <col min="9964" max="9964" width="2.44140625" style="2" customWidth="1"/>
    <col min="9965" max="9965" width="0" style="2" hidden="1" customWidth="1"/>
    <col min="9966" max="10208" width="7.109375" style="2"/>
    <col min="10209" max="10210" width="4.21875" style="2" customWidth="1"/>
    <col min="10211" max="10211" width="26.21875" style="2" customWidth="1"/>
    <col min="10212" max="10213" width="12.109375" style="2" customWidth="1"/>
    <col min="10214" max="10214" width="7.5546875" style="2" customWidth="1"/>
    <col min="10215" max="10215" width="26" style="2" customWidth="1"/>
    <col min="10216" max="10219" width="12.109375" style="2" customWidth="1"/>
    <col min="10220" max="10220" width="2.44140625" style="2" customWidth="1"/>
    <col min="10221" max="10221" width="0" style="2" hidden="1" customWidth="1"/>
    <col min="10222" max="10464" width="7.109375" style="2"/>
    <col min="10465" max="10466" width="4.21875" style="2" customWidth="1"/>
    <col min="10467" max="10467" width="26.21875" style="2" customWidth="1"/>
    <col min="10468" max="10469" width="12.109375" style="2" customWidth="1"/>
    <col min="10470" max="10470" width="7.5546875" style="2" customWidth="1"/>
    <col min="10471" max="10471" width="26" style="2" customWidth="1"/>
    <col min="10472" max="10475" width="12.109375" style="2" customWidth="1"/>
    <col min="10476" max="10476" width="2.44140625" style="2" customWidth="1"/>
    <col min="10477" max="10477" width="0" style="2" hidden="1" customWidth="1"/>
    <col min="10478" max="10720" width="7.109375" style="2"/>
    <col min="10721" max="10722" width="4.21875" style="2" customWidth="1"/>
    <col min="10723" max="10723" width="26.21875" style="2" customWidth="1"/>
    <col min="10724" max="10725" width="12.109375" style="2" customWidth="1"/>
    <col min="10726" max="10726" width="7.5546875" style="2" customWidth="1"/>
    <col min="10727" max="10727" width="26" style="2" customWidth="1"/>
    <col min="10728" max="10731" width="12.109375" style="2" customWidth="1"/>
    <col min="10732" max="10732" width="2.44140625" style="2" customWidth="1"/>
    <col min="10733" max="10733" width="0" style="2" hidden="1" customWidth="1"/>
    <col min="10734" max="10976" width="7.109375" style="2"/>
    <col min="10977" max="10978" width="4.21875" style="2" customWidth="1"/>
    <col min="10979" max="10979" width="26.21875" style="2" customWidth="1"/>
    <col min="10980" max="10981" width="12.109375" style="2" customWidth="1"/>
    <col min="10982" max="10982" width="7.5546875" style="2" customWidth="1"/>
    <col min="10983" max="10983" width="26" style="2" customWidth="1"/>
    <col min="10984" max="10987" width="12.109375" style="2" customWidth="1"/>
    <col min="10988" max="10988" width="2.44140625" style="2" customWidth="1"/>
    <col min="10989" max="10989" width="0" style="2" hidden="1" customWidth="1"/>
    <col min="10990" max="11232" width="7.109375" style="2"/>
    <col min="11233" max="11234" width="4.21875" style="2" customWidth="1"/>
    <col min="11235" max="11235" width="26.21875" style="2" customWidth="1"/>
    <col min="11236" max="11237" width="12.109375" style="2" customWidth="1"/>
    <col min="11238" max="11238" width="7.5546875" style="2" customWidth="1"/>
    <col min="11239" max="11239" width="26" style="2" customWidth="1"/>
    <col min="11240" max="11243" width="12.109375" style="2" customWidth="1"/>
    <col min="11244" max="11244" width="2.44140625" style="2" customWidth="1"/>
    <col min="11245" max="11245" width="0" style="2" hidden="1" customWidth="1"/>
    <col min="11246" max="11488" width="7.109375" style="2"/>
    <col min="11489" max="11490" width="4.21875" style="2" customWidth="1"/>
    <col min="11491" max="11491" width="26.21875" style="2" customWidth="1"/>
    <col min="11492" max="11493" width="12.109375" style="2" customWidth="1"/>
    <col min="11494" max="11494" width="7.5546875" style="2" customWidth="1"/>
    <col min="11495" max="11495" width="26" style="2" customWidth="1"/>
    <col min="11496" max="11499" width="12.109375" style="2" customWidth="1"/>
    <col min="11500" max="11500" width="2.44140625" style="2" customWidth="1"/>
    <col min="11501" max="11501" width="0" style="2" hidden="1" customWidth="1"/>
    <col min="11502" max="11744" width="7.109375" style="2"/>
    <col min="11745" max="11746" width="4.21875" style="2" customWidth="1"/>
    <col min="11747" max="11747" width="26.21875" style="2" customWidth="1"/>
    <col min="11748" max="11749" width="12.109375" style="2" customWidth="1"/>
    <col min="11750" max="11750" width="7.5546875" style="2" customWidth="1"/>
    <col min="11751" max="11751" width="26" style="2" customWidth="1"/>
    <col min="11752" max="11755" width="12.109375" style="2" customWidth="1"/>
    <col min="11756" max="11756" width="2.44140625" style="2" customWidth="1"/>
    <col min="11757" max="11757" width="0" style="2" hidden="1" customWidth="1"/>
    <col min="11758" max="12000" width="7.109375" style="2"/>
    <col min="12001" max="12002" width="4.21875" style="2" customWidth="1"/>
    <col min="12003" max="12003" width="26.21875" style="2" customWidth="1"/>
    <col min="12004" max="12005" width="12.109375" style="2" customWidth="1"/>
    <col min="12006" max="12006" width="7.5546875" style="2" customWidth="1"/>
    <col min="12007" max="12007" width="26" style="2" customWidth="1"/>
    <col min="12008" max="12011" width="12.109375" style="2" customWidth="1"/>
    <col min="12012" max="12012" width="2.44140625" style="2" customWidth="1"/>
    <col min="12013" max="12013" width="0" style="2" hidden="1" customWidth="1"/>
    <col min="12014" max="12256" width="7.109375" style="2"/>
    <col min="12257" max="12258" width="4.21875" style="2" customWidth="1"/>
    <col min="12259" max="12259" width="26.21875" style="2" customWidth="1"/>
    <col min="12260" max="12261" width="12.109375" style="2" customWidth="1"/>
    <col min="12262" max="12262" width="7.5546875" style="2" customWidth="1"/>
    <col min="12263" max="12263" width="26" style="2" customWidth="1"/>
    <col min="12264" max="12267" width="12.109375" style="2" customWidth="1"/>
    <col min="12268" max="12268" width="2.44140625" style="2" customWidth="1"/>
    <col min="12269" max="12269" width="0" style="2" hidden="1" customWidth="1"/>
    <col min="12270" max="12512" width="7.109375" style="2"/>
    <col min="12513" max="12514" width="4.21875" style="2" customWidth="1"/>
    <col min="12515" max="12515" width="26.21875" style="2" customWidth="1"/>
    <col min="12516" max="12517" width="12.109375" style="2" customWidth="1"/>
    <col min="12518" max="12518" width="7.5546875" style="2" customWidth="1"/>
    <col min="12519" max="12519" width="26" style="2" customWidth="1"/>
    <col min="12520" max="12523" width="12.109375" style="2" customWidth="1"/>
    <col min="12524" max="12524" width="2.44140625" style="2" customWidth="1"/>
    <col min="12525" max="12525" width="0" style="2" hidden="1" customWidth="1"/>
    <col min="12526" max="12768" width="7.109375" style="2"/>
    <col min="12769" max="12770" width="4.21875" style="2" customWidth="1"/>
    <col min="12771" max="12771" width="26.21875" style="2" customWidth="1"/>
    <col min="12772" max="12773" width="12.109375" style="2" customWidth="1"/>
    <col min="12774" max="12774" width="7.5546875" style="2" customWidth="1"/>
    <col min="12775" max="12775" width="26" style="2" customWidth="1"/>
    <col min="12776" max="12779" width="12.109375" style="2" customWidth="1"/>
    <col min="12780" max="12780" width="2.44140625" style="2" customWidth="1"/>
    <col min="12781" max="12781" width="0" style="2" hidden="1" customWidth="1"/>
    <col min="12782" max="13024" width="7.109375" style="2"/>
    <col min="13025" max="13026" width="4.21875" style="2" customWidth="1"/>
    <col min="13027" max="13027" width="26.21875" style="2" customWidth="1"/>
    <col min="13028" max="13029" width="12.109375" style="2" customWidth="1"/>
    <col min="13030" max="13030" width="7.5546875" style="2" customWidth="1"/>
    <col min="13031" max="13031" width="26" style="2" customWidth="1"/>
    <col min="13032" max="13035" width="12.109375" style="2" customWidth="1"/>
    <col min="13036" max="13036" width="2.44140625" style="2" customWidth="1"/>
    <col min="13037" max="13037" width="0" style="2" hidden="1" customWidth="1"/>
    <col min="13038" max="13280" width="7.109375" style="2"/>
    <col min="13281" max="13282" width="4.21875" style="2" customWidth="1"/>
    <col min="13283" max="13283" width="26.21875" style="2" customWidth="1"/>
    <col min="13284" max="13285" width="12.109375" style="2" customWidth="1"/>
    <col min="13286" max="13286" width="7.5546875" style="2" customWidth="1"/>
    <col min="13287" max="13287" width="26" style="2" customWidth="1"/>
    <col min="13288" max="13291" width="12.109375" style="2" customWidth="1"/>
    <col min="13292" max="13292" width="2.44140625" style="2" customWidth="1"/>
    <col min="13293" max="13293" width="0" style="2" hidden="1" customWidth="1"/>
    <col min="13294" max="13536" width="7.109375" style="2"/>
    <col min="13537" max="13538" width="4.21875" style="2" customWidth="1"/>
    <col min="13539" max="13539" width="26.21875" style="2" customWidth="1"/>
    <col min="13540" max="13541" width="12.109375" style="2" customWidth="1"/>
    <col min="13542" max="13542" width="7.5546875" style="2" customWidth="1"/>
    <col min="13543" max="13543" width="26" style="2" customWidth="1"/>
    <col min="13544" max="13547" width="12.109375" style="2" customWidth="1"/>
    <col min="13548" max="13548" width="2.44140625" style="2" customWidth="1"/>
    <col min="13549" max="13549" width="0" style="2" hidden="1" customWidth="1"/>
    <col min="13550" max="13792" width="7.109375" style="2"/>
    <col min="13793" max="13794" width="4.21875" style="2" customWidth="1"/>
    <col min="13795" max="13795" width="26.21875" style="2" customWidth="1"/>
    <col min="13796" max="13797" width="12.109375" style="2" customWidth="1"/>
    <col min="13798" max="13798" width="7.5546875" style="2" customWidth="1"/>
    <col min="13799" max="13799" width="26" style="2" customWidth="1"/>
    <col min="13800" max="13803" width="12.109375" style="2" customWidth="1"/>
    <col min="13804" max="13804" width="2.44140625" style="2" customWidth="1"/>
    <col min="13805" max="13805" width="0" style="2" hidden="1" customWidth="1"/>
    <col min="13806" max="14048" width="7.109375" style="2"/>
    <col min="14049" max="14050" width="4.21875" style="2" customWidth="1"/>
    <col min="14051" max="14051" width="26.21875" style="2" customWidth="1"/>
    <col min="14052" max="14053" width="12.109375" style="2" customWidth="1"/>
    <col min="14054" max="14054" width="7.5546875" style="2" customWidth="1"/>
    <col min="14055" max="14055" width="26" style="2" customWidth="1"/>
    <col min="14056" max="14059" width="12.109375" style="2" customWidth="1"/>
    <col min="14060" max="14060" width="2.44140625" style="2" customWidth="1"/>
    <col min="14061" max="14061" width="0" style="2" hidden="1" customWidth="1"/>
    <col min="14062" max="14304" width="7.109375" style="2"/>
    <col min="14305" max="14306" width="4.21875" style="2" customWidth="1"/>
    <col min="14307" max="14307" width="26.21875" style="2" customWidth="1"/>
    <col min="14308" max="14309" width="12.109375" style="2" customWidth="1"/>
    <col min="14310" max="14310" width="7.5546875" style="2" customWidth="1"/>
    <col min="14311" max="14311" width="26" style="2" customWidth="1"/>
    <col min="14312" max="14315" width="12.109375" style="2" customWidth="1"/>
    <col min="14316" max="14316" width="2.44140625" style="2" customWidth="1"/>
    <col min="14317" max="14317" width="0" style="2" hidden="1" customWidth="1"/>
    <col min="14318" max="14560" width="7.109375" style="2"/>
    <col min="14561" max="14562" width="4.21875" style="2" customWidth="1"/>
    <col min="14563" max="14563" width="26.21875" style="2" customWidth="1"/>
    <col min="14564" max="14565" width="12.109375" style="2" customWidth="1"/>
    <col min="14566" max="14566" width="7.5546875" style="2" customWidth="1"/>
    <col min="14567" max="14567" width="26" style="2" customWidth="1"/>
    <col min="14568" max="14571" width="12.109375" style="2" customWidth="1"/>
    <col min="14572" max="14572" width="2.44140625" style="2" customWidth="1"/>
    <col min="14573" max="14573" width="0" style="2" hidden="1" customWidth="1"/>
    <col min="14574" max="14816" width="7.109375" style="2"/>
    <col min="14817" max="14818" width="4.21875" style="2" customWidth="1"/>
    <col min="14819" max="14819" width="26.21875" style="2" customWidth="1"/>
    <col min="14820" max="14821" width="12.109375" style="2" customWidth="1"/>
    <col min="14822" max="14822" width="7.5546875" style="2" customWidth="1"/>
    <col min="14823" max="14823" width="26" style="2" customWidth="1"/>
    <col min="14824" max="14827" width="12.109375" style="2" customWidth="1"/>
    <col min="14828" max="14828" width="2.44140625" style="2" customWidth="1"/>
    <col min="14829" max="14829" width="0" style="2" hidden="1" customWidth="1"/>
    <col min="14830" max="15072" width="7.109375" style="2"/>
    <col min="15073" max="15074" width="4.21875" style="2" customWidth="1"/>
    <col min="15075" max="15075" width="26.21875" style="2" customWidth="1"/>
    <col min="15076" max="15077" width="12.109375" style="2" customWidth="1"/>
    <col min="15078" max="15078" width="7.5546875" style="2" customWidth="1"/>
    <col min="15079" max="15079" width="26" style="2" customWidth="1"/>
    <col min="15080" max="15083" width="12.109375" style="2" customWidth="1"/>
    <col min="15084" max="15084" width="2.44140625" style="2" customWidth="1"/>
    <col min="15085" max="15085" width="0" style="2" hidden="1" customWidth="1"/>
    <col min="15086" max="15328" width="7.109375" style="2"/>
    <col min="15329" max="15330" width="4.21875" style="2" customWidth="1"/>
    <col min="15331" max="15331" width="26.21875" style="2" customWidth="1"/>
    <col min="15332" max="15333" width="12.109375" style="2" customWidth="1"/>
    <col min="15334" max="15334" width="7.5546875" style="2" customWidth="1"/>
    <col min="15335" max="15335" width="26" style="2" customWidth="1"/>
    <col min="15336" max="15339" width="12.109375" style="2" customWidth="1"/>
    <col min="15340" max="15340" width="2.44140625" style="2" customWidth="1"/>
    <col min="15341" max="15341" width="0" style="2" hidden="1" customWidth="1"/>
    <col min="15342" max="15584" width="7.109375" style="2"/>
    <col min="15585" max="15586" width="4.21875" style="2" customWidth="1"/>
    <col min="15587" max="15587" width="26.21875" style="2" customWidth="1"/>
    <col min="15588" max="15589" width="12.109375" style="2" customWidth="1"/>
    <col min="15590" max="15590" width="7.5546875" style="2" customWidth="1"/>
    <col min="15591" max="15591" width="26" style="2" customWidth="1"/>
    <col min="15592" max="15595" width="12.109375" style="2" customWidth="1"/>
    <col min="15596" max="15596" width="2.44140625" style="2" customWidth="1"/>
    <col min="15597" max="15597" width="0" style="2" hidden="1" customWidth="1"/>
    <col min="15598" max="15840" width="7.109375" style="2"/>
    <col min="15841" max="15842" width="4.21875" style="2" customWidth="1"/>
    <col min="15843" max="15843" width="26.21875" style="2" customWidth="1"/>
    <col min="15844" max="15845" width="12.109375" style="2" customWidth="1"/>
    <col min="15846" max="15846" width="7.5546875" style="2" customWidth="1"/>
    <col min="15847" max="15847" width="26" style="2" customWidth="1"/>
    <col min="15848" max="15851" width="12.109375" style="2" customWidth="1"/>
    <col min="15852" max="15852" width="2.44140625" style="2" customWidth="1"/>
    <col min="15853" max="15853" width="0" style="2" hidden="1" customWidth="1"/>
    <col min="15854" max="16096" width="7.109375" style="2"/>
    <col min="16097" max="16098" width="4.21875" style="2" customWidth="1"/>
    <col min="16099" max="16099" width="26.21875" style="2" customWidth="1"/>
    <col min="16100" max="16101" width="12.109375" style="2" customWidth="1"/>
    <col min="16102" max="16102" width="7.5546875" style="2" customWidth="1"/>
    <col min="16103" max="16103" width="26" style="2" customWidth="1"/>
    <col min="16104" max="16107" width="12.109375" style="2" customWidth="1"/>
    <col min="16108" max="16108" width="2.44140625" style="2" customWidth="1"/>
    <col min="16109" max="16109" width="0" style="2" hidden="1" customWidth="1"/>
    <col min="16110" max="16384" width="8.88671875" style="2"/>
  </cols>
  <sheetData>
    <row r="1" spans="1:22" ht="24" customHeight="1">
      <c r="A1" s="834" t="str">
        <f>IF('A- Front Page'!B6="","",'A- Front Page'!B6)</f>
        <v/>
      </c>
      <c r="B1" s="834"/>
      <c r="C1" s="3"/>
      <c r="D1" s="3"/>
      <c r="E1" s="3"/>
      <c r="F1" s="3"/>
      <c r="G1" s="3"/>
      <c r="H1" s="3"/>
      <c r="I1" s="3"/>
      <c r="J1" s="3"/>
      <c r="K1" s="3"/>
      <c r="L1" s="3"/>
      <c r="M1" s="3"/>
    </row>
    <row r="2" spans="1:22" ht="25.5" customHeight="1">
      <c r="A2" s="376" t="s">
        <v>124</v>
      </c>
      <c r="C2" s="61"/>
      <c r="D2" s="62"/>
      <c r="E2" s="62"/>
      <c r="F2" s="62"/>
      <c r="G2" s="62"/>
      <c r="H2" s="62"/>
      <c r="I2" s="62"/>
      <c r="J2" s="62"/>
      <c r="K2" s="62"/>
      <c r="L2" s="62"/>
      <c r="M2" s="3"/>
    </row>
    <row r="3" spans="1:22" ht="15" customHeight="1">
      <c r="C3" s="61"/>
      <c r="D3" s="67"/>
      <c r="E3" s="67"/>
      <c r="F3" s="67"/>
      <c r="G3" s="67"/>
      <c r="H3" s="67"/>
      <c r="I3" s="67"/>
      <c r="J3" s="67"/>
      <c r="K3" s="67"/>
      <c r="L3" s="67"/>
      <c r="M3" s="3"/>
    </row>
    <row r="4" spans="1:22" ht="18" hidden="1" customHeight="1">
      <c r="A4" s="892" t="s">
        <v>439</v>
      </c>
      <c r="B4" s="893"/>
      <c r="C4" s="893"/>
      <c r="D4" s="893"/>
      <c r="E4" s="893"/>
      <c r="F4" s="893"/>
      <c r="G4" s="893"/>
      <c r="H4" s="893"/>
      <c r="I4" s="893"/>
      <c r="J4" s="893"/>
      <c r="K4" s="893"/>
      <c r="L4" s="893"/>
      <c r="M4" s="377"/>
      <c r="N4" s="3"/>
      <c r="O4" s="3"/>
      <c r="P4" s="3"/>
      <c r="Q4" s="3"/>
      <c r="R4" s="3"/>
      <c r="S4" s="3"/>
      <c r="T4" s="3"/>
      <c r="U4" s="3"/>
      <c r="V4" s="3"/>
    </row>
    <row r="5" spans="1:22" ht="15" hidden="1" customHeight="1">
      <c r="A5" s="936" t="s">
        <v>440</v>
      </c>
      <c r="B5" s="937"/>
      <c r="C5" s="937"/>
      <c r="D5" s="937"/>
      <c r="E5" s="937"/>
      <c r="F5" s="937"/>
      <c r="G5" s="937"/>
      <c r="H5" s="937"/>
      <c r="I5" s="937"/>
      <c r="J5" s="937"/>
      <c r="K5" s="937"/>
      <c r="L5" s="937"/>
      <c r="M5" s="378"/>
      <c r="N5" s="3"/>
      <c r="O5" s="3"/>
      <c r="P5" s="3"/>
      <c r="Q5" s="3"/>
      <c r="R5" s="3"/>
      <c r="S5" s="3"/>
      <c r="T5" s="3"/>
      <c r="U5" s="3"/>
      <c r="V5" s="3"/>
    </row>
    <row r="6" spans="1:22" ht="15" hidden="1" customHeight="1">
      <c r="A6" s="327"/>
      <c r="B6" s="74"/>
      <c r="C6" s="458" t="s">
        <v>351</v>
      </c>
      <c r="D6" s="232">
        <f>'E- Net Budget Amt'!B57</f>
        <v>0</v>
      </c>
      <c r="E6" s="69"/>
      <c r="F6" s="938" t="s">
        <v>356</v>
      </c>
      <c r="G6" s="938"/>
      <c r="H6" s="337">
        <f>'E- Net Budget Amt'!L25</f>
        <v>0.99999999999999989</v>
      </c>
      <c r="I6" s="69"/>
      <c r="J6" s="90"/>
      <c r="K6" s="68"/>
      <c r="L6" s="68"/>
      <c r="M6" s="378"/>
      <c r="N6" s="3"/>
      <c r="O6" s="3"/>
      <c r="P6" s="3"/>
      <c r="Q6" s="3"/>
      <c r="R6" s="3"/>
      <c r="S6" s="3"/>
      <c r="T6" s="3"/>
      <c r="U6" s="3"/>
      <c r="V6" s="3"/>
    </row>
    <row r="7" spans="1:22" ht="15" hidden="1" customHeight="1">
      <c r="A7" s="327"/>
      <c r="B7" s="74"/>
      <c r="C7" s="458" t="s">
        <v>352</v>
      </c>
      <c r="D7" s="233">
        <f>IFERROR(INDEX(LookupDataCounty!E3:E69,MATCH(A1,LookupDataCounty!D3:D69,0)),0)</f>
        <v>0</v>
      </c>
      <c r="E7" s="69"/>
      <c r="F7" s="938" t="s">
        <v>357</v>
      </c>
      <c r="G7" s="938"/>
      <c r="H7" s="338">
        <f>IFERROR(INDEX(LookupDataCounty!#REF!,MATCH(A1,LookupDataCounty!D3:D69,0)),0)</f>
        <v>0</v>
      </c>
      <c r="I7" s="69"/>
      <c r="J7" s="68"/>
      <c r="K7" s="68"/>
      <c r="L7" s="68"/>
      <c r="M7" s="378"/>
      <c r="N7" s="3"/>
      <c r="O7" s="3"/>
      <c r="P7" s="3"/>
      <c r="Q7" s="3"/>
      <c r="R7" s="3"/>
      <c r="S7" s="3"/>
      <c r="T7" s="3"/>
      <c r="U7" s="3"/>
      <c r="V7" s="3"/>
    </row>
    <row r="8" spans="1:22" ht="15" hidden="1" customHeight="1">
      <c r="A8" s="327"/>
      <c r="B8" s="74"/>
      <c r="C8" s="458" t="s">
        <v>122</v>
      </c>
      <c r="D8" s="234">
        <f>D6-D7</f>
        <v>0</v>
      </c>
      <c r="E8" s="70"/>
      <c r="F8" s="938" t="s">
        <v>122</v>
      </c>
      <c r="G8" s="938"/>
      <c r="H8" s="339">
        <f>TRUNC(H6-H7,2)</f>
        <v>1</v>
      </c>
      <c r="I8" s="70"/>
      <c r="J8" s="74"/>
      <c r="K8" s="74"/>
      <c r="L8" s="68"/>
      <c r="M8" s="378"/>
      <c r="N8" s="3"/>
      <c r="O8" s="3"/>
      <c r="P8" s="3"/>
      <c r="Q8" s="3"/>
      <c r="R8" s="3"/>
      <c r="S8" s="3"/>
      <c r="T8" s="3"/>
      <c r="U8" s="3"/>
      <c r="V8" s="3"/>
    </row>
    <row r="9" spans="1:22" ht="15" hidden="1" customHeight="1">
      <c r="A9" s="327"/>
      <c r="B9" s="74"/>
      <c r="C9" s="75"/>
      <c r="D9" s="70"/>
      <c r="E9" s="70"/>
      <c r="F9" s="64"/>
      <c r="G9" s="71"/>
      <c r="H9" s="70"/>
      <c r="I9" s="70"/>
      <c r="J9" s="74"/>
      <c r="K9" s="74"/>
      <c r="L9" s="68"/>
      <c r="M9" s="378"/>
      <c r="N9" s="3"/>
      <c r="O9" s="3"/>
      <c r="P9" s="3"/>
      <c r="Q9" s="3"/>
      <c r="R9" s="3"/>
      <c r="S9" s="3"/>
      <c r="T9" s="3"/>
      <c r="U9" s="3"/>
      <c r="V9" s="3"/>
    </row>
    <row r="10" spans="1:22" ht="8.25" hidden="1" customHeight="1" thickBot="1">
      <c r="A10" s="328"/>
      <c r="B10" s="329"/>
      <c r="C10" s="330"/>
      <c r="D10" s="331"/>
      <c r="E10" s="331"/>
      <c r="F10" s="331"/>
      <c r="G10" s="331"/>
      <c r="H10" s="331"/>
      <c r="I10" s="331"/>
      <c r="J10" s="332"/>
      <c r="K10" s="333"/>
      <c r="L10" s="334"/>
      <c r="M10" s="379"/>
      <c r="N10" s="3"/>
      <c r="O10" s="3"/>
      <c r="P10" s="3"/>
      <c r="Q10" s="3"/>
      <c r="R10" s="3"/>
      <c r="S10" s="3"/>
      <c r="T10" s="3"/>
      <c r="U10" s="3"/>
      <c r="V10" s="3"/>
    </row>
    <row r="11" spans="1:22" ht="36" hidden="1" customHeight="1">
      <c r="A11" s="943" t="s">
        <v>441</v>
      </c>
      <c r="B11" s="944"/>
      <c r="C11" s="944"/>
      <c r="D11" s="944"/>
      <c r="E11" s="944"/>
      <c r="F11" s="944"/>
      <c r="G11" s="944"/>
      <c r="H11" s="944"/>
      <c r="I11" s="944"/>
      <c r="J11" s="944"/>
      <c r="K11" s="944"/>
      <c r="L11" s="944"/>
      <c r="M11" s="378"/>
      <c r="N11" s="3"/>
      <c r="O11" s="3"/>
      <c r="P11" s="3"/>
      <c r="Q11" s="3"/>
      <c r="R11" s="3"/>
      <c r="S11" s="3"/>
      <c r="T11" s="3"/>
      <c r="U11" s="3"/>
      <c r="V11" s="3"/>
    </row>
    <row r="12" spans="1:22" ht="28.5" hidden="1" customHeight="1" thickBot="1">
      <c r="A12" s="941" t="s">
        <v>442</v>
      </c>
      <c r="B12" s="942"/>
      <c r="C12" s="942"/>
      <c r="D12" s="942"/>
      <c r="E12" s="942"/>
      <c r="F12" s="942"/>
      <c r="G12" s="942"/>
      <c r="H12" s="942"/>
      <c r="I12" s="942"/>
      <c r="J12" s="942"/>
      <c r="K12" s="942"/>
      <c r="L12" s="942"/>
      <c r="M12" s="378"/>
      <c r="N12" s="3"/>
      <c r="O12" s="3"/>
      <c r="P12" s="3"/>
      <c r="Q12" s="3"/>
      <c r="R12" s="3"/>
      <c r="S12" s="3"/>
      <c r="T12" s="3"/>
      <c r="U12" s="3"/>
      <c r="V12" s="3"/>
    </row>
    <row r="13" spans="1:22" ht="49.5" hidden="1" customHeight="1" thickBot="1">
      <c r="A13" s="380"/>
      <c r="B13" s="60"/>
      <c r="C13" s="355" t="s">
        <v>279</v>
      </c>
      <c r="D13" s="325" t="s">
        <v>254</v>
      </c>
      <c r="E13" s="325" t="s">
        <v>255</v>
      </c>
      <c r="F13" s="325" t="s">
        <v>256</v>
      </c>
      <c r="G13" s="325" t="s">
        <v>257</v>
      </c>
      <c r="H13" s="325" t="s">
        <v>258</v>
      </c>
      <c r="I13" s="325" t="s">
        <v>259</v>
      </c>
      <c r="J13" s="325" t="s">
        <v>260</v>
      </c>
      <c r="K13" s="325" t="s">
        <v>196</v>
      </c>
      <c r="L13" s="326" t="s">
        <v>261</v>
      </c>
      <c r="M13" s="340" t="s">
        <v>2</v>
      </c>
      <c r="N13" s="3"/>
      <c r="O13" s="3"/>
      <c r="P13" s="3"/>
      <c r="Q13" s="3"/>
      <c r="R13" s="3"/>
      <c r="S13" s="3"/>
      <c r="T13" s="3"/>
      <c r="U13" s="3"/>
      <c r="V13" s="2"/>
    </row>
    <row r="14" spans="1:22" ht="15.75" hidden="1" customHeight="1">
      <c r="A14" s="939" t="s">
        <v>374</v>
      </c>
      <c r="B14" s="940"/>
      <c r="C14" s="381"/>
      <c r="D14" s="382"/>
      <c r="E14" s="382"/>
      <c r="F14" s="382"/>
      <c r="G14" s="382"/>
      <c r="H14" s="382"/>
      <c r="I14" s="382"/>
      <c r="J14" s="382"/>
      <c r="K14" s="382"/>
      <c r="L14" s="382"/>
      <c r="M14" s="383"/>
      <c r="N14" s="3"/>
      <c r="O14" s="3"/>
      <c r="P14" s="3"/>
      <c r="Q14" s="3"/>
      <c r="R14" s="3"/>
      <c r="S14" s="3"/>
      <c r="T14" s="3"/>
      <c r="U14" s="3"/>
      <c r="V14" s="2"/>
    </row>
    <row r="15" spans="1:22" ht="19.5" hidden="1" customHeight="1" thickBot="1">
      <c r="A15" s="384"/>
      <c r="B15" s="359" t="s">
        <v>373</v>
      </c>
      <c r="C15" s="480"/>
      <c r="D15" s="481"/>
      <c r="E15" s="481"/>
      <c r="F15" s="481"/>
      <c r="G15" s="481"/>
      <c r="H15" s="481"/>
      <c r="I15" s="481"/>
      <c r="J15" s="481"/>
      <c r="K15" s="481"/>
      <c r="L15" s="482"/>
      <c r="M15" s="385">
        <f>TRUNC(SUM(C15:L15),2)</f>
        <v>0</v>
      </c>
      <c r="N15" s="3"/>
      <c r="O15" s="3"/>
      <c r="P15" s="3"/>
      <c r="Q15" s="3"/>
      <c r="R15" s="3"/>
      <c r="S15" s="3"/>
      <c r="T15" s="3"/>
      <c r="U15" s="3"/>
      <c r="V15" s="2"/>
    </row>
    <row r="16" spans="1:22" ht="16.5" hidden="1" thickBot="1">
      <c r="A16" s="327"/>
      <c r="B16" s="74"/>
      <c r="C16" s="356"/>
      <c r="D16" s="74"/>
      <c r="E16" s="74"/>
      <c r="F16" s="74"/>
      <c r="G16" s="74"/>
      <c r="H16" s="74"/>
      <c r="I16" s="74"/>
      <c r="J16" s="74"/>
      <c r="K16" s="74"/>
      <c r="L16" s="74"/>
      <c r="M16" s="378"/>
      <c r="N16" s="3"/>
      <c r="O16" s="3"/>
      <c r="P16" s="3"/>
      <c r="Q16" s="3"/>
      <c r="R16" s="3"/>
      <c r="S16" s="3"/>
      <c r="T16" s="3"/>
      <c r="U16" s="3"/>
      <c r="V16" s="2"/>
    </row>
    <row r="17" spans="1:22" ht="15" hidden="1" customHeight="1">
      <c r="A17" s="939" t="s">
        <v>375</v>
      </c>
      <c r="B17" s="940"/>
      <c r="C17" s="386"/>
      <c r="D17" s="387"/>
      <c r="E17" s="387"/>
      <c r="F17" s="387"/>
      <c r="G17" s="387"/>
      <c r="H17" s="387"/>
      <c r="I17" s="387"/>
      <c r="J17" s="387"/>
      <c r="K17" s="387"/>
      <c r="L17" s="388"/>
      <c r="M17" s="383"/>
      <c r="N17" s="3"/>
      <c r="O17" s="3"/>
      <c r="P17" s="3"/>
      <c r="Q17" s="3"/>
      <c r="R17" s="3"/>
      <c r="S17" s="3"/>
      <c r="T17" s="3"/>
      <c r="U17" s="3"/>
      <c r="V17" s="2"/>
    </row>
    <row r="18" spans="1:22" ht="20.25" hidden="1" customHeight="1">
      <c r="A18" s="380"/>
      <c r="B18" s="60" t="s">
        <v>373</v>
      </c>
      <c r="C18" s="483"/>
      <c r="D18" s="484"/>
      <c r="E18" s="484"/>
      <c r="F18" s="484"/>
      <c r="G18" s="484"/>
      <c r="H18" s="484"/>
      <c r="I18" s="484"/>
      <c r="J18" s="484"/>
      <c r="K18" s="484"/>
      <c r="L18" s="485"/>
      <c r="M18" s="389">
        <f>SUM(C18:L18)</f>
        <v>0</v>
      </c>
      <c r="N18" s="3"/>
      <c r="O18" s="3"/>
      <c r="P18" s="3"/>
      <c r="Q18" s="3"/>
      <c r="R18" s="3"/>
      <c r="S18" s="3"/>
      <c r="T18" s="3"/>
      <c r="U18" s="3"/>
      <c r="V18" s="2"/>
    </row>
    <row r="19" spans="1:22" ht="20.25" hidden="1" customHeight="1">
      <c r="A19" s="380"/>
      <c r="B19" s="60" t="s">
        <v>376</v>
      </c>
      <c r="C19" s="486"/>
      <c r="D19" s="487"/>
      <c r="E19" s="487"/>
      <c r="F19" s="487"/>
      <c r="G19" s="487"/>
      <c r="H19" s="487"/>
      <c r="I19" s="487"/>
      <c r="J19" s="487"/>
      <c r="K19" s="487"/>
      <c r="L19" s="488"/>
      <c r="M19" s="390">
        <f t="shared" ref="M19:M20" si="0">SUM(C19:L19)</f>
        <v>0</v>
      </c>
      <c r="N19" s="3"/>
      <c r="O19" s="3"/>
      <c r="P19" s="3"/>
      <c r="Q19" s="3"/>
      <c r="R19" s="3"/>
      <c r="S19" s="3"/>
      <c r="T19" s="3"/>
      <c r="U19" s="3"/>
      <c r="V19" s="2"/>
    </row>
    <row r="20" spans="1:22" ht="20.25" hidden="1" customHeight="1" thickBot="1">
      <c r="A20" s="327"/>
      <c r="B20" s="44" t="s">
        <v>377</v>
      </c>
      <c r="C20" s="489"/>
      <c r="D20" s="490"/>
      <c r="E20" s="490"/>
      <c r="F20" s="490"/>
      <c r="G20" s="490"/>
      <c r="H20" s="490"/>
      <c r="I20" s="490"/>
      <c r="J20" s="490"/>
      <c r="K20" s="491"/>
      <c r="L20" s="492"/>
      <c r="M20" s="391">
        <f t="shared" si="0"/>
        <v>0</v>
      </c>
      <c r="N20" s="3"/>
      <c r="O20" s="3"/>
      <c r="P20" s="3"/>
      <c r="Q20" s="3"/>
      <c r="R20" s="3"/>
      <c r="S20" s="3"/>
      <c r="T20" s="3"/>
      <c r="U20" s="3"/>
      <c r="V20" s="2"/>
    </row>
    <row r="21" spans="1:22" ht="22.5" hidden="1" customHeight="1" thickTop="1" thickBot="1">
      <c r="A21" s="890" t="s">
        <v>2</v>
      </c>
      <c r="B21" s="891"/>
      <c r="C21" s="357">
        <f>SUM(C18:C20)</f>
        <v>0</v>
      </c>
      <c r="D21" s="335">
        <f t="shared" ref="D21:M21" si="1">SUM(D18:D20)</f>
        <v>0</v>
      </c>
      <c r="E21" s="335">
        <f t="shared" si="1"/>
        <v>0</v>
      </c>
      <c r="F21" s="335">
        <f t="shared" si="1"/>
        <v>0</v>
      </c>
      <c r="G21" s="335">
        <f t="shared" si="1"/>
        <v>0</v>
      </c>
      <c r="H21" s="335">
        <f t="shared" si="1"/>
        <v>0</v>
      </c>
      <c r="I21" s="335">
        <f t="shared" si="1"/>
        <v>0</v>
      </c>
      <c r="J21" s="335">
        <f t="shared" si="1"/>
        <v>0</v>
      </c>
      <c r="K21" s="392">
        <f t="shared" si="1"/>
        <v>0</v>
      </c>
      <c r="L21" s="336">
        <f t="shared" si="1"/>
        <v>0</v>
      </c>
      <c r="M21" s="393">
        <f t="shared" si="1"/>
        <v>0</v>
      </c>
      <c r="N21" s="3"/>
      <c r="O21" s="3"/>
      <c r="P21" s="3"/>
      <c r="Q21" s="3"/>
      <c r="R21" s="3"/>
      <c r="S21" s="3"/>
      <c r="T21" s="3"/>
      <c r="U21" s="3"/>
      <c r="V21" s="2"/>
    </row>
    <row r="22" spans="1:22" ht="15" hidden="1" customHeight="1" thickBot="1">
      <c r="A22" s="364"/>
      <c r="B22" s="360"/>
      <c r="C22" s="361"/>
      <c r="D22" s="360"/>
      <c r="E22" s="360"/>
      <c r="F22" s="360"/>
      <c r="G22" s="360"/>
      <c r="H22" s="360"/>
      <c r="I22" s="360"/>
      <c r="J22" s="360"/>
      <c r="K22" s="359"/>
      <c r="L22" s="375"/>
      <c r="M22" s="451"/>
      <c r="N22" s="3"/>
      <c r="O22" s="3"/>
      <c r="P22" s="3"/>
      <c r="Q22" s="3"/>
      <c r="R22" s="3"/>
      <c r="S22" s="3"/>
      <c r="T22" s="3"/>
      <c r="U22" s="3"/>
      <c r="V22" s="3"/>
    </row>
    <row r="23" spans="1:22" s="66" customFormat="1" ht="16.5" hidden="1" thickBot="1">
      <c r="A23" s="359"/>
      <c r="B23" s="359"/>
      <c r="C23" s="359"/>
      <c r="D23" s="359"/>
      <c r="E23" s="359"/>
      <c r="F23" s="359"/>
      <c r="G23" s="359"/>
      <c r="H23" s="359"/>
      <c r="I23" s="359"/>
      <c r="J23" s="359"/>
      <c r="K23" s="359"/>
      <c r="L23" s="359"/>
      <c r="M23" s="359"/>
      <c r="N23" s="3"/>
      <c r="O23" s="3"/>
      <c r="P23" s="3"/>
      <c r="Q23" s="3"/>
      <c r="R23" s="3"/>
      <c r="S23" s="3"/>
      <c r="T23" s="3"/>
      <c r="U23" s="3"/>
      <c r="V23" s="3"/>
    </row>
    <row r="24" spans="1:22" s="239" customFormat="1" ht="18" hidden="1" customHeight="1">
      <c r="A24" s="452" t="s">
        <v>443</v>
      </c>
      <c r="B24" s="453"/>
      <c r="C24" s="454"/>
      <c r="D24" s="454"/>
      <c r="E24" s="454"/>
      <c r="F24" s="454"/>
      <c r="G24" s="454"/>
      <c r="H24" s="455"/>
      <c r="I24" s="455"/>
      <c r="J24" s="455"/>
      <c r="K24" s="455"/>
      <c r="L24" s="455"/>
      <c r="M24" s="377"/>
      <c r="N24" s="3"/>
      <c r="O24" s="3"/>
      <c r="P24" s="3"/>
      <c r="Q24" s="3"/>
      <c r="R24" s="3"/>
      <c r="S24" s="3"/>
      <c r="T24" s="3"/>
      <c r="U24" s="3"/>
      <c r="V24" s="3"/>
    </row>
    <row r="25" spans="1:22" s="239" customFormat="1" ht="15.75" hidden="1" customHeight="1">
      <c r="A25" s="916" t="s">
        <v>444</v>
      </c>
      <c r="B25" s="917"/>
      <c r="C25" s="917"/>
      <c r="D25" s="917"/>
      <c r="E25" s="917"/>
      <c r="F25" s="917"/>
      <c r="G25" s="917"/>
      <c r="H25" s="917"/>
      <c r="I25" s="917"/>
      <c r="J25" s="917"/>
      <c r="K25" s="917"/>
      <c r="L25" s="917"/>
      <c r="M25" s="378"/>
      <c r="N25" s="3"/>
      <c r="O25" s="3"/>
      <c r="P25" s="3"/>
      <c r="Q25" s="3"/>
      <c r="R25" s="3"/>
      <c r="S25" s="3"/>
      <c r="T25" s="3"/>
      <c r="U25" s="3"/>
      <c r="V25" s="3"/>
    </row>
    <row r="26" spans="1:22" s="239" customFormat="1" ht="23.25" hidden="1" customHeight="1">
      <c r="A26" s="916"/>
      <c r="B26" s="917"/>
      <c r="C26" s="917"/>
      <c r="D26" s="917"/>
      <c r="E26" s="917"/>
      <c r="F26" s="917"/>
      <c r="G26" s="917"/>
      <c r="H26" s="917"/>
      <c r="I26" s="917"/>
      <c r="J26" s="917"/>
      <c r="K26" s="917"/>
      <c r="L26" s="917"/>
      <c r="M26" s="378"/>
      <c r="N26" s="3"/>
      <c r="O26" s="3"/>
      <c r="P26" s="3"/>
      <c r="Q26" s="3"/>
      <c r="R26" s="3"/>
      <c r="S26" s="3"/>
      <c r="T26" s="3"/>
      <c r="U26" s="3"/>
      <c r="V26" s="3"/>
    </row>
    <row r="27" spans="1:22" hidden="1">
      <c r="A27" s="327"/>
      <c r="B27" s="74"/>
      <c r="C27" s="130"/>
      <c r="D27" s="74"/>
      <c r="E27" s="74"/>
      <c r="F27" s="74"/>
      <c r="G27" s="74"/>
      <c r="H27" s="74"/>
      <c r="I27" s="74"/>
      <c r="J27" s="74"/>
      <c r="K27" s="74"/>
      <c r="L27" s="74"/>
      <c r="M27" s="378"/>
      <c r="N27" s="3"/>
      <c r="O27" s="3"/>
      <c r="P27" s="3"/>
      <c r="Q27" s="3"/>
      <c r="R27" s="3"/>
      <c r="S27" s="3"/>
      <c r="T27" s="3"/>
      <c r="U27" s="3"/>
      <c r="V27" s="3"/>
    </row>
    <row r="28" spans="1:22" hidden="1">
      <c r="A28" s="327"/>
      <c r="B28" s="74"/>
      <c r="C28" s="74"/>
      <c r="D28" s="236" t="s">
        <v>351</v>
      </c>
      <c r="E28" s="241">
        <f>D6</f>
        <v>0</v>
      </c>
      <c r="F28" s="74"/>
      <c r="G28" s="74"/>
      <c r="H28" s="74"/>
      <c r="I28" s="74"/>
      <c r="J28" s="74"/>
      <c r="K28" s="74"/>
      <c r="L28" s="74"/>
      <c r="M28" s="378"/>
      <c r="N28" s="3"/>
      <c r="O28" s="3"/>
      <c r="P28" s="3"/>
      <c r="Q28" s="3"/>
      <c r="R28" s="3"/>
      <c r="S28" s="3"/>
      <c r="T28" s="3"/>
      <c r="U28" s="3"/>
      <c r="V28" s="3"/>
    </row>
    <row r="29" spans="1:22" ht="16.5" hidden="1" thickBot="1">
      <c r="A29" s="327"/>
      <c r="B29" s="74"/>
      <c r="C29" s="236"/>
      <c r="D29" s="240"/>
      <c r="E29" s="74"/>
      <c r="F29" s="64" t="s">
        <v>133</v>
      </c>
      <c r="G29" s="74"/>
      <c r="H29" s="74"/>
      <c r="I29" s="903" t="s">
        <v>134</v>
      </c>
      <c r="J29" s="903"/>
      <c r="K29" s="903"/>
      <c r="L29" s="60"/>
      <c r="M29" s="363"/>
      <c r="N29" s="3"/>
      <c r="O29" s="3"/>
      <c r="P29" s="3"/>
      <c r="Q29" s="3"/>
      <c r="R29" s="3"/>
      <c r="S29" s="3"/>
      <c r="T29" s="3"/>
      <c r="U29" s="3"/>
      <c r="V29" s="2"/>
    </row>
    <row r="30" spans="1:22" hidden="1">
      <c r="A30" s="327"/>
      <c r="B30" s="74"/>
      <c r="C30" s="242"/>
      <c r="D30" s="240"/>
      <c r="E30" s="74"/>
      <c r="F30" s="237" t="s">
        <v>128</v>
      </c>
      <c r="G30" s="244">
        <f>SUMPRODUCT('B- GrossCourtPersonnelDetail'!U5:U1305*'B- GrossCourtPersonnelDetail'!AJ5:AJ1305)+'B- GrossCourtPersonnelDetail'!U1307</f>
        <v>0</v>
      </c>
      <c r="H30" s="236" t="s">
        <v>123</v>
      </c>
      <c r="I30" s="904"/>
      <c r="J30" s="905"/>
      <c r="K30" s="906"/>
      <c r="L30" s="74"/>
      <c r="M30" s="378"/>
      <c r="N30" s="3"/>
      <c r="O30" s="3"/>
      <c r="P30" s="3"/>
      <c r="Q30" s="3"/>
      <c r="R30" s="3"/>
      <c r="S30" s="3"/>
      <c r="T30" s="3"/>
      <c r="U30" s="2"/>
      <c r="V30" s="2"/>
    </row>
    <row r="31" spans="1:22" hidden="1">
      <c r="A31" s="327"/>
      <c r="B31" s="74"/>
      <c r="C31" s="242"/>
      <c r="D31" s="240"/>
      <c r="E31" s="74"/>
      <c r="F31" s="237" t="s">
        <v>129</v>
      </c>
      <c r="G31" s="245">
        <f>SUMPRODUCT('B- GrossCourtPersonnelDetail'!V5:V1305*'B- GrossCourtPersonnelDetail'!AJ5:AJ1305)+'B- GrossCourtPersonnelDetail'!V1307</f>
        <v>0</v>
      </c>
      <c r="H31" s="236" t="s">
        <v>123</v>
      </c>
      <c r="I31" s="907"/>
      <c r="J31" s="908"/>
      <c r="K31" s="909"/>
      <c r="L31" s="74"/>
      <c r="M31" s="378"/>
      <c r="N31" s="3"/>
      <c r="O31" s="3"/>
      <c r="P31" s="3"/>
      <c r="Q31" s="3"/>
      <c r="R31" s="3"/>
      <c r="S31" s="3"/>
      <c r="T31" s="3"/>
      <c r="U31" s="2"/>
      <c r="V31" s="2"/>
    </row>
    <row r="32" spans="1:22" ht="15" hidden="1" customHeight="1">
      <c r="A32" s="327"/>
      <c r="B32" s="74"/>
      <c r="C32" s="242"/>
      <c r="D32" s="240"/>
      <c r="E32" s="74"/>
      <c r="F32" s="237" t="s">
        <v>130</v>
      </c>
      <c r="G32" s="244">
        <f>SUMPRODUCT('B- GrossCourtPersonnelDetail'!W5:W1305*'B- GrossCourtPersonnelDetail'!AJ5:AJ1305)+'B- GrossCourtPersonnelDetail'!W1307</f>
        <v>0</v>
      </c>
      <c r="H32" s="236" t="s">
        <v>123</v>
      </c>
      <c r="I32" s="910"/>
      <c r="J32" s="911"/>
      <c r="K32" s="912"/>
      <c r="L32" s="74"/>
      <c r="M32" s="378"/>
      <c r="N32" s="3"/>
      <c r="O32" s="3"/>
      <c r="P32" s="3"/>
      <c r="Q32" s="3"/>
      <c r="R32" s="3"/>
      <c r="S32" s="3"/>
      <c r="T32" s="3"/>
      <c r="U32" s="2"/>
      <c r="V32" s="2"/>
    </row>
    <row r="33" spans="1:22" hidden="1">
      <c r="A33" s="327"/>
      <c r="B33" s="74"/>
      <c r="C33" s="242"/>
      <c r="D33" s="240"/>
      <c r="E33" s="74"/>
      <c r="F33" s="237" t="s">
        <v>131</v>
      </c>
      <c r="G33" s="245">
        <f>SUMPRODUCT('B- GrossCourtPersonnelDetail'!X5:X1305*'B- GrossCourtPersonnelDetail'!AJ5:AJ1305)+'B- GrossCourtPersonnelDetail'!X1307</f>
        <v>0</v>
      </c>
      <c r="H33" s="236" t="s">
        <v>123</v>
      </c>
      <c r="I33" s="907"/>
      <c r="J33" s="908"/>
      <c r="K33" s="909"/>
      <c r="L33" s="74"/>
      <c r="M33" s="378"/>
      <c r="N33" s="3"/>
      <c r="O33" s="3"/>
      <c r="P33" s="3"/>
      <c r="Q33" s="3"/>
      <c r="R33" s="3"/>
      <c r="S33" s="3"/>
      <c r="T33" s="3"/>
      <c r="U33" s="2"/>
      <c r="V33" s="2"/>
    </row>
    <row r="34" spans="1:22" ht="16.5" hidden="1" thickBot="1">
      <c r="A34" s="327"/>
      <c r="B34" s="74"/>
      <c r="C34" s="242"/>
      <c r="D34" s="240"/>
      <c r="E34" s="74"/>
      <c r="F34" s="237" t="s">
        <v>132</v>
      </c>
      <c r="G34" s="244">
        <f>SUMPRODUCT(--('B- GrossCourtPersonnelDetail'!J5:J1305&gt;0),'B- GrossCourtPersonnelDetail'!AC5:AC1305,'B- GrossCourtPersonnelDetail'!AJ5:AJ1305)+SUMPRODUCT(--('B- GrossCourtPersonnelDetail'!J5:J1305&gt;0),'B- GrossCourtPersonnelDetail'!AE5:AE1305,'B- GrossCourtPersonnelDetail'!AJ5:AJ1305)+SUMPRODUCT(--('B- GrossCourtPersonnelDetail'!J5:J1305&gt;0),'B- GrossCourtPersonnelDetail'!AG5:AG1305,'B- GrossCourtPersonnelDetail'!AJ5:AJ1305)+SUM('B- GrossCourtPersonnelDetail'!AC1307,'B- GrossCourtPersonnelDetail'!AE1307,'B- GrossCourtPersonnelDetail'!AG1307)</f>
        <v>0</v>
      </c>
      <c r="H34" s="236" t="s">
        <v>123</v>
      </c>
      <c r="I34" s="913"/>
      <c r="J34" s="914"/>
      <c r="K34" s="915"/>
      <c r="L34" s="74"/>
      <c r="M34" s="378"/>
      <c r="N34" s="3"/>
      <c r="O34" s="3"/>
      <c r="P34" s="3"/>
      <c r="Q34" s="3"/>
      <c r="R34" s="3"/>
      <c r="S34" s="3"/>
      <c r="T34" s="3"/>
      <c r="U34" s="2"/>
      <c r="V34" s="2"/>
    </row>
    <row r="35" spans="1:22" hidden="1">
      <c r="A35" s="327"/>
      <c r="B35" s="74"/>
      <c r="C35" s="74"/>
      <c r="D35" s="236" t="s">
        <v>382</v>
      </c>
      <c r="E35" s="241">
        <f>SUM(G30:G34)</f>
        <v>0</v>
      </c>
      <c r="F35" s="74"/>
      <c r="G35" s="74"/>
      <c r="H35" s="74"/>
      <c r="I35" s="74"/>
      <c r="J35" s="74"/>
      <c r="K35" s="74"/>
      <c r="L35" s="74"/>
      <c r="M35" s="378"/>
      <c r="N35" s="3"/>
      <c r="O35" s="3"/>
      <c r="P35" s="3"/>
      <c r="Q35" s="3"/>
      <c r="R35" s="3"/>
      <c r="S35" s="3"/>
      <c r="T35" s="3"/>
      <c r="U35" s="3"/>
      <c r="V35" s="3"/>
    </row>
    <row r="36" spans="1:22" hidden="1">
      <c r="A36" s="327"/>
      <c r="B36" s="74"/>
      <c r="C36" s="74"/>
      <c r="D36" s="236" t="s">
        <v>383</v>
      </c>
      <c r="E36" s="243">
        <f>E28-E35</f>
        <v>0</v>
      </c>
      <c r="F36" s="74"/>
      <c r="G36" s="74"/>
      <c r="H36" s="74"/>
      <c r="I36" s="74"/>
      <c r="J36" s="74"/>
      <c r="K36" s="74"/>
      <c r="L36" s="74"/>
      <c r="M36" s="378"/>
      <c r="N36" s="3"/>
      <c r="O36" s="3"/>
      <c r="P36" s="3"/>
      <c r="Q36" s="3"/>
      <c r="R36" s="3"/>
      <c r="S36" s="3"/>
      <c r="T36" s="3"/>
      <c r="U36" s="3"/>
      <c r="V36" s="3"/>
    </row>
    <row r="37" spans="1:22" ht="16.5" hidden="1" thickBot="1">
      <c r="A37" s="364"/>
      <c r="B37" s="360"/>
      <c r="C37" s="361"/>
      <c r="D37" s="360"/>
      <c r="E37" s="360"/>
      <c r="F37" s="360"/>
      <c r="G37" s="360"/>
      <c r="H37" s="360"/>
      <c r="I37" s="360"/>
      <c r="J37" s="360"/>
      <c r="K37" s="360"/>
      <c r="L37" s="360"/>
      <c r="M37" s="451"/>
      <c r="N37" s="3"/>
      <c r="O37" s="3"/>
      <c r="P37" s="3"/>
      <c r="Q37" s="3"/>
      <c r="R37" s="3"/>
      <c r="S37" s="3"/>
      <c r="T37" s="3"/>
      <c r="U37" s="3"/>
      <c r="V37" s="3"/>
    </row>
    <row r="38" spans="1:22" ht="16.5" hidden="1" thickBot="1">
      <c r="M38" s="3"/>
      <c r="N38" s="3"/>
      <c r="O38" s="3"/>
      <c r="P38" s="3"/>
      <c r="Q38" s="3"/>
      <c r="R38" s="3"/>
      <c r="S38" s="3"/>
      <c r="T38" s="3"/>
      <c r="U38" s="3"/>
      <c r="V38" s="3"/>
    </row>
    <row r="39" spans="1:22" ht="19.5" hidden="1">
      <c r="A39" s="248" t="s">
        <v>311</v>
      </c>
      <c r="B39" s="72"/>
      <c r="C39" s="247"/>
      <c r="D39" s="73"/>
      <c r="E39" s="73"/>
      <c r="F39" s="73"/>
      <c r="G39" s="73"/>
      <c r="H39" s="73"/>
      <c r="I39" s="73"/>
      <c r="J39" s="73"/>
      <c r="K39" s="73"/>
      <c r="L39" s="73"/>
      <c r="M39" s="377"/>
      <c r="N39" s="3"/>
      <c r="O39" s="3"/>
      <c r="P39" s="3"/>
      <c r="Q39" s="3"/>
      <c r="R39" s="3"/>
      <c r="S39" s="3"/>
      <c r="T39" s="3"/>
      <c r="U39" s="3"/>
      <c r="V39" s="3"/>
    </row>
    <row r="40" spans="1:22" ht="15" hidden="1" customHeight="1">
      <c r="A40" s="899" t="s">
        <v>445</v>
      </c>
      <c r="B40" s="900"/>
      <c r="C40" s="900"/>
      <c r="D40" s="900"/>
      <c r="E40" s="900"/>
      <c r="F40" s="900"/>
      <c r="G40" s="900"/>
      <c r="H40" s="900"/>
      <c r="I40" s="900"/>
      <c r="J40" s="900"/>
      <c r="K40" s="900"/>
      <c r="L40" s="900"/>
      <c r="M40" s="378"/>
      <c r="N40" s="3"/>
      <c r="O40" s="3"/>
      <c r="P40" s="3"/>
      <c r="Q40" s="3"/>
      <c r="R40" s="3"/>
      <c r="S40" s="3"/>
      <c r="T40" s="3"/>
      <c r="U40" s="3"/>
      <c r="V40" s="3"/>
    </row>
    <row r="41" spans="1:22" ht="19.5" hidden="1" customHeight="1" thickBot="1">
      <c r="A41" s="899"/>
      <c r="B41" s="900"/>
      <c r="C41" s="900"/>
      <c r="D41" s="900"/>
      <c r="E41" s="900"/>
      <c r="F41" s="900"/>
      <c r="G41" s="900"/>
      <c r="H41" s="900"/>
      <c r="I41" s="900"/>
      <c r="J41" s="900"/>
      <c r="K41" s="900"/>
      <c r="L41" s="900"/>
      <c r="M41" s="378"/>
      <c r="N41" s="3"/>
      <c r="O41" s="3"/>
      <c r="P41" s="3"/>
      <c r="Q41" s="3"/>
      <c r="R41" s="3"/>
      <c r="S41" s="3"/>
      <c r="T41" s="3"/>
      <c r="U41" s="3"/>
      <c r="V41" s="3"/>
    </row>
    <row r="42" spans="1:22" s="239" customFormat="1" ht="15" hidden="1" customHeight="1">
      <c r="A42" s="246"/>
      <c r="B42" s="932" t="s">
        <v>312</v>
      </c>
      <c r="C42" s="933"/>
      <c r="D42" s="457" t="s">
        <v>313</v>
      </c>
      <c r="E42" s="358" t="s">
        <v>314</v>
      </c>
      <c r="F42" s="238"/>
      <c r="G42" s="932" t="s">
        <v>384</v>
      </c>
      <c r="H42" s="933"/>
      <c r="I42" s="457" t="s">
        <v>313</v>
      </c>
      <c r="J42" s="358" t="s">
        <v>314</v>
      </c>
      <c r="K42" s="60"/>
      <c r="L42" s="60"/>
      <c r="M42" s="362"/>
      <c r="N42" s="3"/>
      <c r="O42" s="3"/>
      <c r="P42" s="3"/>
      <c r="Q42" s="3"/>
      <c r="R42" s="3"/>
      <c r="S42" s="3"/>
      <c r="T42" s="3"/>
      <c r="U42" s="3"/>
    </row>
    <row r="43" spans="1:22" ht="15" hidden="1" customHeight="1">
      <c r="A43" s="78"/>
      <c r="B43" s="934" t="s">
        <v>353</v>
      </c>
      <c r="C43" s="935"/>
      <c r="D43" s="493"/>
      <c r="E43" s="494"/>
      <c r="F43" s="74"/>
      <c r="G43" s="934" t="s">
        <v>353</v>
      </c>
      <c r="H43" s="935"/>
      <c r="I43" s="493"/>
      <c r="J43" s="494"/>
      <c r="K43" s="60"/>
      <c r="L43" s="60"/>
      <c r="M43" s="363"/>
      <c r="N43" s="3"/>
      <c r="O43" s="3"/>
      <c r="P43" s="3"/>
      <c r="Q43" s="3"/>
      <c r="R43" s="3"/>
      <c r="S43" s="3"/>
      <c r="T43" s="3"/>
      <c r="U43" s="3"/>
      <c r="V43" s="2"/>
    </row>
    <row r="44" spans="1:22" ht="15" hidden="1" customHeight="1">
      <c r="A44" s="78"/>
      <c r="B44" s="934" t="s">
        <v>354</v>
      </c>
      <c r="C44" s="935"/>
      <c r="D44" s="495"/>
      <c r="E44" s="496"/>
      <c r="F44" s="74"/>
      <c r="G44" s="934" t="s">
        <v>354</v>
      </c>
      <c r="H44" s="935"/>
      <c r="I44" s="495"/>
      <c r="J44" s="496"/>
      <c r="K44" s="60"/>
      <c r="L44" s="60"/>
      <c r="M44" s="363"/>
      <c r="N44" s="3"/>
      <c r="O44" s="3"/>
      <c r="P44" s="3"/>
      <c r="Q44" s="3"/>
      <c r="R44" s="3"/>
      <c r="S44" s="3"/>
      <c r="T44" s="3"/>
      <c r="U44" s="3"/>
      <c r="V44" s="2"/>
    </row>
    <row r="45" spans="1:22" ht="16.5" hidden="1" thickBot="1">
      <c r="A45" s="78"/>
      <c r="B45" s="901" t="s">
        <v>355</v>
      </c>
      <c r="C45" s="902"/>
      <c r="D45" s="497"/>
      <c r="E45" s="498"/>
      <c r="F45" s="74"/>
      <c r="G45" s="901" t="s">
        <v>355</v>
      </c>
      <c r="H45" s="902"/>
      <c r="I45" s="497"/>
      <c r="J45" s="498"/>
      <c r="K45" s="60"/>
      <c r="L45" s="60"/>
      <c r="M45" s="363"/>
      <c r="N45" s="3"/>
      <c r="O45" s="3"/>
      <c r="P45" s="3"/>
      <c r="Q45" s="3"/>
      <c r="R45" s="3"/>
      <c r="S45" s="3"/>
      <c r="T45" s="3"/>
      <c r="U45" s="3"/>
      <c r="V45" s="2"/>
    </row>
    <row r="46" spans="1:22" ht="16.5" hidden="1" thickBot="1">
      <c r="A46" s="86"/>
      <c r="B46" s="83"/>
      <c r="C46" s="77"/>
      <c r="D46" s="84"/>
      <c r="E46" s="85"/>
      <c r="F46" s="85"/>
      <c r="G46" s="85"/>
      <c r="H46" s="85"/>
      <c r="I46" s="85"/>
      <c r="J46" s="85"/>
      <c r="K46" s="85"/>
      <c r="L46" s="85"/>
      <c r="M46" s="451"/>
      <c r="N46" s="3"/>
      <c r="O46" s="3"/>
      <c r="P46" s="3"/>
      <c r="Q46" s="3"/>
      <c r="R46" s="3"/>
      <c r="S46" s="3"/>
      <c r="T46" s="3"/>
      <c r="U46" s="3"/>
      <c r="V46" s="3"/>
    </row>
    <row r="47" spans="1:22" ht="16.5" hidden="1" thickBot="1">
      <c r="M47" s="3"/>
      <c r="N47" s="3"/>
      <c r="O47" s="3"/>
      <c r="P47" s="3"/>
      <c r="Q47" s="3"/>
      <c r="R47" s="3"/>
      <c r="S47" s="3"/>
      <c r="T47" s="3"/>
      <c r="U47" s="3"/>
      <c r="V47" s="3"/>
    </row>
    <row r="48" spans="1:22" ht="19.5" hidden="1">
      <c r="A48" s="892" t="s">
        <v>315</v>
      </c>
      <c r="B48" s="893"/>
      <c r="C48" s="893"/>
      <c r="D48" s="893"/>
      <c r="E48" s="893"/>
      <c r="F48" s="893"/>
      <c r="G48" s="893"/>
      <c r="H48" s="893"/>
      <c r="I48" s="893"/>
      <c r="J48" s="893"/>
      <c r="K48" s="893"/>
      <c r="L48" s="893"/>
      <c r="M48" s="377"/>
      <c r="N48" s="3"/>
      <c r="O48" s="3"/>
      <c r="P48" s="3"/>
      <c r="Q48" s="3"/>
      <c r="R48" s="3"/>
      <c r="S48" s="3"/>
      <c r="T48" s="3"/>
      <c r="U48" s="3"/>
      <c r="V48" s="3"/>
    </row>
    <row r="49" spans="1:22" ht="33.75" hidden="1" customHeight="1">
      <c r="A49" s="899" t="s">
        <v>446</v>
      </c>
      <c r="B49" s="900"/>
      <c r="C49" s="900"/>
      <c r="D49" s="900"/>
      <c r="E49" s="900"/>
      <c r="F49" s="900"/>
      <c r="G49" s="900"/>
      <c r="H49" s="900"/>
      <c r="I49" s="900"/>
      <c r="J49" s="900"/>
      <c r="K49" s="900"/>
      <c r="L49" s="900"/>
      <c r="M49" s="378"/>
      <c r="N49" s="3"/>
      <c r="O49" s="3"/>
      <c r="P49" s="3"/>
      <c r="Q49" s="3"/>
      <c r="R49" s="3"/>
      <c r="S49" s="3"/>
      <c r="T49" s="3"/>
      <c r="U49" s="3"/>
      <c r="V49" s="3"/>
    </row>
    <row r="50" spans="1:22" hidden="1">
      <c r="A50" s="365"/>
      <c r="B50" s="118"/>
      <c r="C50" s="118"/>
      <c r="D50" s="118"/>
      <c r="E50" s="118"/>
      <c r="F50" s="118"/>
      <c r="G50" s="118"/>
      <c r="H50" s="118"/>
      <c r="I50" s="118"/>
      <c r="J50" s="118"/>
      <c r="K50" s="118"/>
      <c r="L50" s="118"/>
      <c r="M50" s="378"/>
      <c r="N50" s="3"/>
      <c r="O50" s="3"/>
      <c r="P50" s="3"/>
      <c r="Q50" s="3"/>
      <c r="R50" s="3"/>
      <c r="S50" s="3"/>
      <c r="T50" s="3"/>
      <c r="U50" s="3"/>
      <c r="V50" s="3"/>
    </row>
    <row r="51" spans="1:22" ht="15" hidden="1" customHeight="1" thickBot="1">
      <c r="A51" s="365"/>
      <c r="B51" s="118"/>
      <c r="C51" s="118"/>
      <c r="D51" s="118"/>
      <c r="E51" s="118"/>
      <c r="F51" s="118"/>
      <c r="G51" s="118"/>
      <c r="H51" s="118"/>
      <c r="I51" s="118"/>
      <c r="J51" s="118"/>
      <c r="K51" s="118"/>
      <c r="L51" s="118"/>
      <c r="M51" s="378"/>
      <c r="N51" s="3"/>
      <c r="O51" s="3"/>
      <c r="P51" s="3"/>
      <c r="Q51" s="3"/>
      <c r="R51" s="3"/>
      <c r="S51" s="3"/>
      <c r="T51" s="3"/>
      <c r="U51" s="3"/>
      <c r="V51" s="3"/>
    </row>
    <row r="52" spans="1:22" s="249" customFormat="1" ht="22.5" hidden="1" customHeight="1" thickBot="1">
      <c r="A52" s="366"/>
      <c r="B52" s="888" t="s">
        <v>210</v>
      </c>
      <c r="C52" s="889"/>
      <c r="D52" s="369" t="s">
        <v>276</v>
      </c>
      <c r="E52" s="370"/>
      <c r="F52" s="371" t="s">
        <v>275</v>
      </c>
      <c r="G52" s="371" t="s">
        <v>273</v>
      </c>
      <c r="H52" s="894" t="s">
        <v>211</v>
      </c>
      <c r="I52" s="895"/>
      <c r="J52" s="896"/>
      <c r="K52" s="60"/>
      <c r="L52" s="60"/>
      <c r="M52" s="378"/>
      <c r="N52" s="3"/>
      <c r="O52" s="3"/>
      <c r="P52" s="3"/>
      <c r="Q52" s="3"/>
      <c r="R52" s="3"/>
      <c r="S52" s="3"/>
      <c r="T52" s="3"/>
    </row>
    <row r="53" spans="1:22" ht="15" hidden="1" customHeight="1">
      <c r="A53" s="78"/>
      <c r="B53" s="372"/>
      <c r="C53" s="323" t="s">
        <v>268</v>
      </c>
      <c r="D53" s="399">
        <f>'B- GrossCourtPersonnelDetail'!P1308+'B- GrossCourtPersonnelDetail'!AG1308</f>
        <v>0</v>
      </c>
      <c r="E53" s="367"/>
      <c r="F53" s="394">
        <f t="shared" ref="F53:F58" si="2">D53-G53</f>
        <v>0</v>
      </c>
      <c r="G53" s="499"/>
      <c r="H53" s="897"/>
      <c r="I53" s="897"/>
      <c r="J53" s="898"/>
      <c r="K53" s="60"/>
      <c r="L53" s="60"/>
      <c r="M53" s="378"/>
      <c r="N53" s="3"/>
      <c r="O53" s="3"/>
      <c r="P53" s="3"/>
      <c r="Q53" s="3"/>
      <c r="R53" s="3"/>
      <c r="S53" s="3"/>
      <c r="T53" s="3"/>
      <c r="U53" s="2"/>
      <c r="V53" s="2"/>
    </row>
    <row r="54" spans="1:22" hidden="1">
      <c r="A54" s="78"/>
      <c r="B54" s="372"/>
      <c r="C54" s="323" t="s">
        <v>269</v>
      </c>
      <c r="D54" s="400">
        <f>'B- GrossCourtPersonnelDetail'!P1309+'B- GrossCourtPersonnelDetail'!AG1309</f>
        <v>0</v>
      </c>
      <c r="E54" s="367"/>
      <c r="F54" s="395">
        <f t="shared" si="2"/>
        <v>0</v>
      </c>
      <c r="G54" s="500"/>
      <c r="H54" s="920"/>
      <c r="I54" s="920"/>
      <c r="J54" s="921"/>
      <c r="K54" s="60"/>
      <c r="L54" s="60"/>
      <c r="M54" s="378"/>
      <c r="N54" s="3"/>
      <c r="O54" s="3"/>
      <c r="P54" s="3"/>
      <c r="Q54" s="3"/>
      <c r="R54" s="3"/>
      <c r="S54" s="3"/>
      <c r="T54" s="3"/>
      <c r="U54" s="2"/>
      <c r="V54" s="2"/>
    </row>
    <row r="55" spans="1:22" hidden="1">
      <c r="A55" s="78"/>
      <c r="B55" s="372"/>
      <c r="C55" s="323" t="s">
        <v>272</v>
      </c>
      <c r="D55" s="401">
        <f>'B- GrossCourtPersonnelDetail'!P1310+'B- GrossCourtPersonnelDetail'!AG1310</f>
        <v>0</v>
      </c>
      <c r="E55" s="367"/>
      <c r="F55" s="394">
        <f t="shared" si="2"/>
        <v>0</v>
      </c>
      <c r="G55" s="499"/>
      <c r="H55" s="897"/>
      <c r="I55" s="897"/>
      <c r="J55" s="898"/>
      <c r="K55" s="60"/>
      <c r="L55" s="60"/>
      <c r="M55" s="378"/>
      <c r="N55" s="3"/>
      <c r="O55" s="3"/>
      <c r="P55" s="3"/>
      <c r="Q55" s="3"/>
      <c r="R55" s="3"/>
      <c r="S55" s="3"/>
      <c r="T55" s="3"/>
      <c r="U55" s="2"/>
      <c r="V55" s="2"/>
    </row>
    <row r="56" spans="1:22" ht="17.25" hidden="1" customHeight="1">
      <c r="A56" s="327"/>
      <c r="B56" s="327"/>
      <c r="C56" s="235" t="s">
        <v>270</v>
      </c>
      <c r="D56" s="402">
        <f>'C- OperatingCostsDetail'!F11</f>
        <v>0</v>
      </c>
      <c r="E56" s="367"/>
      <c r="F56" s="396">
        <f t="shared" si="2"/>
        <v>0</v>
      </c>
      <c r="G56" s="501"/>
      <c r="H56" s="920"/>
      <c r="I56" s="920"/>
      <c r="J56" s="921"/>
      <c r="K56" s="60"/>
      <c r="L56" s="60"/>
      <c r="M56" s="378"/>
      <c r="N56" s="3"/>
      <c r="O56" s="3"/>
      <c r="P56" s="3"/>
      <c r="Q56" s="3"/>
      <c r="R56" s="3"/>
      <c r="S56" s="3"/>
      <c r="T56" s="3"/>
      <c r="U56" s="2"/>
      <c r="V56" s="2"/>
    </row>
    <row r="57" spans="1:22" ht="15" hidden="1" customHeight="1">
      <c r="A57" s="327"/>
      <c r="B57" s="327"/>
      <c r="C57" s="235" t="s">
        <v>274</v>
      </c>
      <c r="D57" s="403">
        <f>'C- OperatingCostsDetail'!F12</f>
        <v>0</v>
      </c>
      <c r="E57" s="367"/>
      <c r="F57" s="397">
        <f t="shared" si="2"/>
        <v>0</v>
      </c>
      <c r="G57" s="502"/>
      <c r="H57" s="897"/>
      <c r="I57" s="897"/>
      <c r="J57" s="898"/>
      <c r="K57" s="60"/>
      <c r="L57" s="60"/>
      <c r="M57" s="378"/>
      <c r="N57" s="3"/>
      <c r="O57" s="3"/>
      <c r="P57" s="3"/>
      <c r="Q57" s="3"/>
      <c r="R57" s="3"/>
      <c r="S57" s="3"/>
      <c r="T57" s="3"/>
      <c r="U57" s="2"/>
      <c r="V57" s="2"/>
    </row>
    <row r="58" spans="1:22" ht="15.75" hidden="1" customHeight="1" thickBot="1">
      <c r="A58" s="327"/>
      <c r="B58" s="327"/>
      <c r="C58" s="235" t="s">
        <v>271</v>
      </c>
      <c r="D58" s="404">
        <f>'C- OperatingCostsDetail'!F13</f>
        <v>0</v>
      </c>
      <c r="E58" s="368"/>
      <c r="F58" s="398">
        <f t="shared" si="2"/>
        <v>0</v>
      </c>
      <c r="G58" s="503"/>
      <c r="H58" s="920"/>
      <c r="I58" s="920"/>
      <c r="J58" s="921"/>
      <c r="K58" s="60"/>
      <c r="L58" s="60"/>
      <c r="M58" s="378"/>
      <c r="N58" s="3"/>
      <c r="O58" s="3"/>
      <c r="P58" s="3"/>
      <c r="Q58" s="3"/>
      <c r="R58" s="3"/>
      <c r="S58" s="3"/>
      <c r="T58" s="3"/>
      <c r="U58" s="2"/>
      <c r="V58" s="2"/>
    </row>
    <row r="59" spans="1:22" ht="15.75" hidden="1" customHeight="1" thickTop="1" thickBot="1">
      <c r="A59" s="327"/>
      <c r="B59" s="364"/>
      <c r="C59" s="373" t="s">
        <v>277</v>
      </c>
      <c r="D59" s="405">
        <f>SUM(D53:D58)</f>
        <v>0</v>
      </c>
      <c r="E59" s="374"/>
      <c r="F59" s="407">
        <f>SUM(F53:F58)</f>
        <v>0</v>
      </c>
      <c r="G59" s="406">
        <f>SUM(G53:G58)</f>
        <v>0</v>
      </c>
      <c r="H59" s="930"/>
      <c r="I59" s="930"/>
      <c r="J59" s="931"/>
      <c r="K59" s="60"/>
      <c r="L59" s="60"/>
      <c r="M59" s="378"/>
      <c r="N59" s="3"/>
      <c r="O59" s="3"/>
      <c r="P59" s="3"/>
      <c r="Q59" s="3"/>
      <c r="R59" s="3"/>
      <c r="S59" s="3"/>
      <c r="T59" s="3"/>
      <c r="U59" s="2"/>
      <c r="V59" s="2"/>
    </row>
    <row r="60" spans="1:22" ht="16.5" hidden="1" thickBot="1">
      <c r="A60" s="364"/>
      <c r="B60" s="360"/>
      <c r="C60" s="361"/>
      <c r="D60" s="360"/>
      <c r="E60" s="360"/>
      <c r="F60" s="360"/>
      <c r="G60" s="360"/>
      <c r="H60" s="360"/>
      <c r="I60" s="360"/>
      <c r="J60" s="360"/>
      <c r="K60" s="360"/>
      <c r="L60" s="360"/>
      <c r="M60" s="451"/>
      <c r="N60" s="3"/>
      <c r="O60" s="3"/>
      <c r="P60" s="3"/>
      <c r="Q60" s="3"/>
      <c r="R60" s="3"/>
      <c r="S60" s="3"/>
      <c r="T60" s="3"/>
      <c r="U60" s="3"/>
      <c r="V60" s="3"/>
    </row>
    <row r="61" spans="1:22" ht="16.5" thickBot="1">
      <c r="A61" s="364"/>
      <c r="B61" s="360"/>
      <c r="C61" s="361"/>
      <c r="D61" s="360"/>
      <c r="E61" s="360"/>
      <c r="F61" s="360"/>
      <c r="G61" s="360"/>
      <c r="H61" s="360"/>
      <c r="I61" s="360"/>
      <c r="J61" s="360"/>
      <c r="K61" s="360"/>
      <c r="L61" s="360"/>
      <c r="M61" s="451"/>
      <c r="N61" s="3"/>
      <c r="O61" s="3"/>
      <c r="P61" s="3"/>
      <c r="Q61" s="3"/>
      <c r="R61" s="3"/>
      <c r="S61" s="3"/>
      <c r="T61" s="3"/>
      <c r="U61" s="3"/>
      <c r="V61" s="3"/>
    </row>
    <row r="62" spans="1:22" ht="19.5">
      <c r="A62" s="248" t="s">
        <v>316</v>
      </c>
      <c r="B62" s="72"/>
      <c r="C62" s="87"/>
      <c r="D62" s="88"/>
      <c r="E62" s="88"/>
      <c r="F62" s="88"/>
      <c r="G62" s="88"/>
      <c r="H62" s="88"/>
      <c r="I62" s="88"/>
      <c r="J62" s="88"/>
      <c r="K62" s="89"/>
      <c r="L62" s="89"/>
      <c r="M62" s="377"/>
    </row>
    <row r="63" spans="1:22" ht="16.5" thickBot="1">
      <c r="A63" s="250" t="s">
        <v>506</v>
      </c>
      <c r="B63" s="74"/>
      <c r="C63" s="74"/>
      <c r="D63" s="80"/>
      <c r="E63" s="80"/>
      <c r="F63" s="80"/>
      <c r="G63" s="80"/>
      <c r="H63" s="80"/>
      <c r="I63" s="80"/>
      <c r="J63" s="80"/>
      <c r="K63" s="76"/>
      <c r="L63" s="76"/>
      <c r="M63" s="378"/>
    </row>
    <row r="64" spans="1:22" ht="18" customHeight="1" thickBot="1">
      <c r="A64" s="922" t="s">
        <v>124</v>
      </c>
      <c r="B64" s="923"/>
      <c r="C64" s="924"/>
      <c r="D64" s="925"/>
      <c r="E64" s="926"/>
      <c r="F64" s="926"/>
      <c r="G64" s="926"/>
      <c r="H64" s="926"/>
      <c r="I64" s="926"/>
      <c r="J64" s="926"/>
      <c r="K64" s="926"/>
      <c r="L64" s="926"/>
      <c r="M64" s="927"/>
    </row>
    <row r="65" spans="1:13" ht="170.25" customHeight="1" thickBot="1">
      <c r="A65" s="79"/>
      <c r="B65" s="918" t="s">
        <v>507</v>
      </c>
      <c r="C65" s="919"/>
      <c r="D65" s="928"/>
      <c r="E65" s="928"/>
      <c r="F65" s="928"/>
      <c r="G65" s="928"/>
      <c r="H65" s="928"/>
      <c r="I65" s="928"/>
      <c r="J65" s="928"/>
      <c r="K65" s="928"/>
      <c r="L65" s="928"/>
      <c r="M65" s="929"/>
    </row>
  </sheetData>
  <sheetProtection algorithmName="SHA-512" hashValue="feSAbVaQbrHlLQgBUgWChgwJr6Lmx5qdSrpwwqxFIZ22DcMGXO8hqmtJdwtgEvi0KbTKYocasxixHyYf85rRpQ==" saltValue="tWeQjaDkxrNJzT6qOVEK/Q==" spinCount="100000" sheet="1" objects="1" scenarios="1" formatColumns="0" formatRows="0" autoFilter="0"/>
  <sortState xmlns:xlrd2="http://schemas.microsoft.com/office/spreadsheetml/2017/richdata2" ref="A13:G22">
    <sortCondition ref="A13:A22"/>
  </sortState>
  <mergeCells count="42">
    <mergeCell ref="A1:B1"/>
    <mergeCell ref="B42:C42"/>
    <mergeCell ref="B43:C43"/>
    <mergeCell ref="B44:C44"/>
    <mergeCell ref="G42:H42"/>
    <mergeCell ref="G43:H43"/>
    <mergeCell ref="G44:H44"/>
    <mergeCell ref="A5:L5"/>
    <mergeCell ref="F6:G6"/>
    <mergeCell ref="F7:G7"/>
    <mergeCell ref="A14:B14"/>
    <mergeCell ref="A17:B17"/>
    <mergeCell ref="A4:L4"/>
    <mergeCell ref="A12:L12"/>
    <mergeCell ref="F8:G8"/>
    <mergeCell ref="A11:L11"/>
    <mergeCell ref="B65:C65"/>
    <mergeCell ref="H57:J57"/>
    <mergeCell ref="H54:J54"/>
    <mergeCell ref="H56:J56"/>
    <mergeCell ref="H58:J58"/>
    <mergeCell ref="A64:C64"/>
    <mergeCell ref="D64:M64"/>
    <mergeCell ref="D65:M65"/>
    <mergeCell ref="H59:J59"/>
    <mergeCell ref="H55:J55"/>
    <mergeCell ref="B52:C52"/>
    <mergeCell ref="A21:B21"/>
    <mergeCell ref="A48:L48"/>
    <mergeCell ref="H52:J52"/>
    <mergeCell ref="H53:J53"/>
    <mergeCell ref="A49:L49"/>
    <mergeCell ref="B45:C45"/>
    <mergeCell ref="G45:H45"/>
    <mergeCell ref="I29:K29"/>
    <mergeCell ref="I30:K30"/>
    <mergeCell ref="I31:K31"/>
    <mergeCell ref="I32:K32"/>
    <mergeCell ref="I33:K33"/>
    <mergeCell ref="I34:K34"/>
    <mergeCell ref="A40:L41"/>
    <mergeCell ref="A25:L26"/>
  </mergeCells>
  <dataValidations xWindow="615" yWindow="427" count="4">
    <dataValidation type="list" allowBlank="1" showInputMessage="1" showErrorMessage="1" sqref="WUF982998:WUF983006 RT65492 ABP65492 ALL65492 AVH65492 BFD65492 BOZ65492 BYV65492 CIR65492 CSN65492 DCJ65492 DMF65492 DWB65492 EFX65492 EPT65492 EZP65492 FJL65492 FTH65492 GDD65492 GMZ65492 GWV65492 HGR65492 HQN65492 IAJ65492 IKF65492 IUB65492 JDX65492 JNT65492 JXP65492 KHL65492 KRH65492 LBD65492 LKZ65492 LUV65492 MER65492 MON65492 MYJ65492 NIF65492 NSB65492 OBX65492 OLT65492 OVP65492 PFL65492 PPH65492 PZD65492 QIZ65492 QSV65492 RCR65492 RMN65492 RWJ65492 SGF65492 SQB65492 SZX65492 TJT65492 TTP65492 UDL65492 UNH65492 UXD65492 VGZ65492 VQV65492 WAR65492 WKN65492 WUJ65492 HX131028 RT131028 ABP131028 ALL131028 AVH131028 BFD131028 BOZ131028 BYV131028 CIR131028 CSN131028 DCJ131028 DMF131028 DWB131028 EFX131028 EPT131028 EZP131028 FJL131028 FTH131028 GDD131028 GMZ131028 GWV131028 HGR131028 HQN131028 IAJ131028 IKF131028 IUB131028 JDX131028 JNT131028 JXP131028 KHL131028 KRH131028 LBD131028 LKZ131028 LUV131028 MER131028 MON131028 MYJ131028 NIF131028 NSB131028 OBX131028 OLT131028 OVP131028 PFL131028 PPH131028 PZD131028 QIZ131028 QSV131028 RCR131028 RMN131028 RWJ131028 SGF131028 SQB131028 SZX131028 TJT131028 TTP131028 UDL131028 UNH131028 UXD131028 VGZ131028 VQV131028 WAR131028 WKN131028 WUJ131028 HX196564 RT196564 ABP196564 ALL196564 AVH196564 BFD196564 BOZ196564 BYV196564 CIR196564 CSN196564 DCJ196564 DMF196564 DWB196564 EFX196564 EPT196564 EZP196564 FJL196564 FTH196564 GDD196564 GMZ196564 GWV196564 HGR196564 HQN196564 IAJ196564 IKF196564 IUB196564 JDX196564 JNT196564 JXP196564 KHL196564 KRH196564 LBD196564 LKZ196564 LUV196564 MER196564 MON196564 MYJ196564 NIF196564 NSB196564 OBX196564 OLT196564 OVP196564 PFL196564 PPH196564 PZD196564 QIZ196564 QSV196564 RCR196564 RMN196564 RWJ196564 SGF196564 SQB196564 SZX196564 TJT196564 TTP196564 UDL196564 UNH196564 UXD196564 VGZ196564 VQV196564 WAR196564 WKN196564 WUJ196564 HX262100 RT262100 ABP262100 ALL262100 AVH262100 BFD262100 BOZ262100 BYV262100 CIR262100 CSN262100 DCJ262100 DMF262100 DWB262100 EFX262100 EPT262100 EZP262100 FJL262100 FTH262100 GDD262100 GMZ262100 GWV262100 HGR262100 HQN262100 IAJ262100 IKF262100 IUB262100 JDX262100 JNT262100 JXP262100 KHL262100 KRH262100 LBD262100 LKZ262100 LUV262100 MER262100 MON262100 MYJ262100 NIF262100 NSB262100 OBX262100 OLT262100 OVP262100 PFL262100 PPH262100 PZD262100 QIZ262100 QSV262100 RCR262100 RMN262100 RWJ262100 SGF262100 SQB262100 SZX262100 TJT262100 TTP262100 UDL262100 UNH262100 UXD262100 VGZ262100 VQV262100 WAR262100 WKN262100 WUJ262100 HX327636 RT327636 ABP327636 ALL327636 AVH327636 BFD327636 BOZ327636 BYV327636 CIR327636 CSN327636 DCJ327636 DMF327636 DWB327636 EFX327636 EPT327636 EZP327636 FJL327636 FTH327636 GDD327636 GMZ327636 GWV327636 HGR327636 HQN327636 IAJ327636 IKF327636 IUB327636 JDX327636 JNT327636 JXP327636 KHL327636 KRH327636 LBD327636 LKZ327636 LUV327636 MER327636 MON327636 MYJ327636 NIF327636 NSB327636 OBX327636 OLT327636 OVP327636 PFL327636 PPH327636 PZD327636 QIZ327636 QSV327636 RCR327636 RMN327636 RWJ327636 SGF327636 SQB327636 SZX327636 TJT327636 TTP327636 UDL327636 UNH327636 UXD327636 VGZ327636 VQV327636 WAR327636 WKN327636 WUJ327636 HX393172 RT393172 ABP393172 ALL393172 AVH393172 BFD393172 BOZ393172 BYV393172 CIR393172 CSN393172 DCJ393172 DMF393172 DWB393172 EFX393172 EPT393172 EZP393172 FJL393172 FTH393172 GDD393172 GMZ393172 GWV393172 HGR393172 HQN393172 IAJ393172 IKF393172 IUB393172 JDX393172 JNT393172 JXP393172 KHL393172 KRH393172 LBD393172 LKZ393172 LUV393172 MER393172 MON393172 MYJ393172 NIF393172 NSB393172 OBX393172 OLT393172 OVP393172 PFL393172 PPH393172 PZD393172 QIZ393172 QSV393172 RCR393172 RMN393172 RWJ393172 SGF393172 SQB393172 SZX393172 TJT393172 TTP393172 UDL393172 UNH393172 UXD393172 VGZ393172 VQV393172 WAR393172 WKN393172 WUJ393172 HX458708 RT458708 ABP458708 ALL458708 AVH458708 BFD458708 BOZ458708 BYV458708 CIR458708 CSN458708 DCJ458708 DMF458708 DWB458708 EFX458708 EPT458708 EZP458708 FJL458708 FTH458708 GDD458708 GMZ458708 GWV458708 HGR458708 HQN458708 IAJ458708 IKF458708 IUB458708 JDX458708 JNT458708 JXP458708 KHL458708 KRH458708 LBD458708 LKZ458708 LUV458708 MER458708 MON458708 MYJ458708 NIF458708 NSB458708 OBX458708 OLT458708 OVP458708 PFL458708 PPH458708 PZD458708 QIZ458708 QSV458708 RCR458708 RMN458708 RWJ458708 SGF458708 SQB458708 SZX458708 TJT458708 TTP458708 UDL458708 UNH458708 UXD458708 VGZ458708 VQV458708 WAR458708 WKN458708 WUJ458708 HX524244 RT524244 ABP524244 ALL524244 AVH524244 BFD524244 BOZ524244 BYV524244 CIR524244 CSN524244 DCJ524244 DMF524244 DWB524244 EFX524244 EPT524244 EZP524244 FJL524244 FTH524244 GDD524244 GMZ524244 GWV524244 HGR524244 HQN524244 IAJ524244 IKF524244 IUB524244 JDX524244 JNT524244 JXP524244 KHL524244 KRH524244 LBD524244 LKZ524244 LUV524244 MER524244 MON524244 MYJ524244 NIF524244 NSB524244 OBX524244 OLT524244 OVP524244 PFL524244 PPH524244 PZD524244 QIZ524244 QSV524244 RCR524244 RMN524244 RWJ524244 SGF524244 SQB524244 SZX524244 TJT524244 TTP524244 UDL524244 UNH524244 UXD524244 VGZ524244 VQV524244 WAR524244 WKN524244 WUJ524244 HX589780 RT589780 ABP589780 ALL589780 AVH589780 BFD589780 BOZ589780 BYV589780 CIR589780 CSN589780 DCJ589780 DMF589780 DWB589780 EFX589780 EPT589780 EZP589780 FJL589780 FTH589780 GDD589780 GMZ589780 GWV589780 HGR589780 HQN589780 IAJ589780 IKF589780 IUB589780 JDX589780 JNT589780 JXP589780 KHL589780 KRH589780 LBD589780 LKZ589780 LUV589780 MER589780 MON589780 MYJ589780 NIF589780 NSB589780 OBX589780 OLT589780 OVP589780 PFL589780 PPH589780 PZD589780 QIZ589780 QSV589780 RCR589780 RMN589780 RWJ589780 SGF589780 SQB589780 SZX589780 TJT589780 TTP589780 UDL589780 UNH589780 UXD589780 VGZ589780 VQV589780 WAR589780 WKN589780 WUJ589780 HX655316 RT655316 ABP655316 ALL655316 AVH655316 BFD655316 BOZ655316 BYV655316 CIR655316 CSN655316 DCJ655316 DMF655316 DWB655316 EFX655316 EPT655316 EZP655316 FJL655316 FTH655316 GDD655316 GMZ655316 GWV655316 HGR655316 HQN655316 IAJ655316 IKF655316 IUB655316 JDX655316 JNT655316 JXP655316 KHL655316 KRH655316 LBD655316 LKZ655316 LUV655316 MER655316 MON655316 MYJ655316 NIF655316 NSB655316 OBX655316 OLT655316 OVP655316 PFL655316 PPH655316 PZD655316 QIZ655316 QSV655316 RCR655316 RMN655316 RWJ655316 SGF655316 SQB655316 SZX655316 TJT655316 TTP655316 UDL655316 UNH655316 UXD655316 VGZ655316 VQV655316 WAR655316 WKN655316 WUJ655316 HX720852 RT720852 ABP720852 ALL720852 AVH720852 BFD720852 BOZ720852 BYV720852 CIR720852 CSN720852 DCJ720852 DMF720852 DWB720852 EFX720852 EPT720852 EZP720852 FJL720852 FTH720852 GDD720852 GMZ720852 GWV720852 HGR720852 HQN720852 IAJ720852 IKF720852 IUB720852 JDX720852 JNT720852 JXP720852 KHL720852 KRH720852 LBD720852 LKZ720852 LUV720852 MER720852 MON720852 MYJ720852 NIF720852 NSB720852 OBX720852 OLT720852 OVP720852 PFL720852 PPH720852 PZD720852 QIZ720852 QSV720852 RCR720852 RMN720852 RWJ720852 SGF720852 SQB720852 SZX720852 TJT720852 TTP720852 UDL720852 UNH720852 UXD720852 VGZ720852 VQV720852 WAR720852 WKN720852 WUJ720852 HX786388 RT786388 ABP786388 ALL786388 AVH786388 BFD786388 BOZ786388 BYV786388 CIR786388 CSN786388 DCJ786388 DMF786388 DWB786388 EFX786388 EPT786388 EZP786388 FJL786388 FTH786388 GDD786388 GMZ786388 GWV786388 HGR786388 HQN786388 IAJ786388 IKF786388 IUB786388 JDX786388 JNT786388 JXP786388 KHL786388 KRH786388 LBD786388 LKZ786388 LUV786388 MER786388 MON786388 MYJ786388 NIF786388 NSB786388 OBX786388 OLT786388 OVP786388 PFL786388 PPH786388 PZD786388 QIZ786388 QSV786388 RCR786388 RMN786388 RWJ786388 SGF786388 SQB786388 SZX786388 TJT786388 TTP786388 UDL786388 UNH786388 UXD786388 VGZ786388 VQV786388 WAR786388 WKN786388 WUJ786388 HX851924 RT851924 ABP851924 ALL851924 AVH851924 BFD851924 BOZ851924 BYV851924 CIR851924 CSN851924 DCJ851924 DMF851924 DWB851924 EFX851924 EPT851924 EZP851924 FJL851924 FTH851924 GDD851924 GMZ851924 GWV851924 HGR851924 HQN851924 IAJ851924 IKF851924 IUB851924 JDX851924 JNT851924 JXP851924 KHL851924 KRH851924 LBD851924 LKZ851924 LUV851924 MER851924 MON851924 MYJ851924 NIF851924 NSB851924 OBX851924 OLT851924 OVP851924 PFL851924 PPH851924 PZD851924 QIZ851924 QSV851924 RCR851924 RMN851924 RWJ851924 SGF851924 SQB851924 SZX851924 TJT851924 TTP851924 UDL851924 UNH851924 UXD851924 VGZ851924 VQV851924 WAR851924 WKN851924 WUJ851924 HX917460 RT917460 ABP917460 ALL917460 AVH917460 BFD917460 BOZ917460 BYV917460 CIR917460 CSN917460 DCJ917460 DMF917460 DWB917460 EFX917460 EPT917460 EZP917460 FJL917460 FTH917460 GDD917460 GMZ917460 GWV917460 HGR917460 HQN917460 IAJ917460 IKF917460 IUB917460 JDX917460 JNT917460 JXP917460 KHL917460 KRH917460 LBD917460 LKZ917460 LUV917460 MER917460 MON917460 MYJ917460 NIF917460 NSB917460 OBX917460 OLT917460 OVP917460 PFL917460 PPH917460 PZD917460 QIZ917460 QSV917460 RCR917460 RMN917460 RWJ917460 SGF917460 SQB917460 SZX917460 TJT917460 TTP917460 UDL917460 UNH917460 UXD917460 VGZ917460 VQV917460 WAR917460 WKN917460 WUJ917460 HX982996 RT982996 ABP982996 ALL982996 AVH982996 BFD982996 BOZ982996 BYV982996 CIR982996 CSN982996 DCJ982996 DMF982996 DWB982996 EFX982996 EPT982996 EZP982996 FJL982996 FTH982996 GDD982996 GMZ982996 GWV982996 HGR982996 HQN982996 IAJ982996 IKF982996 IUB982996 JDX982996 JNT982996 JXP982996 KHL982996 KRH982996 LBD982996 LKZ982996 LUV982996 MER982996 MON982996 MYJ982996 NIF982996 NSB982996 OBX982996 OLT982996 OVP982996 PFL982996 PPH982996 PZD982996 QIZ982996 QSV982996 RCR982996 RMN982996 RWJ982996 SGF982996 SQB982996 SZX982996 TJT982996 TTP982996 UDL982996 UNH982996 UXD982996 VGZ982996 VQV982996 WAR982996 WKN982996 WUJ982996 HT65485 RP65485 ABL65485 ALH65485 AVD65485 BEZ65485 BOV65485 BYR65485 CIN65485 CSJ65485 DCF65485 DMB65485 DVX65485 EFT65485 EPP65485 EZL65485 FJH65485 FTD65485 GCZ65485 GMV65485 GWR65485 HGN65485 HQJ65485 IAF65485 IKB65485 ITX65485 JDT65485 JNP65485 JXL65485 KHH65485 KRD65485 LAZ65485 LKV65485 LUR65485 MEN65485 MOJ65485 MYF65485 NIB65485 NRX65485 OBT65485 OLP65485 OVL65485 PFH65485 PPD65485 PYZ65485 QIV65485 QSR65485 RCN65485 RMJ65485 RWF65485 SGB65485 SPX65485 SZT65485 TJP65485 TTL65485 UDH65485 UND65485 UWZ65485 VGV65485 VQR65485 WAN65485 WKJ65485 WUF65485 HT131021 RP131021 ABL131021 ALH131021 AVD131021 BEZ131021 BOV131021 BYR131021 CIN131021 CSJ131021 DCF131021 DMB131021 DVX131021 EFT131021 EPP131021 EZL131021 FJH131021 FTD131021 GCZ131021 GMV131021 GWR131021 HGN131021 HQJ131021 IAF131021 IKB131021 ITX131021 JDT131021 JNP131021 JXL131021 KHH131021 KRD131021 LAZ131021 LKV131021 LUR131021 MEN131021 MOJ131021 MYF131021 NIB131021 NRX131021 OBT131021 OLP131021 OVL131021 PFH131021 PPD131021 PYZ131021 QIV131021 QSR131021 RCN131021 RMJ131021 RWF131021 SGB131021 SPX131021 SZT131021 TJP131021 TTL131021 UDH131021 UND131021 UWZ131021 VGV131021 VQR131021 WAN131021 WKJ131021 WUF131021 HT196557 RP196557 ABL196557 ALH196557 AVD196557 BEZ196557 BOV196557 BYR196557 CIN196557 CSJ196557 DCF196557 DMB196557 DVX196557 EFT196557 EPP196557 EZL196557 FJH196557 FTD196557 GCZ196557 GMV196557 GWR196557 HGN196557 HQJ196557 IAF196557 IKB196557 ITX196557 JDT196557 JNP196557 JXL196557 KHH196557 KRD196557 LAZ196557 LKV196557 LUR196557 MEN196557 MOJ196557 MYF196557 NIB196557 NRX196557 OBT196557 OLP196557 OVL196557 PFH196557 PPD196557 PYZ196557 QIV196557 QSR196557 RCN196557 RMJ196557 RWF196557 SGB196557 SPX196557 SZT196557 TJP196557 TTL196557 UDH196557 UND196557 UWZ196557 VGV196557 VQR196557 WAN196557 WKJ196557 WUF196557 HT262093 RP262093 ABL262093 ALH262093 AVD262093 BEZ262093 BOV262093 BYR262093 CIN262093 CSJ262093 DCF262093 DMB262093 DVX262093 EFT262093 EPP262093 EZL262093 FJH262093 FTD262093 GCZ262093 GMV262093 GWR262093 HGN262093 HQJ262093 IAF262093 IKB262093 ITX262093 JDT262093 JNP262093 JXL262093 KHH262093 KRD262093 LAZ262093 LKV262093 LUR262093 MEN262093 MOJ262093 MYF262093 NIB262093 NRX262093 OBT262093 OLP262093 OVL262093 PFH262093 PPD262093 PYZ262093 QIV262093 QSR262093 RCN262093 RMJ262093 RWF262093 SGB262093 SPX262093 SZT262093 TJP262093 TTL262093 UDH262093 UND262093 UWZ262093 VGV262093 VQR262093 WAN262093 WKJ262093 WUF262093 HT327629 RP327629 ABL327629 ALH327629 AVD327629 BEZ327629 BOV327629 BYR327629 CIN327629 CSJ327629 DCF327629 DMB327629 DVX327629 EFT327629 EPP327629 EZL327629 FJH327629 FTD327629 GCZ327629 GMV327629 GWR327629 HGN327629 HQJ327629 IAF327629 IKB327629 ITX327629 JDT327629 JNP327629 JXL327629 KHH327629 KRD327629 LAZ327629 LKV327629 LUR327629 MEN327629 MOJ327629 MYF327629 NIB327629 NRX327629 OBT327629 OLP327629 OVL327629 PFH327629 PPD327629 PYZ327629 QIV327629 QSR327629 RCN327629 RMJ327629 RWF327629 SGB327629 SPX327629 SZT327629 TJP327629 TTL327629 UDH327629 UND327629 UWZ327629 VGV327629 VQR327629 WAN327629 WKJ327629 WUF327629 HT393165 RP393165 ABL393165 ALH393165 AVD393165 BEZ393165 BOV393165 BYR393165 CIN393165 CSJ393165 DCF393165 DMB393165 DVX393165 EFT393165 EPP393165 EZL393165 FJH393165 FTD393165 GCZ393165 GMV393165 GWR393165 HGN393165 HQJ393165 IAF393165 IKB393165 ITX393165 JDT393165 JNP393165 JXL393165 KHH393165 KRD393165 LAZ393165 LKV393165 LUR393165 MEN393165 MOJ393165 MYF393165 NIB393165 NRX393165 OBT393165 OLP393165 OVL393165 PFH393165 PPD393165 PYZ393165 QIV393165 QSR393165 RCN393165 RMJ393165 RWF393165 SGB393165 SPX393165 SZT393165 TJP393165 TTL393165 UDH393165 UND393165 UWZ393165 VGV393165 VQR393165 WAN393165 WKJ393165 WUF393165 HT458701 RP458701 ABL458701 ALH458701 AVD458701 BEZ458701 BOV458701 BYR458701 CIN458701 CSJ458701 DCF458701 DMB458701 DVX458701 EFT458701 EPP458701 EZL458701 FJH458701 FTD458701 GCZ458701 GMV458701 GWR458701 HGN458701 HQJ458701 IAF458701 IKB458701 ITX458701 JDT458701 JNP458701 JXL458701 KHH458701 KRD458701 LAZ458701 LKV458701 LUR458701 MEN458701 MOJ458701 MYF458701 NIB458701 NRX458701 OBT458701 OLP458701 OVL458701 PFH458701 PPD458701 PYZ458701 QIV458701 QSR458701 RCN458701 RMJ458701 RWF458701 SGB458701 SPX458701 SZT458701 TJP458701 TTL458701 UDH458701 UND458701 UWZ458701 VGV458701 VQR458701 WAN458701 WKJ458701 WUF458701 HT524237 RP524237 ABL524237 ALH524237 AVD524237 BEZ524237 BOV524237 BYR524237 CIN524237 CSJ524237 DCF524237 DMB524237 DVX524237 EFT524237 EPP524237 EZL524237 FJH524237 FTD524237 GCZ524237 GMV524237 GWR524237 HGN524237 HQJ524237 IAF524237 IKB524237 ITX524237 JDT524237 JNP524237 JXL524237 KHH524237 KRD524237 LAZ524237 LKV524237 LUR524237 MEN524237 MOJ524237 MYF524237 NIB524237 NRX524237 OBT524237 OLP524237 OVL524237 PFH524237 PPD524237 PYZ524237 QIV524237 QSR524237 RCN524237 RMJ524237 RWF524237 SGB524237 SPX524237 SZT524237 TJP524237 TTL524237 UDH524237 UND524237 UWZ524237 VGV524237 VQR524237 WAN524237 WKJ524237 WUF524237 HT589773 RP589773 ABL589773 ALH589773 AVD589773 BEZ589773 BOV589773 BYR589773 CIN589773 CSJ589773 DCF589773 DMB589773 DVX589773 EFT589773 EPP589773 EZL589773 FJH589773 FTD589773 GCZ589773 GMV589773 GWR589773 HGN589773 HQJ589773 IAF589773 IKB589773 ITX589773 JDT589773 JNP589773 JXL589773 KHH589773 KRD589773 LAZ589773 LKV589773 LUR589773 MEN589773 MOJ589773 MYF589773 NIB589773 NRX589773 OBT589773 OLP589773 OVL589773 PFH589773 PPD589773 PYZ589773 QIV589773 QSR589773 RCN589773 RMJ589773 RWF589773 SGB589773 SPX589773 SZT589773 TJP589773 TTL589773 UDH589773 UND589773 UWZ589773 VGV589773 VQR589773 WAN589773 WKJ589773 WUF589773 HT655309 RP655309 ABL655309 ALH655309 AVD655309 BEZ655309 BOV655309 BYR655309 CIN655309 CSJ655309 DCF655309 DMB655309 DVX655309 EFT655309 EPP655309 EZL655309 FJH655309 FTD655309 GCZ655309 GMV655309 GWR655309 HGN655309 HQJ655309 IAF655309 IKB655309 ITX655309 JDT655309 JNP655309 JXL655309 KHH655309 KRD655309 LAZ655309 LKV655309 LUR655309 MEN655309 MOJ655309 MYF655309 NIB655309 NRX655309 OBT655309 OLP655309 OVL655309 PFH655309 PPD655309 PYZ655309 QIV655309 QSR655309 RCN655309 RMJ655309 RWF655309 SGB655309 SPX655309 SZT655309 TJP655309 TTL655309 UDH655309 UND655309 UWZ655309 VGV655309 VQR655309 WAN655309 WKJ655309 WUF655309 HT720845 RP720845 ABL720845 ALH720845 AVD720845 BEZ720845 BOV720845 BYR720845 CIN720845 CSJ720845 DCF720845 DMB720845 DVX720845 EFT720845 EPP720845 EZL720845 FJH720845 FTD720845 GCZ720845 GMV720845 GWR720845 HGN720845 HQJ720845 IAF720845 IKB720845 ITX720845 JDT720845 JNP720845 JXL720845 KHH720845 KRD720845 LAZ720845 LKV720845 LUR720845 MEN720845 MOJ720845 MYF720845 NIB720845 NRX720845 OBT720845 OLP720845 OVL720845 PFH720845 PPD720845 PYZ720845 QIV720845 QSR720845 RCN720845 RMJ720845 RWF720845 SGB720845 SPX720845 SZT720845 TJP720845 TTL720845 UDH720845 UND720845 UWZ720845 VGV720845 VQR720845 WAN720845 WKJ720845 WUF720845 HT786381 RP786381 ABL786381 ALH786381 AVD786381 BEZ786381 BOV786381 BYR786381 CIN786381 CSJ786381 DCF786381 DMB786381 DVX786381 EFT786381 EPP786381 EZL786381 FJH786381 FTD786381 GCZ786381 GMV786381 GWR786381 HGN786381 HQJ786381 IAF786381 IKB786381 ITX786381 JDT786381 JNP786381 JXL786381 KHH786381 KRD786381 LAZ786381 LKV786381 LUR786381 MEN786381 MOJ786381 MYF786381 NIB786381 NRX786381 OBT786381 OLP786381 OVL786381 PFH786381 PPD786381 PYZ786381 QIV786381 QSR786381 RCN786381 RMJ786381 RWF786381 SGB786381 SPX786381 SZT786381 TJP786381 TTL786381 UDH786381 UND786381 UWZ786381 VGV786381 VQR786381 WAN786381 WKJ786381 WUF786381 HT851917 RP851917 ABL851917 ALH851917 AVD851917 BEZ851917 BOV851917 BYR851917 CIN851917 CSJ851917 DCF851917 DMB851917 DVX851917 EFT851917 EPP851917 EZL851917 FJH851917 FTD851917 GCZ851917 GMV851917 GWR851917 HGN851917 HQJ851917 IAF851917 IKB851917 ITX851917 JDT851917 JNP851917 JXL851917 KHH851917 KRD851917 LAZ851917 LKV851917 LUR851917 MEN851917 MOJ851917 MYF851917 NIB851917 NRX851917 OBT851917 OLP851917 OVL851917 PFH851917 PPD851917 PYZ851917 QIV851917 QSR851917 RCN851917 RMJ851917 RWF851917 SGB851917 SPX851917 SZT851917 TJP851917 TTL851917 UDH851917 UND851917 UWZ851917 VGV851917 VQR851917 WAN851917 WKJ851917 WUF851917 HT917453 RP917453 ABL917453 ALH917453 AVD917453 BEZ917453 BOV917453 BYR917453 CIN917453 CSJ917453 DCF917453 DMB917453 DVX917453 EFT917453 EPP917453 EZL917453 FJH917453 FTD917453 GCZ917453 GMV917453 GWR917453 HGN917453 HQJ917453 IAF917453 IKB917453 ITX917453 JDT917453 JNP917453 JXL917453 KHH917453 KRD917453 LAZ917453 LKV917453 LUR917453 MEN917453 MOJ917453 MYF917453 NIB917453 NRX917453 OBT917453 OLP917453 OVL917453 PFH917453 PPD917453 PYZ917453 QIV917453 QSR917453 RCN917453 RMJ917453 RWF917453 SGB917453 SPX917453 SZT917453 TJP917453 TTL917453 UDH917453 UND917453 UWZ917453 VGV917453 VQR917453 WAN917453 WKJ917453 WUF917453 HT982989 RP982989 ABL982989 ALH982989 AVD982989 BEZ982989 BOV982989 BYR982989 CIN982989 CSJ982989 DCF982989 DMB982989 DVX982989 EFT982989 EPP982989 EZL982989 FJH982989 FTD982989 GCZ982989 GMV982989 GWR982989 HGN982989 HQJ982989 IAF982989 IKB982989 ITX982989 JDT982989 JNP982989 JXL982989 KHH982989 KRD982989 LAZ982989 LKV982989 LUR982989 MEN982989 MOJ982989 MYF982989 NIB982989 NRX982989 OBT982989 OLP982989 OVL982989 PFH982989 PPD982989 PYZ982989 QIV982989 QSR982989 RCN982989 RMJ982989 RWF982989 SGB982989 SPX982989 SZT982989 TJP982989 TTL982989 UDH982989 UND982989 UWZ982989 VGV982989 VQR982989 WAN982989 WKJ982989 WUF982989 HT65487 RP65487 ABL65487 ALH65487 AVD65487 BEZ65487 BOV65487 BYR65487 CIN65487 CSJ65487 DCF65487 DMB65487 DVX65487 EFT65487 EPP65487 EZL65487 FJH65487 FTD65487 GCZ65487 GMV65487 GWR65487 HGN65487 HQJ65487 IAF65487 IKB65487 ITX65487 JDT65487 JNP65487 JXL65487 KHH65487 KRD65487 LAZ65487 LKV65487 LUR65487 MEN65487 MOJ65487 MYF65487 NIB65487 NRX65487 OBT65487 OLP65487 OVL65487 PFH65487 PPD65487 PYZ65487 QIV65487 QSR65487 RCN65487 RMJ65487 RWF65487 SGB65487 SPX65487 SZT65487 TJP65487 TTL65487 UDH65487 UND65487 UWZ65487 VGV65487 VQR65487 WAN65487 WKJ65487 WUF65487 HT131023 RP131023 ABL131023 ALH131023 AVD131023 BEZ131023 BOV131023 BYR131023 CIN131023 CSJ131023 DCF131023 DMB131023 DVX131023 EFT131023 EPP131023 EZL131023 FJH131023 FTD131023 GCZ131023 GMV131023 GWR131023 HGN131023 HQJ131023 IAF131023 IKB131023 ITX131023 JDT131023 JNP131023 JXL131023 KHH131023 KRD131023 LAZ131023 LKV131023 LUR131023 MEN131023 MOJ131023 MYF131023 NIB131023 NRX131023 OBT131023 OLP131023 OVL131023 PFH131023 PPD131023 PYZ131023 QIV131023 QSR131023 RCN131023 RMJ131023 RWF131023 SGB131023 SPX131023 SZT131023 TJP131023 TTL131023 UDH131023 UND131023 UWZ131023 VGV131023 VQR131023 WAN131023 WKJ131023 WUF131023 HT196559 RP196559 ABL196559 ALH196559 AVD196559 BEZ196559 BOV196559 BYR196559 CIN196559 CSJ196559 DCF196559 DMB196559 DVX196559 EFT196559 EPP196559 EZL196559 FJH196559 FTD196559 GCZ196559 GMV196559 GWR196559 HGN196559 HQJ196559 IAF196559 IKB196559 ITX196559 JDT196559 JNP196559 JXL196559 KHH196559 KRD196559 LAZ196559 LKV196559 LUR196559 MEN196559 MOJ196559 MYF196559 NIB196559 NRX196559 OBT196559 OLP196559 OVL196559 PFH196559 PPD196559 PYZ196559 QIV196559 QSR196559 RCN196559 RMJ196559 RWF196559 SGB196559 SPX196559 SZT196559 TJP196559 TTL196559 UDH196559 UND196559 UWZ196559 VGV196559 VQR196559 WAN196559 WKJ196559 WUF196559 HT262095 RP262095 ABL262095 ALH262095 AVD262095 BEZ262095 BOV262095 BYR262095 CIN262095 CSJ262095 DCF262095 DMB262095 DVX262095 EFT262095 EPP262095 EZL262095 FJH262095 FTD262095 GCZ262095 GMV262095 GWR262095 HGN262095 HQJ262095 IAF262095 IKB262095 ITX262095 JDT262095 JNP262095 JXL262095 KHH262095 KRD262095 LAZ262095 LKV262095 LUR262095 MEN262095 MOJ262095 MYF262095 NIB262095 NRX262095 OBT262095 OLP262095 OVL262095 PFH262095 PPD262095 PYZ262095 QIV262095 QSR262095 RCN262095 RMJ262095 RWF262095 SGB262095 SPX262095 SZT262095 TJP262095 TTL262095 UDH262095 UND262095 UWZ262095 VGV262095 VQR262095 WAN262095 WKJ262095 WUF262095 HT327631 RP327631 ABL327631 ALH327631 AVD327631 BEZ327631 BOV327631 BYR327631 CIN327631 CSJ327631 DCF327631 DMB327631 DVX327631 EFT327631 EPP327631 EZL327631 FJH327631 FTD327631 GCZ327631 GMV327631 GWR327631 HGN327631 HQJ327631 IAF327631 IKB327631 ITX327631 JDT327631 JNP327631 JXL327631 KHH327631 KRD327631 LAZ327631 LKV327631 LUR327631 MEN327631 MOJ327631 MYF327631 NIB327631 NRX327631 OBT327631 OLP327631 OVL327631 PFH327631 PPD327631 PYZ327631 QIV327631 QSR327631 RCN327631 RMJ327631 RWF327631 SGB327631 SPX327631 SZT327631 TJP327631 TTL327631 UDH327631 UND327631 UWZ327631 VGV327631 VQR327631 WAN327631 WKJ327631 WUF327631 HT393167 RP393167 ABL393167 ALH393167 AVD393167 BEZ393167 BOV393167 BYR393167 CIN393167 CSJ393167 DCF393167 DMB393167 DVX393167 EFT393167 EPP393167 EZL393167 FJH393167 FTD393167 GCZ393167 GMV393167 GWR393167 HGN393167 HQJ393167 IAF393167 IKB393167 ITX393167 JDT393167 JNP393167 JXL393167 KHH393167 KRD393167 LAZ393167 LKV393167 LUR393167 MEN393167 MOJ393167 MYF393167 NIB393167 NRX393167 OBT393167 OLP393167 OVL393167 PFH393167 PPD393167 PYZ393167 QIV393167 QSR393167 RCN393167 RMJ393167 RWF393167 SGB393167 SPX393167 SZT393167 TJP393167 TTL393167 UDH393167 UND393167 UWZ393167 VGV393167 VQR393167 WAN393167 WKJ393167 WUF393167 HT458703 RP458703 ABL458703 ALH458703 AVD458703 BEZ458703 BOV458703 BYR458703 CIN458703 CSJ458703 DCF458703 DMB458703 DVX458703 EFT458703 EPP458703 EZL458703 FJH458703 FTD458703 GCZ458703 GMV458703 GWR458703 HGN458703 HQJ458703 IAF458703 IKB458703 ITX458703 JDT458703 JNP458703 JXL458703 KHH458703 KRD458703 LAZ458703 LKV458703 LUR458703 MEN458703 MOJ458703 MYF458703 NIB458703 NRX458703 OBT458703 OLP458703 OVL458703 PFH458703 PPD458703 PYZ458703 QIV458703 QSR458703 RCN458703 RMJ458703 RWF458703 SGB458703 SPX458703 SZT458703 TJP458703 TTL458703 UDH458703 UND458703 UWZ458703 VGV458703 VQR458703 WAN458703 WKJ458703 WUF458703 HT524239 RP524239 ABL524239 ALH524239 AVD524239 BEZ524239 BOV524239 BYR524239 CIN524239 CSJ524239 DCF524239 DMB524239 DVX524239 EFT524239 EPP524239 EZL524239 FJH524239 FTD524239 GCZ524239 GMV524239 GWR524239 HGN524239 HQJ524239 IAF524239 IKB524239 ITX524239 JDT524239 JNP524239 JXL524239 KHH524239 KRD524239 LAZ524239 LKV524239 LUR524239 MEN524239 MOJ524239 MYF524239 NIB524239 NRX524239 OBT524239 OLP524239 OVL524239 PFH524239 PPD524239 PYZ524239 QIV524239 QSR524239 RCN524239 RMJ524239 RWF524239 SGB524239 SPX524239 SZT524239 TJP524239 TTL524239 UDH524239 UND524239 UWZ524239 VGV524239 VQR524239 WAN524239 WKJ524239 WUF524239 HT589775 RP589775 ABL589775 ALH589775 AVD589775 BEZ589775 BOV589775 BYR589775 CIN589775 CSJ589775 DCF589775 DMB589775 DVX589775 EFT589775 EPP589775 EZL589775 FJH589775 FTD589775 GCZ589775 GMV589775 GWR589775 HGN589775 HQJ589775 IAF589775 IKB589775 ITX589775 JDT589775 JNP589775 JXL589775 KHH589775 KRD589775 LAZ589775 LKV589775 LUR589775 MEN589775 MOJ589775 MYF589775 NIB589775 NRX589775 OBT589775 OLP589775 OVL589775 PFH589775 PPD589775 PYZ589775 QIV589775 QSR589775 RCN589775 RMJ589775 RWF589775 SGB589775 SPX589775 SZT589775 TJP589775 TTL589775 UDH589775 UND589775 UWZ589775 VGV589775 VQR589775 WAN589775 WKJ589775 WUF589775 HT655311 RP655311 ABL655311 ALH655311 AVD655311 BEZ655311 BOV655311 BYR655311 CIN655311 CSJ655311 DCF655311 DMB655311 DVX655311 EFT655311 EPP655311 EZL655311 FJH655311 FTD655311 GCZ655311 GMV655311 GWR655311 HGN655311 HQJ655311 IAF655311 IKB655311 ITX655311 JDT655311 JNP655311 JXL655311 KHH655311 KRD655311 LAZ655311 LKV655311 LUR655311 MEN655311 MOJ655311 MYF655311 NIB655311 NRX655311 OBT655311 OLP655311 OVL655311 PFH655311 PPD655311 PYZ655311 QIV655311 QSR655311 RCN655311 RMJ655311 RWF655311 SGB655311 SPX655311 SZT655311 TJP655311 TTL655311 UDH655311 UND655311 UWZ655311 VGV655311 VQR655311 WAN655311 WKJ655311 WUF655311 HT720847 RP720847 ABL720847 ALH720847 AVD720847 BEZ720847 BOV720847 BYR720847 CIN720847 CSJ720847 DCF720847 DMB720847 DVX720847 EFT720847 EPP720847 EZL720847 FJH720847 FTD720847 GCZ720847 GMV720847 GWR720847 HGN720847 HQJ720847 IAF720847 IKB720847 ITX720847 JDT720847 JNP720847 JXL720847 KHH720847 KRD720847 LAZ720847 LKV720847 LUR720847 MEN720847 MOJ720847 MYF720847 NIB720847 NRX720847 OBT720847 OLP720847 OVL720847 PFH720847 PPD720847 PYZ720847 QIV720847 QSR720847 RCN720847 RMJ720847 RWF720847 SGB720847 SPX720847 SZT720847 TJP720847 TTL720847 UDH720847 UND720847 UWZ720847 VGV720847 VQR720847 WAN720847 WKJ720847 WUF720847 HT786383 RP786383 ABL786383 ALH786383 AVD786383 BEZ786383 BOV786383 BYR786383 CIN786383 CSJ786383 DCF786383 DMB786383 DVX786383 EFT786383 EPP786383 EZL786383 FJH786383 FTD786383 GCZ786383 GMV786383 GWR786383 HGN786383 HQJ786383 IAF786383 IKB786383 ITX786383 JDT786383 JNP786383 JXL786383 KHH786383 KRD786383 LAZ786383 LKV786383 LUR786383 MEN786383 MOJ786383 MYF786383 NIB786383 NRX786383 OBT786383 OLP786383 OVL786383 PFH786383 PPD786383 PYZ786383 QIV786383 QSR786383 RCN786383 RMJ786383 RWF786383 SGB786383 SPX786383 SZT786383 TJP786383 TTL786383 UDH786383 UND786383 UWZ786383 VGV786383 VQR786383 WAN786383 WKJ786383 WUF786383 HT851919 RP851919 ABL851919 ALH851919 AVD851919 BEZ851919 BOV851919 BYR851919 CIN851919 CSJ851919 DCF851919 DMB851919 DVX851919 EFT851919 EPP851919 EZL851919 FJH851919 FTD851919 GCZ851919 GMV851919 GWR851919 HGN851919 HQJ851919 IAF851919 IKB851919 ITX851919 JDT851919 JNP851919 JXL851919 KHH851919 KRD851919 LAZ851919 LKV851919 LUR851919 MEN851919 MOJ851919 MYF851919 NIB851919 NRX851919 OBT851919 OLP851919 OVL851919 PFH851919 PPD851919 PYZ851919 QIV851919 QSR851919 RCN851919 RMJ851919 RWF851919 SGB851919 SPX851919 SZT851919 TJP851919 TTL851919 UDH851919 UND851919 UWZ851919 VGV851919 VQR851919 WAN851919 WKJ851919 WUF851919 HT917455 RP917455 ABL917455 ALH917455 AVD917455 BEZ917455 BOV917455 BYR917455 CIN917455 CSJ917455 DCF917455 DMB917455 DVX917455 EFT917455 EPP917455 EZL917455 FJH917455 FTD917455 GCZ917455 GMV917455 GWR917455 HGN917455 HQJ917455 IAF917455 IKB917455 ITX917455 JDT917455 JNP917455 JXL917455 KHH917455 KRD917455 LAZ917455 LKV917455 LUR917455 MEN917455 MOJ917455 MYF917455 NIB917455 NRX917455 OBT917455 OLP917455 OVL917455 PFH917455 PPD917455 PYZ917455 QIV917455 QSR917455 RCN917455 RMJ917455 RWF917455 SGB917455 SPX917455 SZT917455 TJP917455 TTL917455 UDH917455 UND917455 UWZ917455 VGV917455 VQR917455 WAN917455 WKJ917455 WUF917455 HT982991 RP982991 ABL982991 ALH982991 AVD982991 BEZ982991 BOV982991 BYR982991 CIN982991 CSJ982991 DCF982991 DMB982991 DVX982991 EFT982991 EPP982991 EZL982991 FJH982991 FTD982991 GCZ982991 GMV982991 GWR982991 HGN982991 HQJ982991 IAF982991 IKB982991 ITX982991 JDT982991 JNP982991 JXL982991 KHH982991 KRD982991 LAZ982991 LKV982991 LUR982991 MEN982991 MOJ982991 MYF982991 NIB982991 NRX982991 OBT982991 OLP982991 OVL982991 PFH982991 PPD982991 PYZ982991 QIV982991 QSR982991 RCN982991 RMJ982991 RWF982991 SGB982991 SPX982991 SZT982991 TJP982991 TTL982991 UDH982991 UND982991 UWZ982991 VGV982991 VQR982991 WAN982991 WKJ982991 WUF982991 HT65490 RP65490 ABL65490 ALH65490 AVD65490 BEZ65490 BOV65490 BYR65490 CIN65490 CSJ65490 DCF65490 DMB65490 DVX65490 EFT65490 EPP65490 EZL65490 FJH65490 FTD65490 GCZ65490 GMV65490 GWR65490 HGN65490 HQJ65490 IAF65490 IKB65490 ITX65490 JDT65490 JNP65490 JXL65490 KHH65490 KRD65490 LAZ65490 LKV65490 LUR65490 MEN65490 MOJ65490 MYF65490 NIB65490 NRX65490 OBT65490 OLP65490 OVL65490 PFH65490 PPD65490 PYZ65490 QIV65490 QSR65490 RCN65490 RMJ65490 RWF65490 SGB65490 SPX65490 SZT65490 TJP65490 TTL65490 UDH65490 UND65490 UWZ65490 VGV65490 VQR65490 WAN65490 WKJ65490 WUF65490 HT131026 RP131026 ABL131026 ALH131026 AVD131026 BEZ131026 BOV131026 BYR131026 CIN131026 CSJ131026 DCF131026 DMB131026 DVX131026 EFT131026 EPP131026 EZL131026 FJH131026 FTD131026 GCZ131026 GMV131026 GWR131026 HGN131026 HQJ131026 IAF131026 IKB131026 ITX131026 JDT131026 JNP131026 JXL131026 KHH131026 KRD131026 LAZ131026 LKV131026 LUR131026 MEN131026 MOJ131026 MYF131026 NIB131026 NRX131026 OBT131026 OLP131026 OVL131026 PFH131026 PPD131026 PYZ131026 QIV131026 QSR131026 RCN131026 RMJ131026 RWF131026 SGB131026 SPX131026 SZT131026 TJP131026 TTL131026 UDH131026 UND131026 UWZ131026 VGV131026 VQR131026 WAN131026 WKJ131026 WUF131026 HT196562 RP196562 ABL196562 ALH196562 AVD196562 BEZ196562 BOV196562 BYR196562 CIN196562 CSJ196562 DCF196562 DMB196562 DVX196562 EFT196562 EPP196562 EZL196562 FJH196562 FTD196562 GCZ196562 GMV196562 GWR196562 HGN196562 HQJ196562 IAF196562 IKB196562 ITX196562 JDT196562 JNP196562 JXL196562 KHH196562 KRD196562 LAZ196562 LKV196562 LUR196562 MEN196562 MOJ196562 MYF196562 NIB196562 NRX196562 OBT196562 OLP196562 OVL196562 PFH196562 PPD196562 PYZ196562 QIV196562 QSR196562 RCN196562 RMJ196562 RWF196562 SGB196562 SPX196562 SZT196562 TJP196562 TTL196562 UDH196562 UND196562 UWZ196562 VGV196562 VQR196562 WAN196562 WKJ196562 WUF196562 HT262098 RP262098 ABL262098 ALH262098 AVD262098 BEZ262098 BOV262098 BYR262098 CIN262098 CSJ262098 DCF262098 DMB262098 DVX262098 EFT262098 EPP262098 EZL262098 FJH262098 FTD262098 GCZ262098 GMV262098 GWR262098 HGN262098 HQJ262098 IAF262098 IKB262098 ITX262098 JDT262098 JNP262098 JXL262098 KHH262098 KRD262098 LAZ262098 LKV262098 LUR262098 MEN262098 MOJ262098 MYF262098 NIB262098 NRX262098 OBT262098 OLP262098 OVL262098 PFH262098 PPD262098 PYZ262098 QIV262098 QSR262098 RCN262098 RMJ262098 RWF262098 SGB262098 SPX262098 SZT262098 TJP262098 TTL262098 UDH262098 UND262098 UWZ262098 VGV262098 VQR262098 WAN262098 WKJ262098 WUF262098 HT327634 RP327634 ABL327634 ALH327634 AVD327634 BEZ327634 BOV327634 BYR327634 CIN327634 CSJ327634 DCF327634 DMB327634 DVX327634 EFT327634 EPP327634 EZL327634 FJH327634 FTD327634 GCZ327634 GMV327634 GWR327634 HGN327634 HQJ327634 IAF327634 IKB327634 ITX327634 JDT327634 JNP327634 JXL327634 KHH327634 KRD327634 LAZ327634 LKV327634 LUR327634 MEN327634 MOJ327634 MYF327634 NIB327634 NRX327634 OBT327634 OLP327634 OVL327634 PFH327634 PPD327634 PYZ327634 QIV327634 QSR327634 RCN327634 RMJ327634 RWF327634 SGB327634 SPX327634 SZT327634 TJP327634 TTL327634 UDH327634 UND327634 UWZ327634 VGV327634 VQR327634 WAN327634 WKJ327634 WUF327634 HT393170 RP393170 ABL393170 ALH393170 AVD393170 BEZ393170 BOV393170 BYR393170 CIN393170 CSJ393170 DCF393170 DMB393170 DVX393170 EFT393170 EPP393170 EZL393170 FJH393170 FTD393170 GCZ393170 GMV393170 GWR393170 HGN393170 HQJ393170 IAF393170 IKB393170 ITX393170 JDT393170 JNP393170 JXL393170 KHH393170 KRD393170 LAZ393170 LKV393170 LUR393170 MEN393170 MOJ393170 MYF393170 NIB393170 NRX393170 OBT393170 OLP393170 OVL393170 PFH393170 PPD393170 PYZ393170 QIV393170 QSR393170 RCN393170 RMJ393170 RWF393170 SGB393170 SPX393170 SZT393170 TJP393170 TTL393170 UDH393170 UND393170 UWZ393170 VGV393170 VQR393170 WAN393170 WKJ393170 WUF393170 HT458706 RP458706 ABL458706 ALH458706 AVD458706 BEZ458706 BOV458706 BYR458706 CIN458706 CSJ458706 DCF458706 DMB458706 DVX458706 EFT458706 EPP458706 EZL458706 FJH458706 FTD458706 GCZ458706 GMV458706 GWR458706 HGN458706 HQJ458706 IAF458706 IKB458706 ITX458706 JDT458706 JNP458706 JXL458706 KHH458706 KRD458706 LAZ458706 LKV458706 LUR458706 MEN458706 MOJ458706 MYF458706 NIB458706 NRX458706 OBT458706 OLP458706 OVL458706 PFH458706 PPD458706 PYZ458706 QIV458706 QSR458706 RCN458706 RMJ458706 RWF458706 SGB458706 SPX458706 SZT458706 TJP458706 TTL458706 UDH458706 UND458706 UWZ458706 VGV458706 VQR458706 WAN458706 WKJ458706 WUF458706 HT524242 RP524242 ABL524242 ALH524242 AVD524242 BEZ524242 BOV524242 BYR524242 CIN524242 CSJ524242 DCF524242 DMB524242 DVX524242 EFT524242 EPP524242 EZL524242 FJH524242 FTD524242 GCZ524242 GMV524242 GWR524242 HGN524242 HQJ524242 IAF524242 IKB524242 ITX524242 JDT524242 JNP524242 JXL524242 KHH524242 KRD524242 LAZ524242 LKV524242 LUR524242 MEN524242 MOJ524242 MYF524242 NIB524242 NRX524242 OBT524242 OLP524242 OVL524242 PFH524242 PPD524242 PYZ524242 QIV524242 QSR524242 RCN524242 RMJ524242 RWF524242 SGB524242 SPX524242 SZT524242 TJP524242 TTL524242 UDH524242 UND524242 UWZ524242 VGV524242 VQR524242 WAN524242 WKJ524242 WUF524242 HT589778 RP589778 ABL589778 ALH589778 AVD589778 BEZ589778 BOV589778 BYR589778 CIN589778 CSJ589778 DCF589778 DMB589778 DVX589778 EFT589778 EPP589778 EZL589778 FJH589778 FTD589778 GCZ589778 GMV589778 GWR589778 HGN589778 HQJ589778 IAF589778 IKB589778 ITX589778 JDT589778 JNP589778 JXL589778 KHH589778 KRD589778 LAZ589778 LKV589778 LUR589778 MEN589778 MOJ589778 MYF589778 NIB589778 NRX589778 OBT589778 OLP589778 OVL589778 PFH589778 PPD589778 PYZ589778 QIV589778 QSR589778 RCN589778 RMJ589778 RWF589778 SGB589778 SPX589778 SZT589778 TJP589778 TTL589778 UDH589778 UND589778 UWZ589778 VGV589778 VQR589778 WAN589778 WKJ589778 WUF589778 HT655314 RP655314 ABL655314 ALH655314 AVD655314 BEZ655314 BOV655314 BYR655314 CIN655314 CSJ655314 DCF655314 DMB655314 DVX655314 EFT655314 EPP655314 EZL655314 FJH655314 FTD655314 GCZ655314 GMV655314 GWR655314 HGN655314 HQJ655314 IAF655314 IKB655314 ITX655314 JDT655314 JNP655314 JXL655314 KHH655314 KRD655314 LAZ655314 LKV655314 LUR655314 MEN655314 MOJ655314 MYF655314 NIB655314 NRX655314 OBT655314 OLP655314 OVL655314 PFH655314 PPD655314 PYZ655314 QIV655314 QSR655314 RCN655314 RMJ655314 RWF655314 SGB655314 SPX655314 SZT655314 TJP655314 TTL655314 UDH655314 UND655314 UWZ655314 VGV655314 VQR655314 WAN655314 WKJ655314 WUF655314 HT720850 RP720850 ABL720850 ALH720850 AVD720850 BEZ720850 BOV720850 BYR720850 CIN720850 CSJ720850 DCF720850 DMB720850 DVX720850 EFT720850 EPP720850 EZL720850 FJH720850 FTD720850 GCZ720850 GMV720850 GWR720850 HGN720850 HQJ720850 IAF720850 IKB720850 ITX720850 JDT720850 JNP720850 JXL720850 KHH720850 KRD720850 LAZ720850 LKV720850 LUR720850 MEN720850 MOJ720850 MYF720850 NIB720850 NRX720850 OBT720850 OLP720850 OVL720850 PFH720850 PPD720850 PYZ720850 QIV720850 QSR720850 RCN720850 RMJ720850 RWF720850 SGB720850 SPX720850 SZT720850 TJP720850 TTL720850 UDH720850 UND720850 UWZ720850 VGV720850 VQR720850 WAN720850 WKJ720850 WUF720850 HT786386 RP786386 ABL786386 ALH786386 AVD786386 BEZ786386 BOV786386 BYR786386 CIN786386 CSJ786386 DCF786386 DMB786386 DVX786386 EFT786386 EPP786386 EZL786386 FJH786386 FTD786386 GCZ786386 GMV786386 GWR786386 HGN786386 HQJ786386 IAF786386 IKB786386 ITX786386 JDT786386 JNP786386 JXL786386 KHH786386 KRD786386 LAZ786386 LKV786386 LUR786386 MEN786386 MOJ786386 MYF786386 NIB786386 NRX786386 OBT786386 OLP786386 OVL786386 PFH786386 PPD786386 PYZ786386 QIV786386 QSR786386 RCN786386 RMJ786386 RWF786386 SGB786386 SPX786386 SZT786386 TJP786386 TTL786386 UDH786386 UND786386 UWZ786386 VGV786386 VQR786386 WAN786386 WKJ786386 WUF786386 HT851922 RP851922 ABL851922 ALH851922 AVD851922 BEZ851922 BOV851922 BYR851922 CIN851922 CSJ851922 DCF851922 DMB851922 DVX851922 EFT851922 EPP851922 EZL851922 FJH851922 FTD851922 GCZ851922 GMV851922 GWR851922 HGN851922 HQJ851922 IAF851922 IKB851922 ITX851922 JDT851922 JNP851922 JXL851922 KHH851922 KRD851922 LAZ851922 LKV851922 LUR851922 MEN851922 MOJ851922 MYF851922 NIB851922 NRX851922 OBT851922 OLP851922 OVL851922 PFH851922 PPD851922 PYZ851922 QIV851922 QSR851922 RCN851922 RMJ851922 RWF851922 SGB851922 SPX851922 SZT851922 TJP851922 TTL851922 UDH851922 UND851922 UWZ851922 VGV851922 VQR851922 WAN851922 WKJ851922 WUF851922 HT917458 RP917458 ABL917458 ALH917458 AVD917458 BEZ917458 BOV917458 BYR917458 CIN917458 CSJ917458 DCF917458 DMB917458 DVX917458 EFT917458 EPP917458 EZL917458 FJH917458 FTD917458 GCZ917458 GMV917458 GWR917458 HGN917458 HQJ917458 IAF917458 IKB917458 ITX917458 JDT917458 JNP917458 JXL917458 KHH917458 KRD917458 LAZ917458 LKV917458 LUR917458 MEN917458 MOJ917458 MYF917458 NIB917458 NRX917458 OBT917458 OLP917458 OVL917458 PFH917458 PPD917458 PYZ917458 QIV917458 QSR917458 RCN917458 RMJ917458 RWF917458 SGB917458 SPX917458 SZT917458 TJP917458 TTL917458 UDH917458 UND917458 UWZ917458 VGV917458 VQR917458 WAN917458 WKJ917458 WUF917458 HT982994 RP982994 ABL982994 ALH982994 AVD982994 BEZ982994 BOV982994 BYR982994 CIN982994 CSJ982994 DCF982994 DMB982994 DVX982994 EFT982994 EPP982994 EZL982994 FJH982994 FTD982994 GCZ982994 GMV982994 GWR982994 HGN982994 HQJ982994 IAF982994 IKB982994 ITX982994 JDT982994 JNP982994 JXL982994 KHH982994 KRD982994 LAZ982994 LKV982994 LUR982994 MEN982994 MOJ982994 MYF982994 NIB982994 NRX982994 OBT982994 OLP982994 OVL982994 PFH982994 PPD982994 PYZ982994 QIV982994 QSR982994 RCN982994 RMJ982994 RWF982994 SGB982994 SPX982994 SZT982994 TJP982994 TTL982994 UDH982994 UND982994 UWZ982994 VGV982994 VQR982994 WAN982994 WKJ982994 WUF982994 HX65492 HT65494:HT65502 RP65494:RP65502 ABL65494:ABL65502 ALH65494:ALH65502 AVD65494:AVD65502 BEZ65494:BEZ65502 BOV65494:BOV65502 BYR65494:BYR65502 CIN65494:CIN65502 CSJ65494:CSJ65502 DCF65494:DCF65502 DMB65494:DMB65502 DVX65494:DVX65502 EFT65494:EFT65502 EPP65494:EPP65502 EZL65494:EZL65502 FJH65494:FJH65502 FTD65494:FTD65502 GCZ65494:GCZ65502 GMV65494:GMV65502 GWR65494:GWR65502 HGN65494:HGN65502 HQJ65494:HQJ65502 IAF65494:IAF65502 IKB65494:IKB65502 ITX65494:ITX65502 JDT65494:JDT65502 JNP65494:JNP65502 JXL65494:JXL65502 KHH65494:KHH65502 KRD65494:KRD65502 LAZ65494:LAZ65502 LKV65494:LKV65502 LUR65494:LUR65502 MEN65494:MEN65502 MOJ65494:MOJ65502 MYF65494:MYF65502 NIB65494:NIB65502 NRX65494:NRX65502 OBT65494:OBT65502 OLP65494:OLP65502 OVL65494:OVL65502 PFH65494:PFH65502 PPD65494:PPD65502 PYZ65494:PYZ65502 QIV65494:QIV65502 QSR65494:QSR65502 RCN65494:RCN65502 RMJ65494:RMJ65502 RWF65494:RWF65502 SGB65494:SGB65502 SPX65494:SPX65502 SZT65494:SZT65502 TJP65494:TJP65502 TTL65494:TTL65502 UDH65494:UDH65502 UND65494:UND65502 UWZ65494:UWZ65502 VGV65494:VGV65502 VQR65494:VQR65502 WAN65494:WAN65502 WKJ65494:WKJ65502 WUF65494:WUF65502 HT131030:HT131038 RP131030:RP131038 ABL131030:ABL131038 ALH131030:ALH131038 AVD131030:AVD131038 BEZ131030:BEZ131038 BOV131030:BOV131038 BYR131030:BYR131038 CIN131030:CIN131038 CSJ131030:CSJ131038 DCF131030:DCF131038 DMB131030:DMB131038 DVX131030:DVX131038 EFT131030:EFT131038 EPP131030:EPP131038 EZL131030:EZL131038 FJH131030:FJH131038 FTD131030:FTD131038 GCZ131030:GCZ131038 GMV131030:GMV131038 GWR131030:GWR131038 HGN131030:HGN131038 HQJ131030:HQJ131038 IAF131030:IAF131038 IKB131030:IKB131038 ITX131030:ITX131038 JDT131030:JDT131038 JNP131030:JNP131038 JXL131030:JXL131038 KHH131030:KHH131038 KRD131030:KRD131038 LAZ131030:LAZ131038 LKV131030:LKV131038 LUR131030:LUR131038 MEN131030:MEN131038 MOJ131030:MOJ131038 MYF131030:MYF131038 NIB131030:NIB131038 NRX131030:NRX131038 OBT131030:OBT131038 OLP131030:OLP131038 OVL131030:OVL131038 PFH131030:PFH131038 PPD131030:PPD131038 PYZ131030:PYZ131038 QIV131030:QIV131038 QSR131030:QSR131038 RCN131030:RCN131038 RMJ131030:RMJ131038 RWF131030:RWF131038 SGB131030:SGB131038 SPX131030:SPX131038 SZT131030:SZT131038 TJP131030:TJP131038 TTL131030:TTL131038 UDH131030:UDH131038 UND131030:UND131038 UWZ131030:UWZ131038 VGV131030:VGV131038 VQR131030:VQR131038 WAN131030:WAN131038 WKJ131030:WKJ131038 WUF131030:WUF131038 HT196566:HT196574 RP196566:RP196574 ABL196566:ABL196574 ALH196566:ALH196574 AVD196566:AVD196574 BEZ196566:BEZ196574 BOV196566:BOV196574 BYR196566:BYR196574 CIN196566:CIN196574 CSJ196566:CSJ196574 DCF196566:DCF196574 DMB196566:DMB196574 DVX196566:DVX196574 EFT196566:EFT196574 EPP196566:EPP196574 EZL196566:EZL196574 FJH196566:FJH196574 FTD196566:FTD196574 GCZ196566:GCZ196574 GMV196566:GMV196574 GWR196566:GWR196574 HGN196566:HGN196574 HQJ196566:HQJ196574 IAF196566:IAF196574 IKB196566:IKB196574 ITX196566:ITX196574 JDT196566:JDT196574 JNP196566:JNP196574 JXL196566:JXL196574 KHH196566:KHH196574 KRD196566:KRD196574 LAZ196566:LAZ196574 LKV196566:LKV196574 LUR196566:LUR196574 MEN196566:MEN196574 MOJ196566:MOJ196574 MYF196566:MYF196574 NIB196566:NIB196574 NRX196566:NRX196574 OBT196566:OBT196574 OLP196566:OLP196574 OVL196566:OVL196574 PFH196566:PFH196574 PPD196566:PPD196574 PYZ196566:PYZ196574 QIV196566:QIV196574 QSR196566:QSR196574 RCN196566:RCN196574 RMJ196566:RMJ196574 RWF196566:RWF196574 SGB196566:SGB196574 SPX196566:SPX196574 SZT196566:SZT196574 TJP196566:TJP196574 TTL196566:TTL196574 UDH196566:UDH196574 UND196566:UND196574 UWZ196566:UWZ196574 VGV196566:VGV196574 VQR196566:VQR196574 WAN196566:WAN196574 WKJ196566:WKJ196574 WUF196566:WUF196574 HT262102:HT262110 RP262102:RP262110 ABL262102:ABL262110 ALH262102:ALH262110 AVD262102:AVD262110 BEZ262102:BEZ262110 BOV262102:BOV262110 BYR262102:BYR262110 CIN262102:CIN262110 CSJ262102:CSJ262110 DCF262102:DCF262110 DMB262102:DMB262110 DVX262102:DVX262110 EFT262102:EFT262110 EPP262102:EPP262110 EZL262102:EZL262110 FJH262102:FJH262110 FTD262102:FTD262110 GCZ262102:GCZ262110 GMV262102:GMV262110 GWR262102:GWR262110 HGN262102:HGN262110 HQJ262102:HQJ262110 IAF262102:IAF262110 IKB262102:IKB262110 ITX262102:ITX262110 JDT262102:JDT262110 JNP262102:JNP262110 JXL262102:JXL262110 KHH262102:KHH262110 KRD262102:KRD262110 LAZ262102:LAZ262110 LKV262102:LKV262110 LUR262102:LUR262110 MEN262102:MEN262110 MOJ262102:MOJ262110 MYF262102:MYF262110 NIB262102:NIB262110 NRX262102:NRX262110 OBT262102:OBT262110 OLP262102:OLP262110 OVL262102:OVL262110 PFH262102:PFH262110 PPD262102:PPD262110 PYZ262102:PYZ262110 QIV262102:QIV262110 QSR262102:QSR262110 RCN262102:RCN262110 RMJ262102:RMJ262110 RWF262102:RWF262110 SGB262102:SGB262110 SPX262102:SPX262110 SZT262102:SZT262110 TJP262102:TJP262110 TTL262102:TTL262110 UDH262102:UDH262110 UND262102:UND262110 UWZ262102:UWZ262110 VGV262102:VGV262110 VQR262102:VQR262110 WAN262102:WAN262110 WKJ262102:WKJ262110 WUF262102:WUF262110 HT327638:HT327646 RP327638:RP327646 ABL327638:ABL327646 ALH327638:ALH327646 AVD327638:AVD327646 BEZ327638:BEZ327646 BOV327638:BOV327646 BYR327638:BYR327646 CIN327638:CIN327646 CSJ327638:CSJ327646 DCF327638:DCF327646 DMB327638:DMB327646 DVX327638:DVX327646 EFT327638:EFT327646 EPP327638:EPP327646 EZL327638:EZL327646 FJH327638:FJH327646 FTD327638:FTD327646 GCZ327638:GCZ327646 GMV327638:GMV327646 GWR327638:GWR327646 HGN327638:HGN327646 HQJ327638:HQJ327646 IAF327638:IAF327646 IKB327638:IKB327646 ITX327638:ITX327646 JDT327638:JDT327646 JNP327638:JNP327646 JXL327638:JXL327646 KHH327638:KHH327646 KRD327638:KRD327646 LAZ327638:LAZ327646 LKV327638:LKV327646 LUR327638:LUR327646 MEN327638:MEN327646 MOJ327638:MOJ327646 MYF327638:MYF327646 NIB327638:NIB327646 NRX327638:NRX327646 OBT327638:OBT327646 OLP327638:OLP327646 OVL327638:OVL327646 PFH327638:PFH327646 PPD327638:PPD327646 PYZ327638:PYZ327646 QIV327638:QIV327646 QSR327638:QSR327646 RCN327638:RCN327646 RMJ327638:RMJ327646 RWF327638:RWF327646 SGB327638:SGB327646 SPX327638:SPX327646 SZT327638:SZT327646 TJP327638:TJP327646 TTL327638:TTL327646 UDH327638:UDH327646 UND327638:UND327646 UWZ327638:UWZ327646 VGV327638:VGV327646 VQR327638:VQR327646 WAN327638:WAN327646 WKJ327638:WKJ327646 WUF327638:WUF327646 HT393174:HT393182 RP393174:RP393182 ABL393174:ABL393182 ALH393174:ALH393182 AVD393174:AVD393182 BEZ393174:BEZ393182 BOV393174:BOV393182 BYR393174:BYR393182 CIN393174:CIN393182 CSJ393174:CSJ393182 DCF393174:DCF393182 DMB393174:DMB393182 DVX393174:DVX393182 EFT393174:EFT393182 EPP393174:EPP393182 EZL393174:EZL393182 FJH393174:FJH393182 FTD393174:FTD393182 GCZ393174:GCZ393182 GMV393174:GMV393182 GWR393174:GWR393182 HGN393174:HGN393182 HQJ393174:HQJ393182 IAF393174:IAF393182 IKB393174:IKB393182 ITX393174:ITX393182 JDT393174:JDT393182 JNP393174:JNP393182 JXL393174:JXL393182 KHH393174:KHH393182 KRD393174:KRD393182 LAZ393174:LAZ393182 LKV393174:LKV393182 LUR393174:LUR393182 MEN393174:MEN393182 MOJ393174:MOJ393182 MYF393174:MYF393182 NIB393174:NIB393182 NRX393174:NRX393182 OBT393174:OBT393182 OLP393174:OLP393182 OVL393174:OVL393182 PFH393174:PFH393182 PPD393174:PPD393182 PYZ393174:PYZ393182 QIV393174:QIV393182 QSR393174:QSR393182 RCN393174:RCN393182 RMJ393174:RMJ393182 RWF393174:RWF393182 SGB393174:SGB393182 SPX393174:SPX393182 SZT393174:SZT393182 TJP393174:TJP393182 TTL393174:TTL393182 UDH393174:UDH393182 UND393174:UND393182 UWZ393174:UWZ393182 VGV393174:VGV393182 VQR393174:VQR393182 WAN393174:WAN393182 WKJ393174:WKJ393182 WUF393174:WUF393182 HT458710:HT458718 RP458710:RP458718 ABL458710:ABL458718 ALH458710:ALH458718 AVD458710:AVD458718 BEZ458710:BEZ458718 BOV458710:BOV458718 BYR458710:BYR458718 CIN458710:CIN458718 CSJ458710:CSJ458718 DCF458710:DCF458718 DMB458710:DMB458718 DVX458710:DVX458718 EFT458710:EFT458718 EPP458710:EPP458718 EZL458710:EZL458718 FJH458710:FJH458718 FTD458710:FTD458718 GCZ458710:GCZ458718 GMV458710:GMV458718 GWR458710:GWR458718 HGN458710:HGN458718 HQJ458710:HQJ458718 IAF458710:IAF458718 IKB458710:IKB458718 ITX458710:ITX458718 JDT458710:JDT458718 JNP458710:JNP458718 JXL458710:JXL458718 KHH458710:KHH458718 KRD458710:KRD458718 LAZ458710:LAZ458718 LKV458710:LKV458718 LUR458710:LUR458718 MEN458710:MEN458718 MOJ458710:MOJ458718 MYF458710:MYF458718 NIB458710:NIB458718 NRX458710:NRX458718 OBT458710:OBT458718 OLP458710:OLP458718 OVL458710:OVL458718 PFH458710:PFH458718 PPD458710:PPD458718 PYZ458710:PYZ458718 QIV458710:QIV458718 QSR458710:QSR458718 RCN458710:RCN458718 RMJ458710:RMJ458718 RWF458710:RWF458718 SGB458710:SGB458718 SPX458710:SPX458718 SZT458710:SZT458718 TJP458710:TJP458718 TTL458710:TTL458718 UDH458710:UDH458718 UND458710:UND458718 UWZ458710:UWZ458718 VGV458710:VGV458718 VQR458710:VQR458718 WAN458710:WAN458718 WKJ458710:WKJ458718 WUF458710:WUF458718 HT524246:HT524254 RP524246:RP524254 ABL524246:ABL524254 ALH524246:ALH524254 AVD524246:AVD524254 BEZ524246:BEZ524254 BOV524246:BOV524254 BYR524246:BYR524254 CIN524246:CIN524254 CSJ524246:CSJ524254 DCF524246:DCF524254 DMB524246:DMB524254 DVX524246:DVX524254 EFT524246:EFT524254 EPP524246:EPP524254 EZL524246:EZL524254 FJH524246:FJH524254 FTD524246:FTD524254 GCZ524246:GCZ524254 GMV524246:GMV524254 GWR524246:GWR524254 HGN524246:HGN524254 HQJ524246:HQJ524254 IAF524246:IAF524254 IKB524246:IKB524254 ITX524246:ITX524254 JDT524246:JDT524254 JNP524246:JNP524254 JXL524246:JXL524254 KHH524246:KHH524254 KRD524246:KRD524254 LAZ524246:LAZ524254 LKV524246:LKV524254 LUR524246:LUR524254 MEN524246:MEN524254 MOJ524246:MOJ524254 MYF524246:MYF524254 NIB524246:NIB524254 NRX524246:NRX524254 OBT524246:OBT524254 OLP524246:OLP524254 OVL524246:OVL524254 PFH524246:PFH524254 PPD524246:PPD524254 PYZ524246:PYZ524254 QIV524246:QIV524254 QSR524246:QSR524254 RCN524246:RCN524254 RMJ524246:RMJ524254 RWF524246:RWF524254 SGB524246:SGB524254 SPX524246:SPX524254 SZT524246:SZT524254 TJP524246:TJP524254 TTL524246:TTL524254 UDH524246:UDH524254 UND524246:UND524254 UWZ524246:UWZ524254 VGV524246:VGV524254 VQR524246:VQR524254 WAN524246:WAN524254 WKJ524246:WKJ524254 WUF524246:WUF524254 HT589782:HT589790 RP589782:RP589790 ABL589782:ABL589790 ALH589782:ALH589790 AVD589782:AVD589790 BEZ589782:BEZ589790 BOV589782:BOV589790 BYR589782:BYR589790 CIN589782:CIN589790 CSJ589782:CSJ589790 DCF589782:DCF589790 DMB589782:DMB589790 DVX589782:DVX589790 EFT589782:EFT589790 EPP589782:EPP589790 EZL589782:EZL589790 FJH589782:FJH589790 FTD589782:FTD589790 GCZ589782:GCZ589790 GMV589782:GMV589790 GWR589782:GWR589790 HGN589782:HGN589790 HQJ589782:HQJ589790 IAF589782:IAF589790 IKB589782:IKB589790 ITX589782:ITX589790 JDT589782:JDT589790 JNP589782:JNP589790 JXL589782:JXL589790 KHH589782:KHH589790 KRD589782:KRD589790 LAZ589782:LAZ589790 LKV589782:LKV589790 LUR589782:LUR589790 MEN589782:MEN589790 MOJ589782:MOJ589790 MYF589782:MYF589790 NIB589782:NIB589790 NRX589782:NRX589790 OBT589782:OBT589790 OLP589782:OLP589790 OVL589782:OVL589790 PFH589782:PFH589790 PPD589782:PPD589790 PYZ589782:PYZ589790 QIV589782:QIV589790 QSR589782:QSR589790 RCN589782:RCN589790 RMJ589782:RMJ589790 RWF589782:RWF589790 SGB589782:SGB589790 SPX589782:SPX589790 SZT589782:SZT589790 TJP589782:TJP589790 TTL589782:TTL589790 UDH589782:UDH589790 UND589782:UND589790 UWZ589782:UWZ589790 VGV589782:VGV589790 VQR589782:VQR589790 WAN589782:WAN589790 WKJ589782:WKJ589790 WUF589782:WUF589790 HT655318:HT655326 RP655318:RP655326 ABL655318:ABL655326 ALH655318:ALH655326 AVD655318:AVD655326 BEZ655318:BEZ655326 BOV655318:BOV655326 BYR655318:BYR655326 CIN655318:CIN655326 CSJ655318:CSJ655326 DCF655318:DCF655326 DMB655318:DMB655326 DVX655318:DVX655326 EFT655318:EFT655326 EPP655318:EPP655326 EZL655318:EZL655326 FJH655318:FJH655326 FTD655318:FTD655326 GCZ655318:GCZ655326 GMV655318:GMV655326 GWR655318:GWR655326 HGN655318:HGN655326 HQJ655318:HQJ655326 IAF655318:IAF655326 IKB655318:IKB655326 ITX655318:ITX655326 JDT655318:JDT655326 JNP655318:JNP655326 JXL655318:JXL655326 KHH655318:KHH655326 KRD655318:KRD655326 LAZ655318:LAZ655326 LKV655318:LKV655326 LUR655318:LUR655326 MEN655318:MEN655326 MOJ655318:MOJ655326 MYF655318:MYF655326 NIB655318:NIB655326 NRX655318:NRX655326 OBT655318:OBT655326 OLP655318:OLP655326 OVL655318:OVL655326 PFH655318:PFH655326 PPD655318:PPD655326 PYZ655318:PYZ655326 QIV655318:QIV655326 QSR655318:QSR655326 RCN655318:RCN655326 RMJ655318:RMJ655326 RWF655318:RWF655326 SGB655318:SGB655326 SPX655318:SPX655326 SZT655318:SZT655326 TJP655318:TJP655326 TTL655318:TTL655326 UDH655318:UDH655326 UND655318:UND655326 UWZ655318:UWZ655326 VGV655318:VGV655326 VQR655318:VQR655326 WAN655318:WAN655326 WKJ655318:WKJ655326 WUF655318:WUF655326 HT720854:HT720862 RP720854:RP720862 ABL720854:ABL720862 ALH720854:ALH720862 AVD720854:AVD720862 BEZ720854:BEZ720862 BOV720854:BOV720862 BYR720854:BYR720862 CIN720854:CIN720862 CSJ720854:CSJ720862 DCF720854:DCF720862 DMB720854:DMB720862 DVX720854:DVX720862 EFT720854:EFT720862 EPP720854:EPP720862 EZL720854:EZL720862 FJH720854:FJH720862 FTD720854:FTD720862 GCZ720854:GCZ720862 GMV720854:GMV720862 GWR720854:GWR720862 HGN720854:HGN720862 HQJ720854:HQJ720862 IAF720854:IAF720862 IKB720854:IKB720862 ITX720854:ITX720862 JDT720854:JDT720862 JNP720854:JNP720862 JXL720854:JXL720862 KHH720854:KHH720862 KRD720854:KRD720862 LAZ720854:LAZ720862 LKV720854:LKV720862 LUR720854:LUR720862 MEN720854:MEN720862 MOJ720854:MOJ720862 MYF720854:MYF720862 NIB720854:NIB720862 NRX720854:NRX720862 OBT720854:OBT720862 OLP720854:OLP720862 OVL720854:OVL720862 PFH720854:PFH720862 PPD720854:PPD720862 PYZ720854:PYZ720862 QIV720854:QIV720862 QSR720854:QSR720862 RCN720854:RCN720862 RMJ720854:RMJ720862 RWF720854:RWF720862 SGB720854:SGB720862 SPX720854:SPX720862 SZT720854:SZT720862 TJP720854:TJP720862 TTL720854:TTL720862 UDH720854:UDH720862 UND720854:UND720862 UWZ720854:UWZ720862 VGV720854:VGV720862 VQR720854:VQR720862 WAN720854:WAN720862 WKJ720854:WKJ720862 WUF720854:WUF720862 HT786390:HT786398 RP786390:RP786398 ABL786390:ABL786398 ALH786390:ALH786398 AVD786390:AVD786398 BEZ786390:BEZ786398 BOV786390:BOV786398 BYR786390:BYR786398 CIN786390:CIN786398 CSJ786390:CSJ786398 DCF786390:DCF786398 DMB786390:DMB786398 DVX786390:DVX786398 EFT786390:EFT786398 EPP786390:EPP786398 EZL786390:EZL786398 FJH786390:FJH786398 FTD786390:FTD786398 GCZ786390:GCZ786398 GMV786390:GMV786398 GWR786390:GWR786398 HGN786390:HGN786398 HQJ786390:HQJ786398 IAF786390:IAF786398 IKB786390:IKB786398 ITX786390:ITX786398 JDT786390:JDT786398 JNP786390:JNP786398 JXL786390:JXL786398 KHH786390:KHH786398 KRD786390:KRD786398 LAZ786390:LAZ786398 LKV786390:LKV786398 LUR786390:LUR786398 MEN786390:MEN786398 MOJ786390:MOJ786398 MYF786390:MYF786398 NIB786390:NIB786398 NRX786390:NRX786398 OBT786390:OBT786398 OLP786390:OLP786398 OVL786390:OVL786398 PFH786390:PFH786398 PPD786390:PPD786398 PYZ786390:PYZ786398 QIV786390:QIV786398 QSR786390:QSR786398 RCN786390:RCN786398 RMJ786390:RMJ786398 RWF786390:RWF786398 SGB786390:SGB786398 SPX786390:SPX786398 SZT786390:SZT786398 TJP786390:TJP786398 TTL786390:TTL786398 UDH786390:UDH786398 UND786390:UND786398 UWZ786390:UWZ786398 VGV786390:VGV786398 VQR786390:VQR786398 WAN786390:WAN786398 WKJ786390:WKJ786398 WUF786390:WUF786398 HT851926:HT851934 RP851926:RP851934 ABL851926:ABL851934 ALH851926:ALH851934 AVD851926:AVD851934 BEZ851926:BEZ851934 BOV851926:BOV851934 BYR851926:BYR851934 CIN851926:CIN851934 CSJ851926:CSJ851934 DCF851926:DCF851934 DMB851926:DMB851934 DVX851926:DVX851934 EFT851926:EFT851934 EPP851926:EPP851934 EZL851926:EZL851934 FJH851926:FJH851934 FTD851926:FTD851934 GCZ851926:GCZ851934 GMV851926:GMV851934 GWR851926:GWR851934 HGN851926:HGN851934 HQJ851926:HQJ851934 IAF851926:IAF851934 IKB851926:IKB851934 ITX851926:ITX851934 JDT851926:JDT851934 JNP851926:JNP851934 JXL851926:JXL851934 KHH851926:KHH851934 KRD851926:KRD851934 LAZ851926:LAZ851934 LKV851926:LKV851934 LUR851926:LUR851934 MEN851926:MEN851934 MOJ851926:MOJ851934 MYF851926:MYF851934 NIB851926:NIB851934 NRX851926:NRX851934 OBT851926:OBT851934 OLP851926:OLP851934 OVL851926:OVL851934 PFH851926:PFH851934 PPD851926:PPD851934 PYZ851926:PYZ851934 QIV851926:QIV851934 QSR851926:QSR851934 RCN851926:RCN851934 RMJ851926:RMJ851934 RWF851926:RWF851934 SGB851926:SGB851934 SPX851926:SPX851934 SZT851926:SZT851934 TJP851926:TJP851934 TTL851926:TTL851934 UDH851926:UDH851934 UND851926:UND851934 UWZ851926:UWZ851934 VGV851926:VGV851934 VQR851926:VQR851934 WAN851926:WAN851934 WKJ851926:WKJ851934 WUF851926:WUF851934 HT917462:HT917470 RP917462:RP917470 ABL917462:ABL917470 ALH917462:ALH917470 AVD917462:AVD917470 BEZ917462:BEZ917470 BOV917462:BOV917470 BYR917462:BYR917470 CIN917462:CIN917470 CSJ917462:CSJ917470 DCF917462:DCF917470 DMB917462:DMB917470 DVX917462:DVX917470 EFT917462:EFT917470 EPP917462:EPP917470 EZL917462:EZL917470 FJH917462:FJH917470 FTD917462:FTD917470 GCZ917462:GCZ917470 GMV917462:GMV917470 GWR917462:GWR917470 HGN917462:HGN917470 HQJ917462:HQJ917470 IAF917462:IAF917470 IKB917462:IKB917470 ITX917462:ITX917470 JDT917462:JDT917470 JNP917462:JNP917470 JXL917462:JXL917470 KHH917462:KHH917470 KRD917462:KRD917470 LAZ917462:LAZ917470 LKV917462:LKV917470 LUR917462:LUR917470 MEN917462:MEN917470 MOJ917462:MOJ917470 MYF917462:MYF917470 NIB917462:NIB917470 NRX917462:NRX917470 OBT917462:OBT917470 OLP917462:OLP917470 OVL917462:OVL917470 PFH917462:PFH917470 PPD917462:PPD917470 PYZ917462:PYZ917470 QIV917462:QIV917470 QSR917462:QSR917470 RCN917462:RCN917470 RMJ917462:RMJ917470 RWF917462:RWF917470 SGB917462:SGB917470 SPX917462:SPX917470 SZT917462:SZT917470 TJP917462:TJP917470 TTL917462:TTL917470 UDH917462:UDH917470 UND917462:UND917470 UWZ917462:UWZ917470 VGV917462:VGV917470 VQR917462:VQR917470 WAN917462:WAN917470 WKJ917462:WKJ917470 WUF917462:WUF917470 HT982998:HT983006 RP982998:RP983006 ABL982998:ABL983006 ALH982998:ALH983006 AVD982998:AVD983006 BEZ982998:BEZ983006 BOV982998:BOV983006 BYR982998:BYR983006 CIN982998:CIN983006 CSJ982998:CSJ983006 DCF982998:DCF983006 DMB982998:DMB983006 DVX982998:DVX983006 EFT982998:EFT983006 EPP982998:EPP983006 EZL982998:EZL983006 FJH982998:FJH983006 FTD982998:FTD983006 GCZ982998:GCZ983006 GMV982998:GMV983006 GWR982998:GWR983006 HGN982998:HGN983006 HQJ982998:HQJ983006 IAF982998:IAF983006 IKB982998:IKB983006 ITX982998:ITX983006 JDT982998:JDT983006 JNP982998:JNP983006 JXL982998:JXL983006 KHH982998:KHH983006 KRD982998:KRD983006 LAZ982998:LAZ983006 LKV982998:LKV983006 LUR982998:LUR983006 MEN982998:MEN983006 MOJ982998:MOJ983006 MYF982998:MYF983006 NIB982998:NIB983006 NRX982998:NRX983006 OBT982998:OBT983006 OLP982998:OLP983006 OVL982998:OVL983006 PFH982998:PFH983006 PPD982998:PPD983006 PYZ982998:PYZ983006 QIV982998:QIV983006 QSR982998:QSR983006 RCN982998:RCN983006 RMJ982998:RMJ983006 RWF982998:RWF983006 SGB982998:SGB983006 SPX982998:SPX983006 SZT982998:SZT983006 TJP982998:TJP983006 TTL982998:TTL983006 UDH982998:UDH983006 UND982998:UND983006 UWZ982998:UWZ983006 VGV982998:VGV983006 VQR982998:VQR983006 WAN982998:WAN983006 WKJ982998:WKJ983006 D65486 E65485:I65485 D131022 E131021:I131021 D196558 E196557:I196557 D262094 E262093:I262093 D327630 E327629:I327629 D393166 E393165:I393165 D458702 E458701:I458701 D524238 E524237:I524237 D589774 E589773:I589773 D655310 E655309:I655309 D720846 E720845:I720845 D786382 E786381:I786381 D851918 E851917:I851917 D917454 E917453:I917453 D982990 E982989:I982989 D65488 E65487:I65487 D131024 E131023:I131023 D196560 E196559:I196559 D262096 E262095:I262095 D327632 E327631:I327631 D393168 E393167:I393167 D458704 E458703:I458703 D524240 E524239:I524239 D589776 E589775:I589775 D655312 E655311:I655311 D720848 E720847:I720847 D786384 E786383:I786383 D851920 E851919:I851919 D917456 E917455:I917455 D982992 E982991:I982991 D65491 E65490:I65490 D131027 E131026:I131026 D196563 E196562:I196562 D262099 E262098:I262098 D327635 E327634:I327634 D393171 E393170:I393170 D458707 E458706:I458706 D524243 E524242:I524242 D589779 E589778:I589778 D655315 E655314:I655314 D720851 E720850:I720850 D786387 E786386:I786386 D851923 E851922:I851922 D917459 E917458:I917458 D982995 E982994:I982994 D982999:D983007 E982998:I983006 D917463:D917471 E917462:I917470 D851927:D851935 E851926:I851934 D786391:D786399 E786390:I786398 D720855:D720863 E720854:I720862 D655319:D655327 E655318:I655326 D589783:D589791 E589782:I589790 D524247:D524255 E524246:I524254 D458711:D458719 E458710:I458718 D393175:D393183 E393174:I393182 D327639:D327647 E327638:I327646 D262103:D262111 E262102:I262110 D196567:D196575 E196566:I196574 D131031:D131039 E131030:I131038 D65495:D65503 E65494:I65502" xr:uid="{00000000-0002-0000-0B00-000000000000}">
      <formula1>#REF!</formula1>
    </dataValidation>
    <dataValidation type="custom" allowBlank="1" showInputMessage="1" showErrorMessage="1" sqref="G53:G58 D43:E45 I43:J45" xr:uid="{00000000-0002-0000-0B00-000001000000}">
      <formula1>AND(D43&gt;=0,ROUND(D43,2)=D43)</formula1>
    </dataValidation>
    <dataValidation type="custom" allowBlank="1" showInputMessage="1" showErrorMessage="1" sqref="C15:L15" xr:uid="{00000000-0002-0000-0B00-000002000000}">
      <formula1>ROUND(C15,2)=C15</formula1>
    </dataValidation>
    <dataValidation type="whole" allowBlank="1" showInputMessage="1" showErrorMessage="1" sqref="C18:L20" xr:uid="{00000000-0002-0000-0B00-000003000000}">
      <formula1>-400000000</formula1>
      <formula2>400000000</formula2>
    </dataValidation>
  </dataValidations>
  <printOptions horizontalCentered="1"/>
  <pageMargins left="0.25" right="0.25" top="0.5" bottom="0.5" header="0.25" footer="0.25"/>
  <pageSetup scale="51" fitToHeight="2" orientation="landscape" r:id="rId1"/>
  <rowBreaks count="1" manualBreakCount="1">
    <brk id="60"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J27"/>
  <sheetViews>
    <sheetView workbookViewId="0">
      <selection activeCell="K1" sqref="K1:K1048576"/>
    </sheetView>
  </sheetViews>
  <sheetFormatPr defaultRowHeight="15.75"/>
  <cols>
    <col min="1" max="1" width="36.6640625" customWidth="1"/>
    <col min="2" max="2" width="56.44140625" bestFit="1" customWidth="1"/>
    <col min="3" max="3" width="8.44140625" bestFit="1" customWidth="1"/>
    <col min="4" max="4" width="15" bestFit="1" customWidth="1"/>
    <col min="5" max="5" width="13.6640625" bestFit="1" customWidth="1"/>
    <col min="6" max="6" width="39.6640625" customWidth="1"/>
    <col min="7" max="7" width="16.77734375" customWidth="1"/>
    <col min="9" max="9" width="35.77734375" customWidth="1"/>
    <col min="10" max="10" width="11.21875" customWidth="1"/>
  </cols>
  <sheetData>
    <row r="1" spans="1:10" s="660" customFormat="1" ht="31.5">
      <c r="A1" s="668" t="s">
        <v>222</v>
      </c>
      <c r="B1" s="668" t="s">
        <v>137</v>
      </c>
      <c r="C1" s="668" t="s">
        <v>173</v>
      </c>
      <c r="D1" s="668" t="s">
        <v>227</v>
      </c>
      <c r="E1" s="668" t="s">
        <v>228</v>
      </c>
      <c r="F1" s="668" t="s">
        <v>229</v>
      </c>
      <c r="G1" s="668" t="s">
        <v>232</v>
      </c>
      <c r="H1" s="668" t="s">
        <v>233</v>
      </c>
      <c r="I1" s="668" t="s">
        <v>253</v>
      </c>
      <c r="J1" s="668" t="s">
        <v>262</v>
      </c>
    </row>
    <row r="2" spans="1:10">
      <c r="A2" t="s">
        <v>165</v>
      </c>
      <c r="B2" t="s">
        <v>317</v>
      </c>
      <c r="C2" s="146">
        <v>0</v>
      </c>
      <c r="D2" t="s">
        <v>136</v>
      </c>
      <c r="E2" t="s">
        <v>169</v>
      </c>
      <c r="F2" t="s">
        <v>162</v>
      </c>
      <c r="G2" t="s">
        <v>196</v>
      </c>
      <c r="H2" s="124">
        <v>0</v>
      </c>
      <c r="I2" t="s">
        <v>254</v>
      </c>
      <c r="J2" t="s">
        <v>263</v>
      </c>
    </row>
    <row r="3" spans="1:10">
      <c r="A3" t="s">
        <v>199</v>
      </c>
      <c r="B3" t="s">
        <v>318</v>
      </c>
      <c r="C3" s="146">
        <v>0</v>
      </c>
      <c r="D3" t="s">
        <v>340</v>
      </c>
      <c r="E3" t="s">
        <v>170</v>
      </c>
      <c r="F3" t="s">
        <v>163</v>
      </c>
      <c r="G3" t="s">
        <v>18</v>
      </c>
      <c r="H3" s="353">
        <v>0.19400000000000001</v>
      </c>
      <c r="I3" t="s">
        <v>255</v>
      </c>
      <c r="J3" t="s">
        <v>264</v>
      </c>
    </row>
    <row r="4" spans="1:10">
      <c r="A4" t="s">
        <v>166</v>
      </c>
      <c r="B4" t="s">
        <v>178</v>
      </c>
      <c r="C4" s="456">
        <v>0.48820000000000002</v>
      </c>
      <c r="E4" t="s">
        <v>172</v>
      </c>
      <c r="F4" t="s">
        <v>186</v>
      </c>
      <c r="G4" t="s">
        <v>25</v>
      </c>
      <c r="H4" s="124">
        <v>0.14599999999999999</v>
      </c>
      <c r="I4" t="s">
        <v>256</v>
      </c>
      <c r="J4" t="s">
        <v>114</v>
      </c>
    </row>
    <row r="5" spans="1:10">
      <c r="A5" t="s">
        <v>235</v>
      </c>
      <c r="B5" t="s">
        <v>174</v>
      </c>
      <c r="C5" s="456">
        <v>8.4699999999999998E-2</v>
      </c>
      <c r="E5" t="s">
        <v>202</v>
      </c>
      <c r="F5" t="s">
        <v>187</v>
      </c>
      <c r="G5" t="s">
        <v>12</v>
      </c>
      <c r="H5" s="124">
        <v>9.5000000000000001E-2</v>
      </c>
      <c r="I5" t="s">
        <v>257</v>
      </c>
    </row>
    <row r="6" spans="1:10">
      <c r="A6" t="s">
        <v>236</v>
      </c>
      <c r="B6" t="s">
        <v>175</v>
      </c>
      <c r="C6" s="456">
        <v>0.25409999999999999</v>
      </c>
      <c r="E6" t="s">
        <v>203</v>
      </c>
      <c r="F6" t="s">
        <v>188</v>
      </c>
      <c r="G6" t="s">
        <v>13</v>
      </c>
      <c r="H6" s="124">
        <v>6.8000000000000005E-2</v>
      </c>
      <c r="I6" t="s">
        <v>258</v>
      </c>
    </row>
    <row r="7" spans="1:10">
      <c r="A7" t="s">
        <v>341</v>
      </c>
      <c r="B7" t="s">
        <v>177</v>
      </c>
      <c r="C7" s="456">
        <v>0.25480000000000003</v>
      </c>
      <c r="E7" t="s">
        <v>204</v>
      </c>
      <c r="F7" t="s">
        <v>205</v>
      </c>
      <c r="G7" t="s">
        <v>14</v>
      </c>
      <c r="H7" s="124">
        <v>4.3999999999999997E-2</v>
      </c>
      <c r="I7" t="s">
        <v>259</v>
      </c>
    </row>
    <row r="8" spans="1:10">
      <c r="B8" t="s">
        <v>176</v>
      </c>
      <c r="C8" s="456">
        <v>0.38590000000000002</v>
      </c>
      <c r="F8" t="s">
        <v>341</v>
      </c>
      <c r="G8" t="s">
        <v>19</v>
      </c>
      <c r="H8" s="124">
        <v>0.151</v>
      </c>
      <c r="I8" t="s">
        <v>260</v>
      </c>
    </row>
    <row r="9" spans="1:10">
      <c r="B9" t="s">
        <v>477</v>
      </c>
      <c r="C9" s="456">
        <v>9.9199999999999997E-2</v>
      </c>
      <c r="G9" t="s">
        <v>27</v>
      </c>
      <c r="H9" s="124">
        <v>8.8999999999999996E-2</v>
      </c>
      <c r="I9" t="s">
        <v>196</v>
      </c>
    </row>
    <row r="10" spans="1:10">
      <c r="B10" t="s">
        <v>476</v>
      </c>
      <c r="C10" s="456">
        <v>0.14599999999999999</v>
      </c>
      <c r="H10" s="146"/>
      <c r="I10" t="s">
        <v>261</v>
      </c>
    </row>
    <row r="11" spans="1:10">
      <c r="B11" t="s">
        <v>181</v>
      </c>
      <c r="C11" s="456">
        <v>5.2200000000000003E-2</v>
      </c>
      <c r="H11" s="146"/>
    </row>
    <row r="12" spans="1:10">
      <c r="B12" t="s">
        <v>182</v>
      </c>
      <c r="C12" s="456">
        <v>0.12809999999999999</v>
      </c>
      <c r="H12" s="146"/>
    </row>
    <row r="13" spans="1:10">
      <c r="B13" t="s">
        <v>478</v>
      </c>
      <c r="C13" s="456">
        <v>0.40029999999999999</v>
      </c>
      <c r="H13" s="146"/>
    </row>
    <row r="14" spans="1:10">
      <c r="B14" t="s">
        <v>183</v>
      </c>
      <c r="C14" s="456">
        <v>0.20749999999999999</v>
      </c>
      <c r="H14" s="146"/>
    </row>
    <row r="15" spans="1:10">
      <c r="B15" t="s">
        <v>200</v>
      </c>
      <c r="C15" s="147">
        <v>0</v>
      </c>
      <c r="H15" s="146"/>
    </row>
    <row r="16" spans="1:10">
      <c r="B16" t="s">
        <v>201</v>
      </c>
      <c r="C16" s="147">
        <v>0</v>
      </c>
      <c r="H16" s="146"/>
    </row>
    <row r="17" spans="3:8">
      <c r="H17" s="352"/>
    </row>
    <row r="18" spans="3:8">
      <c r="C18" s="669">
        <v>43647</v>
      </c>
      <c r="H18" s="351"/>
    </row>
    <row r="19" spans="3:8">
      <c r="H19" s="351"/>
    </row>
    <row r="20" spans="3:8">
      <c r="H20" s="351"/>
    </row>
    <row r="21" spans="3:8">
      <c r="H21" s="351"/>
    </row>
    <row r="22" spans="3:8">
      <c r="H22" s="351"/>
    </row>
    <row r="23" spans="3:8">
      <c r="H23" s="351"/>
    </row>
    <row r="24" spans="3:8">
      <c r="H24" s="351"/>
    </row>
    <row r="25" spans="3:8">
      <c r="H25" s="351"/>
    </row>
    <row r="26" spans="3:8">
      <c r="H26" s="351"/>
    </row>
    <row r="27" spans="3:8">
      <c r="H27" s="35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53"/>
  <sheetViews>
    <sheetView topLeftCell="A46" workbookViewId="0">
      <selection activeCell="A54" sqref="A54"/>
    </sheetView>
  </sheetViews>
  <sheetFormatPr defaultColWidth="19.21875" defaultRowHeight="15.75"/>
  <cols>
    <col min="1" max="1" width="22.33203125" style="670" bestFit="1" customWidth="1"/>
    <col min="2" max="2" width="27.5546875" style="670" customWidth="1"/>
    <col min="3" max="3" width="11.109375" style="672" customWidth="1"/>
    <col min="4" max="4" width="10.21875" style="672" bestFit="1" customWidth="1"/>
    <col min="5" max="5" width="8.109375" style="670" customWidth="1"/>
    <col min="6" max="6" width="10.5546875" style="672" customWidth="1"/>
    <col min="7" max="16384" width="19.21875" style="670"/>
  </cols>
  <sheetData>
    <row r="1" spans="1:6" ht="31.5">
      <c r="A1" s="677" t="s">
        <v>190</v>
      </c>
      <c r="B1" s="677" t="s">
        <v>191</v>
      </c>
      <c r="C1" s="677" t="s">
        <v>320</v>
      </c>
      <c r="D1" s="677" t="s">
        <v>322</v>
      </c>
      <c r="E1" s="677" t="s">
        <v>328</v>
      </c>
      <c r="F1" s="677" t="s">
        <v>330</v>
      </c>
    </row>
    <row r="2" spans="1:6" ht="31.5">
      <c r="A2" s="670" t="s">
        <v>329</v>
      </c>
      <c r="B2" s="670" t="s">
        <v>479</v>
      </c>
      <c r="C2" s="672">
        <f>SUMPRODUCT(--('B- GrossCourtPersonnelDetail'!AM5:AM1305&gt;1))</f>
        <v>0</v>
      </c>
      <c r="D2" s="672" t="str">
        <f t="shared" ref="D2:D38" si="0">IF(C2&gt;0,"YES","")</f>
        <v/>
      </c>
      <c r="E2" s="670" t="s">
        <v>410</v>
      </c>
      <c r="F2" s="672" t="s">
        <v>331</v>
      </c>
    </row>
    <row r="3" spans="1:6" ht="31.5">
      <c r="A3" s="670" t="s">
        <v>329</v>
      </c>
      <c r="B3" s="670" t="s">
        <v>417</v>
      </c>
      <c r="C3" s="673">
        <f>SUMPRODUCT(--('B- GrossCourtPersonnelDetail'!E5:E1305="Yes"),--(ISBLANK('B- GrossCourtPersonnelDetail'!F5:F1305)))</f>
        <v>0</v>
      </c>
      <c r="D3" s="672" t="str">
        <f t="shared" si="0"/>
        <v/>
      </c>
      <c r="E3" s="670" t="s">
        <v>410</v>
      </c>
      <c r="F3" s="672" t="s">
        <v>331</v>
      </c>
    </row>
    <row r="4" spans="1:6" ht="31.5">
      <c r="A4" s="670" t="s">
        <v>329</v>
      </c>
      <c r="B4" s="670" t="s">
        <v>418</v>
      </c>
      <c r="C4" s="673">
        <f>SUMPRODUCT(--(ISBLANK('B- GrossCourtPersonnelDetail'!E5:E1305)),--(NOT(ISBLANK('B- GrossCourtPersonnelDetail'!F5:F1305))))</f>
        <v>0</v>
      </c>
      <c r="D4" s="672" t="str">
        <f t="shared" si="0"/>
        <v/>
      </c>
      <c r="E4" s="670" t="s">
        <v>410</v>
      </c>
      <c r="F4" s="672" t="s">
        <v>331</v>
      </c>
    </row>
    <row r="5" spans="1:6" ht="63">
      <c r="A5" s="670" t="s">
        <v>329</v>
      </c>
      <c r="B5" s="670" t="s">
        <v>419</v>
      </c>
      <c r="C5" s="672">
        <f>SUMPRODUCT(--('B- GrossCourtPersonnelDetail'!AV5:AV1305="Y"),--(ISBLANK('B- GrossCourtPersonnelDetail'!A5:A1305)))+SUMPRODUCT(--('B- GrossCourtPersonnelDetail'!AV5:AV1305="Y"),--(ISBLANK('B- GrossCourtPersonnelDetail'!B5:B1305)))+SUMPRODUCT(--('B- GrossCourtPersonnelDetail'!AV5:AV1305="Y"),--(ISBLANK('B- GrossCourtPersonnelDetail'!C5:C1305)))+SUMPRODUCT(--('B- GrossCourtPersonnelDetail'!AV5:AV1305="Y"),--(ISBLANK('B- GrossCourtPersonnelDetail'!D5:D1305)))+SUMPRODUCT(--('B- GrossCourtPersonnelDetail'!AV5:AV1305="Y"),--(ISBLANK('B- GrossCourtPersonnelDetail'!G5:G1305)))</f>
        <v>3</v>
      </c>
      <c r="D5" s="672" t="str">
        <f t="shared" si="0"/>
        <v>YES</v>
      </c>
      <c r="E5" s="670" t="s">
        <v>411</v>
      </c>
      <c r="F5" s="672" t="s">
        <v>93</v>
      </c>
    </row>
    <row r="6" spans="1:6" ht="47.25">
      <c r="A6" s="670" t="s">
        <v>329</v>
      </c>
      <c r="B6" s="670" t="s">
        <v>416</v>
      </c>
      <c r="C6" s="672">
        <f>SUMPRODUCT(--('B- GrossCourtPersonnelDetail'!AK5:AK1305&gt;=1))</f>
        <v>0</v>
      </c>
      <c r="D6" s="672" t="str">
        <f t="shared" si="0"/>
        <v/>
      </c>
      <c r="E6" s="670" t="s">
        <v>412</v>
      </c>
      <c r="F6" s="672" t="s">
        <v>333</v>
      </c>
    </row>
    <row r="7" spans="1:6" ht="78.75">
      <c r="A7" s="670" t="s">
        <v>329</v>
      </c>
      <c r="B7" s="670" t="s">
        <v>420</v>
      </c>
      <c r="C7" s="672">
        <f>SUMPRODUCT(--(SUM('B- GrossCourtPersonnelDetail'!O1307:Q1307,'B- GrossCourtPersonnelDetail'!P1310:P1311,'B- GrossCourtPersonnelDetail'!AG1307:AH1307,'B- GrossCourtPersonnelDetail'!AG1310:AG1311)&gt;0),--ISBLANK('B- GrossCourtPersonnelDetail'!E1315))</f>
        <v>0</v>
      </c>
      <c r="D7" s="672" t="str">
        <f t="shared" si="0"/>
        <v/>
      </c>
      <c r="E7" s="670" t="s">
        <v>410</v>
      </c>
      <c r="F7" s="672" t="s">
        <v>331</v>
      </c>
    </row>
    <row r="8" spans="1:6" ht="78.75">
      <c r="A8" s="670" t="s">
        <v>329</v>
      </c>
      <c r="B8" s="670" t="s">
        <v>406</v>
      </c>
      <c r="C8" s="672">
        <f>SUMPRODUCT(--(SUM('B- GrossCourtPersonnelDetail'!O1307:Q1307,'B- GrossCourtPersonnelDetail'!P1310:P1311,'B- GrossCourtPersonnelDetail'!AG1307:AH1307,'B- GrossCourtPersonnelDetail'!AG1310:AG1311)&gt;0))</f>
        <v>0</v>
      </c>
      <c r="D8" s="672" t="str">
        <f t="shared" si="0"/>
        <v/>
      </c>
      <c r="E8" s="670" t="s">
        <v>413</v>
      </c>
      <c r="F8" s="672" t="s">
        <v>332</v>
      </c>
    </row>
    <row r="9" spans="1:6" ht="63">
      <c r="A9" s="670" t="s">
        <v>329</v>
      </c>
      <c r="B9" s="670" t="s">
        <v>421</v>
      </c>
      <c r="C9" s="672">
        <f>SUMPRODUCT(--(LEFT('B- GrossCourtPersonnelDetail'!G5:G1305,6)="Annual"),--('B- GrossCourtPersonnelDetail'!H5:H1305&lt;200))</f>
        <v>0</v>
      </c>
      <c r="D9" s="672" t="str">
        <f t="shared" si="0"/>
        <v/>
      </c>
      <c r="E9" s="670" t="s">
        <v>411</v>
      </c>
      <c r="F9" s="672" t="s">
        <v>93</v>
      </c>
    </row>
    <row r="10" spans="1:6" ht="63">
      <c r="A10" s="670" t="s">
        <v>329</v>
      </c>
      <c r="B10" s="670" t="s">
        <v>480</v>
      </c>
      <c r="C10" s="672">
        <f>SUMPRODUCT(--(LEFT('B- GrossCourtPersonnelDetail'!G5:G1305,6)&lt;&gt;"Annual"),--('B- GrossCourtPersonnelDetail'!H5:H1305&gt;200))</f>
        <v>0</v>
      </c>
      <c r="D10" s="672" t="str">
        <f t="shared" si="0"/>
        <v/>
      </c>
      <c r="E10" s="670" t="s">
        <v>411</v>
      </c>
      <c r="F10" s="672" t="s">
        <v>93</v>
      </c>
    </row>
    <row r="11" spans="1:6" ht="141.75">
      <c r="A11" s="670" t="s">
        <v>329</v>
      </c>
      <c r="B11" s="670" t="s">
        <v>422</v>
      </c>
      <c r="C11" s="672">
        <f>SUMPRODUCT((LEFT('B- GrossCourtPersonnelDetail'!C5:C1305,3)="New")*(('B- GrossCourtPersonnelDetail'!H5:H1305&gt;0)+('B- GrossCourtPersonnelDetail'!I5:I1305&gt;0)+('B-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1" s="672" t="str">
        <f t="shared" si="0"/>
        <v/>
      </c>
      <c r="E11" s="670" t="s">
        <v>411</v>
      </c>
      <c r="F11" s="672" t="s">
        <v>93</v>
      </c>
    </row>
    <row r="12" spans="1:6" ht="157.5">
      <c r="A12" s="670" t="s">
        <v>329</v>
      </c>
      <c r="B12" s="670" t="s">
        <v>423</v>
      </c>
      <c r="C12" s="672">
        <f>SUMPRODUCT((LEFT('B- GrossCourtPersonnelDetail'!C5:C1305,8)="Contract")*(('B-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2" s="672" t="str">
        <f t="shared" si="0"/>
        <v/>
      </c>
      <c r="E12" s="670" t="s">
        <v>411</v>
      </c>
      <c r="F12" s="672" t="s">
        <v>93</v>
      </c>
    </row>
    <row r="13" spans="1:6" ht="31.5">
      <c r="A13" s="670" t="s">
        <v>329</v>
      </c>
      <c r="B13" s="670" t="s">
        <v>424</v>
      </c>
      <c r="C13" s="672">
        <f>SUMPRODUCT(--(('B- GrossCourtPersonnelDetail'!I5:I1305+'B- GrossCourtPersonnelDetail'!S5:S1305)&gt;40))</f>
        <v>0</v>
      </c>
      <c r="D13" s="672" t="str">
        <f t="shared" si="0"/>
        <v/>
      </c>
      <c r="E13" s="670" t="s">
        <v>410</v>
      </c>
      <c r="F13" s="672" t="s">
        <v>331</v>
      </c>
    </row>
    <row r="14" spans="1:6" ht="63">
      <c r="A14" s="670" t="s">
        <v>327</v>
      </c>
      <c r="B14" s="670" t="s">
        <v>425</v>
      </c>
      <c r="C14" s="672">
        <f>COUNTIFS('B1- GrossFTEs'!B8:AB8,"&lt;0")</f>
        <v>0</v>
      </c>
      <c r="D14" s="672" t="str">
        <f t="shared" si="0"/>
        <v/>
      </c>
      <c r="E14" s="670" t="s">
        <v>410</v>
      </c>
      <c r="F14" s="672" t="s">
        <v>331</v>
      </c>
    </row>
    <row r="15" spans="1:6" ht="47.25">
      <c r="A15" s="670" t="s">
        <v>327</v>
      </c>
      <c r="B15" s="670" t="s">
        <v>426</v>
      </c>
      <c r="C15" s="672">
        <f>IF('B1- GrossFTEs'!H6&gt;0,0,1)</f>
        <v>1</v>
      </c>
      <c r="D15" s="672" t="str">
        <f t="shared" si="0"/>
        <v>YES</v>
      </c>
      <c r="E15" s="670" t="s">
        <v>410</v>
      </c>
      <c r="F15" s="672" t="s">
        <v>331</v>
      </c>
    </row>
    <row r="16" spans="1:6" ht="47.25">
      <c r="A16" s="670" t="s">
        <v>327</v>
      </c>
      <c r="B16" s="670" t="s">
        <v>481</v>
      </c>
      <c r="C16" s="672">
        <f>IF('B1- GrossFTEs'!AA8&lt;0.6,1,0)</f>
        <v>0</v>
      </c>
      <c r="D16" s="672" t="str">
        <f t="shared" si="0"/>
        <v/>
      </c>
      <c r="E16" s="670" t="s">
        <v>412</v>
      </c>
      <c r="F16" s="672" t="s">
        <v>333</v>
      </c>
    </row>
    <row r="17" spans="1:6" ht="78.75">
      <c r="A17" s="670" t="s">
        <v>327</v>
      </c>
      <c r="B17" s="670" t="s">
        <v>427</v>
      </c>
      <c r="C17" s="674">
        <f>IF(('B1- GrossFTEs'!AA12/'B1- GrossFTEs'!AA81)&gt;0.1,1,0)</f>
        <v>0</v>
      </c>
      <c r="D17" s="672" t="str">
        <f t="shared" si="0"/>
        <v/>
      </c>
      <c r="E17" s="670" t="s">
        <v>411</v>
      </c>
      <c r="F17" s="672" t="s">
        <v>93</v>
      </c>
    </row>
    <row r="18" spans="1:6" ht="78.75">
      <c r="A18" s="670" t="s">
        <v>327</v>
      </c>
      <c r="B18" s="670" t="s">
        <v>428</v>
      </c>
      <c r="C18" s="674">
        <f>IF(AND(('B1- GrossFTEs'!AA12)&gt;0,C17=0),1,0)</f>
        <v>0</v>
      </c>
      <c r="D18" s="672" t="str">
        <f t="shared" si="0"/>
        <v/>
      </c>
      <c r="E18" s="670" t="s">
        <v>413</v>
      </c>
      <c r="F18" s="672" t="s">
        <v>332</v>
      </c>
    </row>
    <row r="19" spans="1:6" ht="78.75">
      <c r="A19" s="670" t="s">
        <v>327</v>
      </c>
      <c r="B19" s="670" t="s">
        <v>429</v>
      </c>
      <c r="C19" s="674">
        <f>IF(('B1- GrossFTEs'!AA12)&lt;0,1,0)</f>
        <v>0</v>
      </c>
      <c r="D19" s="672" t="str">
        <f t="shared" si="0"/>
        <v/>
      </c>
      <c r="E19" s="670" t="s">
        <v>411</v>
      </c>
      <c r="F19" s="672" t="s">
        <v>93</v>
      </c>
    </row>
    <row r="20" spans="1:6" ht="47.25">
      <c r="A20" s="670" t="s">
        <v>327</v>
      </c>
      <c r="B20" s="670" t="s">
        <v>430</v>
      </c>
      <c r="C20" s="674">
        <f>COUNTIFS('B1- GrossFTEs'!D81:L81,"="&amp;0)+COUNTIFS('B1- GrossFTEs'!P81:S81,"="&amp;0)</f>
        <v>13</v>
      </c>
      <c r="D20" s="672" t="str">
        <f t="shared" si="0"/>
        <v>YES</v>
      </c>
      <c r="E20" s="670" t="s">
        <v>413</v>
      </c>
      <c r="F20" s="672" t="s">
        <v>332</v>
      </c>
    </row>
    <row r="21" spans="1:6" ht="47.25">
      <c r="A21" s="670" t="s">
        <v>327</v>
      </c>
      <c r="B21" s="670" t="s">
        <v>431</v>
      </c>
      <c r="C21" s="672">
        <f>IF('B1- GrossFTEs'!Y81&gt;0,1,0)</f>
        <v>0</v>
      </c>
      <c r="D21" s="672" t="str">
        <f t="shared" si="0"/>
        <v/>
      </c>
      <c r="E21" s="670" t="s">
        <v>413</v>
      </c>
      <c r="F21" s="672" t="s">
        <v>332</v>
      </c>
    </row>
    <row r="22" spans="1:6" ht="63">
      <c r="A22" s="670" t="s">
        <v>321</v>
      </c>
      <c r="B22" s="670" t="s">
        <v>482</v>
      </c>
      <c r="C22" s="672">
        <f>SUMPRODUCT('B1- GrossFTEs'!AA6:AA80&gt;0)*(SUMPRODUCT(--(ISBLANK('B2- PersonnelCosts'!B6:B80))+SUMPRODUCT('B2- PersonnelCosts'!B6:B80=0)))</f>
        <v>0</v>
      </c>
      <c r="D22" s="672" t="str">
        <f t="shared" si="0"/>
        <v/>
      </c>
      <c r="E22" s="670" t="s">
        <v>412</v>
      </c>
      <c r="F22" s="672" t="s">
        <v>333</v>
      </c>
    </row>
    <row r="23" spans="1:6" ht="31.5">
      <c r="A23" s="670" t="s">
        <v>321</v>
      </c>
      <c r="B23" s="670" t="s">
        <v>432</v>
      </c>
      <c r="C23" s="672">
        <f>SUMPRODUCT(--('B2- PersonnelCosts'!B6:B80=INT('B2- PersonnelCosts'!B6:B80)))</f>
        <v>75</v>
      </c>
      <c r="D23" s="672" t="str">
        <f>IF(C23&lt;75,"YES","")</f>
        <v/>
      </c>
      <c r="E23" s="670" t="s">
        <v>410</v>
      </c>
      <c r="F23" s="672" t="s">
        <v>331</v>
      </c>
    </row>
    <row r="24" spans="1:6" ht="78.75">
      <c r="A24" s="670" t="s">
        <v>321</v>
      </c>
      <c r="B24" s="670" t="s">
        <v>483</v>
      </c>
      <c r="C24" s="674">
        <f>IFERROR(IF(('B2- PersonnelCosts'!B12/'B2- PersonnelCosts'!B81)&gt;0.1,1,0),0)</f>
        <v>0</v>
      </c>
      <c r="D24" s="672" t="str">
        <f t="shared" si="0"/>
        <v/>
      </c>
      <c r="E24" s="670" t="s">
        <v>411</v>
      </c>
      <c r="F24" s="672" t="s">
        <v>93</v>
      </c>
    </row>
    <row r="25" spans="1:6" ht="94.5">
      <c r="A25" s="670" t="s">
        <v>321</v>
      </c>
      <c r="B25" s="670" t="s">
        <v>407</v>
      </c>
      <c r="C25" s="674">
        <f>IF(AND(('B2- PersonnelCosts'!B12)&gt;0,C24=0),1,0)</f>
        <v>0</v>
      </c>
      <c r="D25" s="672" t="str">
        <f t="shared" si="0"/>
        <v/>
      </c>
      <c r="E25" s="670" t="s">
        <v>413</v>
      </c>
      <c r="F25" s="672" t="s">
        <v>332</v>
      </c>
    </row>
    <row r="26" spans="1:6" ht="110.25">
      <c r="A26" s="670" t="s">
        <v>321</v>
      </c>
      <c r="B26" s="670" t="s">
        <v>408</v>
      </c>
      <c r="C26" s="674">
        <f>IF(('B2- PersonnelCosts'!B12)&lt;0,1,0)</f>
        <v>0</v>
      </c>
      <c r="D26" s="672" t="str">
        <f t="shared" si="0"/>
        <v/>
      </c>
      <c r="E26" s="670" t="s">
        <v>411</v>
      </c>
      <c r="F26" s="672" t="s">
        <v>93</v>
      </c>
    </row>
    <row r="27" spans="1:6" ht="47.25">
      <c r="A27" s="670" t="s">
        <v>321</v>
      </c>
      <c r="B27" s="670" t="s">
        <v>484</v>
      </c>
      <c r="C27" s="674">
        <f>IF(('B2- PersonnelCosts'!E81-'B2- PersonnelCosts'!E14)=0,1,0)</f>
        <v>1</v>
      </c>
      <c r="D27" s="672" t="str">
        <f t="shared" si="0"/>
        <v>YES</v>
      </c>
      <c r="E27" s="670" t="s">
        <v>412</v>
      </c>
      <c r="F27" s="672" t="s">
        <v>333</v>
      </c>
    </row>
    <row r="28" spans="1:6" ht="31.5">
      <c r="A28" s="670" t="s">
        <v>323</v>
      </c>
      <c r="B28" s="670" t="s">
        <v>455</v>
      </c>
      <c r="C28" s="672">
        <f>SUMPRODUCT(--('C- OperatingCostsDetail'!D5:D30=INT('C- OperatingCostsDetail'!D5:D30)))+SUMPRODUCT(--('C- OperatingCostsDetail'!D32:D35=INT('C- OperatingCostsDetail'!D32:D35)))</f>
        <v>30</v>
      </c>
      <c r="D28" s="672" t="str">
        <f>IF(C28&lt;30,"YES","")</f>
        <v/>
      </c>
      <c r="E28" s="670" t="s">
        <v>411</v>
      </c>
      <c r="F28" s="672" t="s">
        <v>93</v>
      </c>
    </row>
    <row r="29" spans="1:6" ht="47.25">
      <c r="A29" s="670" t="s">
        <v>323</v>
      </c>
      <c r="B29" s="670" t="s">
        <v>485</v>
      </c>
      <c r="C29" s="672">
        <f>IF('C- OperatingCostsDetail'!D36=0,1,0)</f>
        <v>1</v>
      </c>
      <c r="D29" s="672" t="str">
        <f t="shared" si="0"/>
        <v>YES</v>
      </c>
      <c r="E29" s="670" t="s">
        <v>411</v>
      </c>
      <c r="F29" s="672" t="s">
        <v>93</v>
      </c>
    </row>
    <row r="30" spans="1:6" ht="31.5">
      <c r="A30" s="670" t="s">
        <v>323</v>
      </c>
      <c r="B30" s="670" t="s">
        <v>334</v>
      </c>
      <c r="C30" s="672">
        <f>IF('C- OperatingCostsDetail'!D32&gt;('C- OperatingCostsDetail'!D33+'C- OperatingCostsDetail'!D34),1,0)</f>
        <v>0</v>
      </c>
      <c r="D30" s="672" t="str">
        <f t="shared" si="0"/>
        <v/>
      </c>
      <c r="E30" s="670" t="s">
        <v>412</v>
      </c>
      <c r="F30" s="672" t="s">
        <v>333</v>
      </c>
    </row>
    <row r="31" spans="1:6" ht="63">
      <c r="A31" s="670" t="s">
        <v>323</v>
      </c>
      <c r="B31" s="670" t="s">
        <v>409</v>
      </c>
      <c r="C31" s="672">
        <f>IF(AND(ISBLANK('C- OperatingCostsDetail'!C40),'C- OperatingCostsDetail'!D35&gt;0),1,0)</f>
        <v>0</v>
      </c>
      <c r="D31" s="672" t="str">
        <f t="shared" si="0"/>
        <v/>
      </c>
      <c r="E31" s="670" t="s">
        <v>410</v>
      </c>
      <c r="F31" s="672" t="s">
        <v>331</v>
      </c>
    </row>
    <row r="32" spans="1:6" ht="47.25">
      <c r="A32" s="670" t="s">
        <v>323</v>
      </c>
      <c r="B32" s="670" t="s">
        <v>336</v>
      </c>
      <c r="C32" s="672">
        <f>IF(AND(C31=0,'C- OperatingCostsDetail'!D35&gt;0),1,0)</f>
        <v>0</v>
      </c>
      <c r="D32" s="672" t="str">
        <f t="shared" si="0"/>
        <v/>
      </c>
      <c r="E32" s="670" t="s">
        <v>412</v>
      </c>
      <c r="F32" s="672" t="s">
        <v>333</v>
      </c>
    </row>
    <row r="33" spans="1:6" ht="63">
      <c r="A33" s="670" t="s">
        <v>323</v>
      </c>
      <c r="B33" s="670" t="s">
        <v>456</v>
      </c>
      <c r="C33" s="672">
        <f>IF(AND(ISBLANK('C- OperatingCostsDetail'!C40), SUM('C- OperatingCostsDetail'!D8,'C- OperatingCostsDetail'!D13,'C- OperatingCostsDetail'!D23)&gt;0),1,0)</f>
        <v>0</v>
      </c>
      <c r="D33" s="672" t="str">
        <f t="shared" si="0"/>
        <v/>
      </c>
      <c r="E33" s="670" t="s">
        <v>410</v>
      </c>
      <c r="F33" s="672" t="s">
        <v>331</v>
      </c>
    </row>
    <row r="34" spans="1:6" ht="47.25">
      <c r="A34" s="670" t="s">
        <v>323</v>
      </c>
      <c r="B34" s="670" t="s">
        <v>433</v>
      </c>
      <c r="C34" s="672">
        <f>IF(AND(C33=0, SUM('C- OperatingCostsDetail'!D8,'C- OperatingCostsDetail'!D13,'C- OperatingCostsDetail'!D23)&gt;0),1,0)</f>
        <v>0</v>
      </c>
      <c r="D34" s="672" t="str">
        <f t="shared" si="0"/>
        <v/>
      </c>
      <c r="E34" s="670" t="s">
        <v>412</v>
      </c>
      <c r="F34" s="672" t="s">
        <v>333</v>
      </c>
    </row>
    <row r="35" spans="1:6" ht="31.5">
      <c r="A35" s="670" t="s">
        <v>324</v>
      </c>
      <c r="B35" s="670" t="s">
        <v>434</v>
      </c>
      <c r="C35" s="672">
        <f>SUMPRODUCT(--('C1- OperatingCosts'!B6:S80=INT('C1- OperatingCosts'!B6:S80)))</f>
        <v>1350</v>
      </c>
      <c r="D35" s="672" t="str">
        <f>IF(C35&lt;1350,"YES","")</f>
        <v/>
      </c>
      <c r="E35" s="670" t="s">
        <v>411</v>
      </c>
      <c r="F35" s="672" t="s">
        <v>93</v>
      </c>
    </row>
    <row r="36" spans="1:6" ht="47.25">
      <c r="A36" s="670" t="s">
        <v>324</v>
      </c>
      <c r="B36" s="670" t="s">
        <v>486</v>
      </c>
      <c r="C36" s="672">
        <f>IF(('C1- OperatingCosts'!E81-'C1- OperatingCosts'!E14)=0,1,0)</f>
        <v>1</v>
      </c>
      <c r="D36" s="672" t="str">
        <f t="shared" si="0"/>
        <v>YES</v>
      </c>
      <c r="E36" s="670" t="s">
        <v>411</v>
      </c>
      <c r="F36" s="672" t="s">
        <v>93</v>
      </c>
    </row>
    <row r="37" spans="1:6" ht="63">
      <c r="A37" s="670" t="s">
        <v>324</v>
      </c>
      <c r="B37" s="670" t="s">
        <v>457</v>
      </c>
      <c r="C37" s="675">
        <f>SUMPRODUCT(--(LEN('C1- OperatingCosts'!A15:A80)&gt;0),--(ISBLANK('C1- OperatingCosts'!B15:B80)))+SUMPRODUCT(--(LEN('C1- OperatingCosts'!A15:A80)&gt;0),--('C1- OperatingCosts'!B15:B80=0))</f>
        <v>0</v>
      </c>
      <c r="D37" s="672" t="str">
        <f t="shared" si="0"/>
        <v/>
      </c>
      <c r="E37" s="670" t="s">
        <v>413</v>
      </c>
      <c r="F37" s="672" t="s">
        <v>332</v>
      </c>
    </row>
    <row r="38" spans="1:6" ht="63">
      <c r="A38" s="670" t="s">
        <v>324</v>
      </c>
      <c r="B38" s="670" t="s">
        <v>458</v>
      </c>
      <c r="C38" s="675">
        <f>IF((('C1- OperatingCosts'!E81-'C1- OperatingCosts'!E14)&lt;(SUM('C- OperatingCostsDetail'!D32:D34))),1,0)</f>
        <v>0</v>
      </c>
      <c r="D38" s="672" t="str">
        <f t="shared" si="0"/>
        <v/>
      </c>
      <c r="E38" s="670" t="s">
        <v>410</v>
      </c>
      <c r="F38" s="672" t="s">
        <v>331</v>
      </c>
    </row>
    <row r="39" spans="1:6" ht="31.5">
      <c r="A39" s="670" t="s">
        <v>325</v>
      </c>
      <c r="B39" s="670" t="s">
        <v>435</v>
      </c>
      <c r="C39" s="672">
        <f>SUMPRODUCT(--('D- CapitalCostsDetail'!D6:D9=INT('D- CapitalCostsDetail'!D6:D9)))+SUMPRODUCT(--('D- CapitalCostsDetail'!D12:D15=INT('D- CapitalCostsDetail'!D12:D15)))</f>
        <v>8</v>
      </c>
      <c r="D39" s="672" t="str">
        <f>IF(C39&lt;8,"YES","")</f>
        <v/>
      </c>
      <c r="E39" s="670" t="s">
        <v>411</v>
      </c>
      <c r="F39" s="672" t="s">
        <v>93</v>
      </c>
    </row>
    <row r="40" spans="1:6" ht="31.5">
      <c r="A40" s="670" t="s">
        <v>326</v>
      </c>
      <c r="B40" s="670" t="s">
        <v>434</v>
      </c>
      <c r="C40" s="672">
        <f>SUMPRODUCT(--('D1- CapitalCosts'!B6:S80=INT('D1- CapitalCosts'!B6:S80)))</f>
        <v>1350</v>
      </c>
      <c r="D40" s="672" t="str">
        <f>IF(C40&lt;1350,"YES","")</f>
        <v/>
      </c>
      <c r="E40" s="670" t="s">
        <v>411</v>
      </c>
      <c r="F40" s="672" t="s">
        <v>93</v>
      </c>
    </row>
    <row r="41" spans="1:6" ht="63">
      <c r="A41" s="670" t="s">
        <v>326</v>
      </c>
      <c r="B41" s="670" t="s">
        <v>438</v>
      </c>
      <c r="C41" s="672">
        <f>IF(('D1- CapitalCosts'!E81-'D1- CapitalCosts'!E14)&gt;0,1,0)</f>
        <v>0</v>
      </c>
      <c r="D41" s="672" t="str">
        <f t="shared" ref="D41:D52" si="1">IF(C41&gt;0,"YES","")</f>
        <v/>
      </c>
      <c r="E41" s="670" t="s">
        <v>411</v>
      </c>
      <c r="F41" s="672" t="s">
        <v>93</v>
      </c>
    </row>
    <row r="42" spans="1:6" ht="78.75">
      <c r="A42" s="670" t="s">
        <v>337</v>
      </c>
      <c r="B42" s="670" t="s">
        <v>436</v>
      </c>
      <c r="C42" s="672">
        <f>COUNTIFS('E- Net Budget Amt'!B22:K22,"&lt;"&amp;0)</f>
        <v>0</v>
      </c>
      <c r="D42" s="672" t="str">
        <f t="shared" si="1"/>
        <v/>
      </c>
      <c r="E42" s="670" t="s">
        <v>410</v>
      </c>
      <c r="F42" s="672" t="s">
        <v>331</v>
      </c>
    </row>
    <row r="43" spans="1:6" ht="94.5">
      <c r="A43" s="670" t="s">
        <v>337</v>
      </c>
      <c r="B43" s="670" t="s">
        <v>437</v>
      </c>
      <c r="C43" s="672">
        <f>COUNTIFS('E- Net Budget Amt'!B42:K42,"&lt;"&amp;0)</f>
        <v>0</v>
      </c>
      <c r="D43" s="672" t="str">
        <f t="shared" si="1"/>
        <v/>
      </c>
      <c r="E43" s="670" t="s">
        <v>410</v>
      </c>
      <c r="F43" s="672" t="s">
        <v>331</v>
      </c>
    </row>
    <row r="44" spans="1:6" ht="63">
      <c r="A44" s="671" t="s">
        <v>337</v>
      </c>
      <c r="B44" s="671" t="s">
        <v>463</v>
      </c>
      <c r="C44" s="675">
        <f>IF(AND('E- Net Budget Amt'!L19&gt;0,SUM('E- Net Budget Amt'!L38:L39)=0),1,0)</f>
        <v>0</v>
      </c>
      <c r="D44" s="675" t="str">
        <f t="shared" si="1"/>
        <v/>
      </c>
      <c r="E44" s="671" t="s">
        <v>411</v>
      </c>
      <c r="F44" s="675" t="s">
        <v>93</v>
      </c>
    </row>
    <row r="45" spans="1:6" ht="126">
      <c r="A45" s="671" t="s">
        <v>337</v>
      </c>
      <c r="B45" s="671" t="s">
        <v>464</v>
      </c>
      <c r="C45" s="676">
        <f>IF(AND('E- Net Budget Amt'!L19=0,SUM('E- Net Budget Amt'!L38:L39)&gt;0),1,0)</f>
        <v>0</v>
      </c>
      <c r="D45" s="675" t="str">
        <f t="shared" si="1"/>
        <v/>
      </c>
      <c r="E45" s="671" t="s">
        <v>413</v>
      </c>
      <c r="F45" s="675" t="s">
        <v>332</v>
      </c>
    </row>
    <row r="46" spans="1:6" ht="78.75">
      <c r="A46" s="670" t="s">
        <v>337</v>
      </c>
      <c r="B46" s="670" t="s">
        <v>459</v>
      </c>
      <c r="C46" s="676">
        <f>IF(AND('E- Net Budget Amt'!L19&gt;0, SUM('E- Net Budget Amt'!L38:L39)&lt;1),1,0)</f>
        <v>0</v>
      </c>
      <c r="D46" s="672" t="str">
        <f t="shared" si="1"/>
        <v/>
      </c>
      <c r="E46" s="670" t="s">
        <v>410</v>
      </c>
      <c r="F46" s="672" t="s">
        <v>331</v>
      </c>
    </row>
    <row r="47" spans="1:6" ht="78.75">
      <c r="A47" s="670" t="s">
        <v>337</v>
      </c>
      <c r="B47" s="670" t="s">
        <v>460</v>
      </c>
      <c r="C47" s="676">
        <f>IF(AND(ISBLANK('G- AdditionalInfo'!D65),('E- Net Budget Amt'!L39)&gt;0),1,0)</f>
        <v>0</v>
      </c>
      <c r="D47" s="672" t="str">
        <f t="shared" si="1"/>
        <v/>
      </c>
      <c r="E47" s="670" t="s">
        <v>411</v>
      </c>
      <c r="F47" s="672" t="s">
        <v>93</v>
      </c>
    </row>
    <row r="48" spans="1:6" ht="63">
      <c r="A48" s="670" t="s">
        <v>337</v>
      </c>
      <c r="B48" s="670" t="s">
        <v>461</v>
      </c>
      <c r="C48" s="675">
        <f>IF(AND(C47=0,('E- Net Budget Amt'!L39)&gt;0),1,0)</f>
        <v>0</v>
      </c>
      <c r="D48" s="672" t="str">
        <f t="shared" si="1"/>
        <v/>
      </c>
      <c r="E48" s="670" t="s">
        <v>413</v>
      </c>
      <c r="F48" s="672" t="s">
        <v>332</v>
      </c>
    </row>
    <row r="49" spans="1:6" ht="63">
      <c r="A49" s="670" t="s">
        <v>337</v>
      </c>
      <c r="B49" s="670" t="s">
        <v>462</v>
      </c>
      <c r="C49" s="675">
        <f>IF('E- Net Budget Amt'!L37=0,1,0)</f>
        <v>1</v>
      </c>
      <c r="D49" s="672" t="str">
        <f t="shared" si="1"/>
        <v>YES</v>
      </c>
      <c r="E49" s="670" t="s">
        <v>410</v>
      </c>
      <c r="F49" s="672" t="s">
        <v>331</v>
      </c>
    </row>
    <row r="50" spans="1:6" ht="78.75">
      <c r="A50" s="670" t="s">
        <v>337</v>
      </c>
      <c r="B50" s="670" t="s">
        <v>454</v>
      </c>
      <c r="C50" s="675">
        <f>IF('E- Net Budget Amt'!H54&gt;0,1,0)</f>
        <v>0</v>
      </c>
      <c r="D50" s="672" t="str">
        <f t="shared" si="1"/>
        <v/>
      </c>
      <c r="E50" s="670" t="s">
        <v>410</v>
      </c>
      <c r="F50" s="672" t="s">
        <v>331</v>
      </c>
    </row>
    <row r="51" spans="1:6" ht="63">
      <c r="A51" s="670" t="s">
        <v>337</v>
      </c>
      <c r="B51" s="670" t="s">
        <v>453</v>
      </c>
      <c r="C51" s="675">
        <f>IF('E- Net Budget Amt'!H54&lt;0,1,0)</f>
        <v>0</v>
      </c>
      <c r="D51" s="672" t="str">
        <f t="shared" si="1"/>
        <v/>
      </c>
      <c r="E51" s="670" t="s">
        <v>412</v>
      </c>
      <c r="F51" s="672" t="s">
        <v>333</v>
      </c>
    </row>
    <row r="52" spans="1:6" ht="47.25">
      <c r="A52" s="670" t="s">
        <v>337</v>
      </c>
      <c r="B52" s="670" t="s">
        <v>338</v>
      </c>
      <c r="C52" s="675">
        <f>SUMPRODUCT(--('G- AdditionalInfo'!G30:G34&gt;0),--(ISBLANK('G- AdditionalInfo'!I30:I34)))</f>
        <v>0</v>
      </c>
      <c r="D52" s="672" t="str">
        <f t="shared" si="1"/>
        <v/>
      </c>
      <c r="E52" s="670" t="s">
        <v>411</v>
      </c>
      <c r="F52" s="672" t="s">
        <v>93</v>
      </c>
    </row>
    <row r="53" spans="1:6">
      <c r="C53" s="675"/>
    </row>
  </sheetData>
  <sortState xmlns:xlrd2="http://schemas.microsoft.com/office/spreadsheetml/2017/richdata2" ref="A2:F53">
    <sortCondition ref="A2:A53"/>
    <sortCondition ref="E2:E53" customList="ERROR,Warning,Info Only"/>
    <sortCondition ref="F2:F53" customList="Red,Orange,Yellow,Green"/>
  </sortState>
  <pageMargins left="0.25" right="0.25" top="0.25" bottom="0.5" header="0.25" footer="0.25"/>
  <pageSetup paperSize="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ZY44"/>
  <sheetViews>
    <sheetView zoomScaleNormal="100" zoomScaleSheetLayoutView="110" workbookViewId="0">
      <selection activeCell="B6" sqref="B6"/>
    </sheetView>
  </sheetViews>
  <sheetFormatPr defaultColWidth="9.21875" defaultRowHeight="15.75"/>
  <cols>
    <col min="1" max="1" width="19.77734375" style="3" customWidth="1"/>
    <col min="2" max="2" width="33.5546875" style="3" customWidth="1"/>
    <col min="3" max="3" width="15.77734375" style="3" customWidth="1"/>
    <col min="4" max="4" width="22" style="3" customWidth="1"/>
    <col min="5" max="5" width="6.109375" style="534" customWidth="1"/>
    <col min="6" max="6" width="9.21875" style="3"/>
    <col min="7" max="7" width="11.109375" style="3" customWidth="1"/>
    <col min="8" max="700" width="9.21875" style="3"/>
    <col min="701" max="701" width="11.6640625" style="3" hidden="1" customWidth="1"/>
    <col min="702" max="16384" width="9.21875" style="3"/>
  </cols>
  <sheetData>
    <row r="1" spans="1:5" ht="19.5">
      <c r="A1" s="541" t="s">
        <v>469</v>
      </c>
      <c r="B1" s="92"/>
      <c r="C1" s="92"/>
    </row>
    <row r="2" spans="1:5" ht="19.5">
      <c r="A2" s="542" t="s">
        <v>470</v>
      </c>
    </row>
    <row r="3" spans="1:5">
      <c r="A3" s="263" t="s">
        <v>0</v>
      </c>
    </row>
    <row r="4" spans="1:5">
      <c r="C4"/>
      <c r="D4"/>
    </row>
    <row r="5" spans="1:5" ht="18.75" customHeight="1">
      <c r="B5" s="262"/>
      <c r="C5" s="262"/>
      <c r="D5" s="755" t="s">
        <v>467</v>
      </c>
      <c r="E5" s="755"/>
    </row>
    <row r="6" spans="1:5" ht="18.75" customHeight="1">
      <c r="A6" s="543" t="s">
        <v>1</v>
      </c>
      <c r="B6" s="544"/>
      <c r="C6" s="261"/>
      <c r="D6" s="755"/>
      <c r="E6" s="755"/>
    </row>
    <row r="8" spans="1:5" ht="19.5">
      <c r="A8" s="753" t="s">
        <v>468</v>
      </c>
      <c r="B8" s="754"/>
      <c r="C8" s="754"/>
      <c r="D8" s="754"/>
      <c r="E8" s="754"/>
    </row>
    <row r="9" spans="1:5">
      <c r="A9" s="535" t="s">
        <v>190</v>
      </c>
      <c r="B9" s="536" t="s">
        <v>191</v>
      </c>
      <c r="C9" s="537" t="s">
        <v>339</v>
      </c>
      <c r="D9" s="538" t="s">
        <v>414</v>
      </c>
      <c r="E9" s="547" t="s">
        <v>415</v>
      </c>
    </row>
    <row r="10" spans="1:5" ht="39.950000000000003" customHeight="1">
      <c r="A10" s="539" t="str">
        <f t="array" ref="A10">IFERROR(INDEX(Warnings!A$2:A$69,SMALL(IF(Warnings!$D$2:$D$69="YES",ROW($A$1:$A$62),""),ROW(A1))),"")</f>
        <v>B- GrossCourtPersonnelDetail</v>
      </c>
      <c r="B10" s="545" t="str">
        <f t="array" ref="B10">IFERROR(INDEX(Warnings!B$2:B$69,SMALL(IF(Warnings!$D$2:$D$69="YES",ROW($A$1:$A$62),""),ROW(B1))),"")</f>
        <v>Check to make sure that all applicable columns A - G are completed for positions listed (look for peach cells).</v>
      </c>
      <c r="C10" s="546" t="str">
        <f t="array" ref="C10">IFERROR(INDEX(Warnings!E$2:E$69,SMALL(IF(Warnings!$D$2:$D$69="YES",ROW($A$1:$A$62),""),ROW(C1))),"")</f>
        <v>Lvl 2 - Warning</v>
      </c>
      <c r="D10" s="540"/>
      <c r="E10" s="548" t="str">
        <f>IF(A10&lt;&gt;"","Y","")</f>
        <v>Y</v>
      </c>
    </row>
    <row r="11" spans="1:5" ht="39.950000000000003" customHeight="1">
      <c r="A11" s="539" t="str">
        <f t="array" ref="A11">IFERROR(INDEX(Warnings!A$2:A$69,SMALL(IF(Warnings!$D$2:$D$69="YES",ROW($A$1:$A$62),""),ROW(A2))),"")</f>
        <v>B1- GrossFTEs</v>
      </c>
      <c r="B11" s="545" t="str">
        <f t="array" ref="B11">IFERROR(INDEX(Warnings!B$2:B$69,SMALL(IF(Warnings!$D$2:$D$69="YES",ROW($A$1:$A$62),""),ROW(B2))),"")</f>
        <v>No FTEs provided for Title IV-D Reimbursed. Please verify and correct as needed.</v>
      </c>
      <c r="C11" s="546" t="str">
        <f t="array" ref="C11">IFERROR(INDEX(Warnings!E$2:E$69,SMALL(IF(Warnings!$D$2:$D$69="YES",ROW($A$1:$A$62),""),ROW(C2))),"")</f>
        <v>Lvl 1 - ERROR</v>
      </c>
      <c r="D11" s="540"/>
      <c r="E11" s="548" t="str">
        <f t="shared" ref="E11:E40" si="0">IF(A11&lt;&gt;"","Y","")</f>
        <v>Y</v>
      </c>
    </row>
    <row r="12" spans="1:5" ht="39.950000000000003" customHeight="1">
      <c r="A12" s="539" t="str">
        <f t="array" ref="A12">IFERROR(INDEX(Warnings!A$2:A$69,SMALL(IF(Warnings!$D$2:$D$69="YES",ROW($A$1:$A$62),""),ROW(A3))),"")</f>
        <v>B1- GrossFTEs</v>
      </c>
      <c r="B12" s="545" t="str">
        <f t="array" ref="B12">IFERROR(INDEX(Warnings!B$2:B$69,SMALL(IF(Warnings!$D$2:$D$69="YES",ROW($A$1:$A$62),""),ROW(B3))),"")</f>
        <v>Not all Court Types have FTE associated with them. Please verify and correct as needed.</v>
      </c>
      <c r="C12" s="546" t="str">
        <f t="array" ref="C12">IFERROR(INDEX(Warnings!E$2:E$69,SMALL(IF(Warnings!$D$2:$D$69="YES",ROW($A$1:$A$62),""),ROW(C3))),"")</f>
        <v>Lvl 4 - Info Only</v>
      </c>
      <c r="D12" s="540"/>
      <c r="E12" s="548" t="str">
        <f t="shared" si="0"/>
        <v>Y</v>
      </c>
    </row>
    <row r="13" spans="1:5" ht="39.950000000000003" customHeight="1">
      <c r="A13" s="539" t="str">
        <f t="array" ref="A13">IFERROR(INDEX(Warnings!A$2:A$69,SMALL(IF(Warnings!$D$2:$D$69="YES",ROW($A$1:$A$62),""),ROW(A4))),"")</f>
        <v>B2 - PersonnelCosts</v>
      </c>
      <c r="B13" s="545" t="str">
        <f t="array" ref="B13">IFERROR(INDEX(Warnings!B$2:B$69,SMALL(IF(Warnings!$D$2:$D$69="YES",ROW($A$1:$A$62),""),ROW(B4))),"")</f>
        <v>No Reimbursible Juror Costs shown for Personnel. Please verify and correct or provide justification.</v>
      </c>
      <c r="C13" s="546" t="str">
        <f t="array" ref="C13">IFERROR(INDEX(Warnings!E$2:E$69,SMALL(IF(Warnings!$D$2:$D$69="YES",ROW($A$1:$A$62),""),ROW(C4))),"")</f>
        <v>Lvl 3 - Warning</v>
      </c>
      <c r="D13" s="540"/>
      <c r="E13" s="548" t="str">
        <f t="shared" si="0"/>
        <v>Y</v>
      </c>
    </row>
    <row r="14" spans="1:5" ht="39.950000000000003" customHeight="1">
      <c r="A14" s="539" t="str">
        <f t="array" ref="A14">IFERROR(INDEX(Warnings!A$2:A$69,SMALL(IF(Warnings!$D$2:$D$69="YES",ROW($A$1:$A$62),""),ROW(A5))),"")</f>
        <v>C- OperatingCostsDetail</v>
      </c>
      <c r="B14" s="545" t="str">
        <f t="array" ref="B14">IFERROR(INDEX(Warnings!B$2:B$69,SMALL(IF(Warnings!$D$2:$D$69="YES",ROW($A$1:$A$62),""),ROW(B5))),"")</f>
        <v>No Jury Operating Expenses shown. Please verify and correct or provide justification.</v>
      </c>
      <c r="C14" s="546" t="str">
        <f t="array" ref="C14">IFERROR(INDEX(Warnings!E$2:E$69,SMALL(IF(Warnings!$D$2:$D$69="YES",ROW($A$1:$A$62),""),ROW(C5))),"")</f>
        <v>Lvl 2 - Warning</v>
      </c>
      <c r="D14" s="540"/>
      <c r="E14" s="548" t="str">
        <f t="shared" si="0"/>
        <v>Y</v>
      </c>
    </row>
    <row r="15" spans="1:5" ht="39.75" customHeight="1">
      <c r="A15" s="539" t="str">
        <f t="array" ref="A15">IFERROR(INDEX(Warnings!A$2:A$69,SMALL(IF(Warnings!$D$2:$D$69="YES",ROW($A$1:$A$62),""),ROW(A6))),"")</f>
        <v>C1- OperatingCosts</v>
      </c>
      <c r="B15" s="545" t="str">
        <f t="array" ref="B15">IFERROR(INDEX(Warnings!B$2:B$69,SMALL(IF(Warnings!$D$2:$D$69="YES",ROW($A$1:$A$62),""),ROW(B6))),"")</f>
        <v>No Reimbursible Juror Costs shown for Operating Costs. Please verify and correct or provide justification.</v>
      </c>
      <c r="C15" s="546" t="str">
        <f t="array" ref="C15">IFERROR(INDEX(Warnings!E$2:E$69,SMALL(IF(Warnings!$D$2:$D$69="YES",ROW($A$1:$A$62),""),ROW(C6))),"")</f>
        <v>Lvl 2 - Warning</v>
      </c>
      <c r="D15" s="540"/>
      <c r="E15" s="548" t="str">
        <f t="shared" si="0"/>
        <v>Y</v>
      </c>
    </row>
    <row r="16" spans="1:5" ht="39.950000000000003" customHeight="1">
      <c r="A16" s="539" t="str">
        <f t="array" ref="A16">IFERROR(INDEX(Warnings!A$2:A$69,SMALL(IF(Warnings!$D$2:$D$69="YES",ROW($A$1:$A$62),""),ROW(A7))),"")</f>
        <v>E- Net Budget Amt</v>
      </c>
      <c r="B16" s="545" t="str">
        <f t="array" ref="B16">IFERROR(INDEX(Warnings!B$2:B$69,SMALL(IF(Warnings!$D$2:$D$69="YES",ROW($A$1:$A$62),""),ROW(B7))),"")</f>
        <v>There are no Juror Costs allocated as being reimbursible. This would mean no Juror Funding budgeted. Please correct on B2, C1, and D1.</v>
      </c>
      <c r="C16" s="546" t="str">
        <f t="array" ref="C16">IFERROR(INDEX(Warnings!E$2:E$69,SMALL(IF(Warnings!$D$2:$D$69="YES",ROW($A$1:$A$62),""),ROW(C7))),"")</f>
        <v>Lvl 1 - ERROR</v>
      </c>
      <c r="D16" s="540"/>
      <c r="E16" s="548" t="str">
        <f t="shared" si="0"/>
        <v>Y</v>
      </c>
    </row>
    <row r="17" spans="1:701" ht="39.950000000000003" customHeight="1">
      <c r="A17" s="539" t="str">
        <f t="array" ref="A17">IFERROR(INDEX(Warnings!A$2:A$69,SMALL(IF(Warnings!$D$2:$D$69="YES",ROW($A$1:$A$62),""),ROW(A8))),"")</f>
        <v/>
      </c>
      <c r="B17" s="545" t="str">
        <f t="array" ref="B17">IFERROR(INDEX(Warnings!B$2:B$69,SMALL(IF(Warnings!$D$2:$D$69="YES",ROW($A$1:$A$62),""),ROW(B8))),"")</f>
        <v/>
      </c>
      <c r="C17" s="546" t="str">
        <f t="array" ref="C17">IFERROR(INDEX(Warnings!E$2:E$69,SMALL(IF(Warnings!$D$2:$D$69="YES",ROW($A$1:$A$62),""),ROW(C8))),"")</f>
        <v/>
      </c>
      <c r="D17" s="540"/>
      <c r="E17" s="548" t="str">
        <f t="shared" si="0"/>
        <v/>
      </c>
    </row>
    <row r="18" spans="1:701" ht="39.950000000000003" customHeight="1">
      <c r="A18" s="539" t="str">
        <f t="array" ref="A18">IFERROR(INDEX(Warnings!A$2:A$69,SMALL(IF(Warnings!$D$2:$D$69="YES",ROW($A$1:$A$62),""),ROW(A9))),"")</f>
        <v/>
      </c>
      <c r="B18" s="545" t="str">
        <f t="array" ref="B18">IFERROR(INDEX(Warnings!B$2:B$69,SMALL(IF(Warnings!$D$2:$D$69="YES",ROW($A$1:$A$62),""),ROW(B9))),"")</f>
        <v/>
      </c>
      <c r="C18" s="546" t="str">
        <f t="array" ref="C18">IFERROR(INDEX(Warnings!E$2:E$69,SMALL(IF(Warnings!$D$2:$D$69="YES",ROW($A$1:$A$62),""),ROW(C9))),"")</f>
        <v/>
      </c>
      <c r="D18" s="540"/>
      <c r="E18" s="548" t="str">
        <f t="shared" si="0"/>
        <v/>
      </c>
    </row>
    <row r="19" spans="1:701" ht="39.950000000000003" customHeight="1">
      <c r="A19" s="539" t="str">
        <f t="array" ref="A19">IFERROR(INDEX(Warnings!A$2:A$69,SMALL(IF(Warnings!$D$2:$D$69="YES",ROW($A$1:$A$62),""),ROW(A10))),"")</f>
        <v/>
      </c>
      <c r="B19" s="545" t="str">
        <f t="array" ref="B19">IFERROR(INDEX(Warnings!B$2:B$69,SMALL(IF(Warnings!$D$2:$D$69="YES",ROW($A$1:$A$62),""),ROW(B10))),"")</f>
        <v/>
      </c>
      <c r="C19" s="546" t="str">
        <f t="array" ref="C19">IFERROR(INDEX(Warnings!E$2:E$69,SMALL(IF(Warnings!$D$2:$D$69="YES",ROW($A$1:$A$62),""),ROW(C10))),"")</f>
        <v/>
      </c>
      <c r="D19" s="540"/>
      <c r="E19" s="548" t="str">
        <f t="shared" si="0"/>
        <v/>
      </c>
    </row>
    <row r="20" spans="1:701" ht="39.950000000000003" customHeight="1">
      <c r="A20" s="539" t="str">
        <f t="array" ref="A20">IFERROR(INDEX(Warnings!A$2:A$69,SMALL(IF(Warnings!$D$2:$D$69="YES",ROW($A$1:$A$62),""),ROW(A11))),"")</f>
        <v/>
      </c>
      <c r="B20" s="545" t="str">
        <f t="array" ref="B20">IFERROR(INDEX(Warnings!B$2:B$69,SMALL(IF(Warnings!$D$2:$D$69="YES",ROW($A$1:$A$62),""),ROW(B11))),"")</f>
        <v/>
      </c>
      <c r="C20" s="546" t="str">
        <f t="array" ref="C20">IFERROR(INDEX(Warnings!E$2:E$69,SMALL(IF(Warnings!$D$2:$D$69="YES",ROW($A$1:$A$62),""),ROW(C11))),"")</f>
        <v/>
      </c>
      <c r="D20" s="540"/>
      <c r="E20" s="548" t="str">
        <f t="shared" si="0"/>
        <v/>
      </c>
      <c r="ZY20" s="91" t="s">
        <v>135</v>
      </c>
    </row>
    <row r="21" spans="1:701" ht="39.950000000000003" customHeight="1">
      <c r="A21" s="539" t="str">
        <f t="array" ref="A21">IFERROR(INDEX(Warnings!A$2:A$69,SMALL(IF(Warnings!$D$2:$D$69="YES",ROW($A$1:$A$62),""),ROW(A12))),"")</f>
        <v/>
      </c>
      <c r="B21" s="545" t="str">
        <f t="array" ref="B21">IFERROR(INDEX(Warnings!B$2:B$69,SMALL(IF(Warnings!$D$2:$D$69="YES",ROW($A$1:$A$62),""),ROW(B12))),"")</f>
        <v/>
      </c>
      <c r="C21" s="546" t="str">
        <f t="array" ref="C21">IFERROR(INDEX(Warnings!E$2:E$69,SMALL(IF(Warnings!$D$2:$D$69="YES",ROW($A$1:$A$62),""),ROW(C12))),"")</f>
        <v/>
      </c>
      <c r="D21" s="540"/>
      <c r="E21" s="548" t="str">
        <f t="shared" si="0"/>
        <v/>
      </c>
    </row>
    <row r="22" spans="1:701" ht="39.950000000000003" customHeight="1">
      <c r="A22" s="539" t="str">
        <f t="array" ref="A22">IFERROR(INDEX(Warnings!A$2:A$69,SMALL(IF(Warnings!$D$2:$D$69="YES",ROW($A$1:$A$62),""),ROW(A13))),"")</f>
        <v/>
      </c>
      <c r="B22" s="545" t="str">
        <f t="array" ref="B22">IFERROR(INDEX(Warnings!B$2:B$69,SMALL(IF(Warnings!$D$2:$D$69="YES",ROW($A$1:$A$62),""),ROW(B13))),"")</f>
        <v/>
      </c>
      <c r="C22" s="546" t="str">
        <f t="array" ref="C22">IFERROR(INDEX(Warnings!E$2:E$69,SMALL(IF(Warnings!$D$2:$D$69="YES",ROW($A$1:$A$62),""),ROW(C13))),"")</f>
        <v/>
      </c>
      <c r="D22" s="540"/>
      <c r="E22" s="548" t="str">
        <f t="shared" si="0"/>
        <v/>
      </c>
    </row>
    <row r="23" spans="1:701" ht="39.950000000000003" customHeight="1">
      <c r="A23" s="539" t="str">
        <f t="array" ref="A23">IFERROR(INDEX(Warnings!A$2:A$69,SMALL(IF(Warnings!$D$2:$D$69="YES",ROW($A$1:$A$62),""),ROW(A14))),"")</f>
        <v/>
      </c>
      <c r="B23" s="545" t="str">
        <f t="array" ref="B23">IFERROR(INDEX(Warnings!B$2:B$69,SMALL(IF(Warnings!$D$2:$D$69="YES",ROW($A$1:$A$62),""),ROW(B14))),"")</f>
        <v/>
      </c>
      <c r="C23" s="546" t="str">
        <f t="array" ref="C23">IFERROR(INDEX(Warnings!E$2:E$69,SMALL(IF(Warnings!$D$2:$D$69="YES",ROW($A$1:$A$62),""),ROW(C14))),"")</f>
        <v/>
      </c>
      <c r="D23" s="540"/>
      <c r="E23" s="548" t="str">
        <f t="shared" si="0"/>
        <v/>
      </c>
    </row>
    <row r="24" spans="1:701" ht="39.950000000000003" customHeight="1">
      <c r="A24" s="539" t="str">
        <f t="array" ref="A24">IFERROR(INDEX(Warnings!A$2:A$69,SMALL(IF(Warnings!$D$2:$D$69="YES",ROW($A$1:$A$62),""),ROW(A15))),"")</f>
        <v/>
      </c>
      <c r="B24" s="545" t="str">
        <f t="array" ref="B24">IFERROR(INDEX(Warnings!B$2:B$69,SMALL(IF(Warnings!$D$2:$D$69="YES",ROW($A$1:$A$62),""),ROW(B15))),"")</f>
        <v/>
      </c>
      <c r="C24" s="546" t="str">
        <f t="array" ref="C24">IFERROR(INDEX(Warnings!E$2:E$69,SMALL(IF(Warnings!$D$2:$D$69="YES",ROW($A$1:$A$62),""),ROW(C15))),"")</f>
        <v/>
      </c>
      <c r="D24" s="540"/>
      <c r="E24" s="548" t="str">
        <f t="shared" si="0"/>
        <v/>
      </c>
    </row>
    <row r="25" spans="1:701" ht="39.950000000000003" customHeight="1">
      <c r="A25" s="539" t="str">
        <f t="array" ref="A25">IFERROR(INDEX(Warnings!A$2:A$69,SMALL(IF(Warnings!$D$2:$D$69="YES",ROW($A$1:$A$62),""),ROW(A16))),"")</f>
        <v/>
      </c>
      <c r="B25" s="545" t="str">
        <f t="array" ref="B25">IFERROR(INDEX(Warnings!B$2:B$69,SMALL(IF(Warnings!$D$2:$D$69="YES",ROW($A$1:$A$62),""),ROW(B16))),"")</f>
        <v/>
      </c>
      <c r="C25" s="546" t="str">
        <f t="array" ref="C25">IFERROR(INDEX(Warnings!E$2:E$69,SMALL(IF(Warnings!$D$2:$D$69="YES",ROW($A$1:$A$62),""),ROW(C16))),"")</f>
        <v/>
      </c>
      <c r="D25" s="540"/>
      <c r="E25" s="548" t="str">
        <f t="shared" si="0"/>
        <v/>
      </c>
    </row>
    <row r="26" spans="1:701" ht="39.950000000000003" customHeight="1">
      <c r="A26" s="539" t="str">
        <f t="array" ref="A26">IFERROR(INDEX(Warnings!A$2:A$69,SMALL(IF(Warnings!$D$2:$D$69="YES",ROW($A$1:$A$62),""),ROW(A17))),"")</f>
        <v/>
      </c>
      <c r="B26" s="545" t="str">
        <f t="array" ref="B26">IFERROR(INDEX(Warnings!B$2:B$69,SMALL(IF(Warnings!$D$2:$D$69="YES",ROW($A$1:$A$62),""),ROW(B17))),"")</f>
        <v/>
      </c>
      <c r="C26" s="546" t="str">
        <f t="array" ref="C26">IFERROR(INDEX(Warnings!E$2:E$69,SMALL(IF(Warnings!$D$2:$D$69="YES",ROW($A$1:$A$62),""),ROW(C17))),"")</f>
        <v/>
      </c>
      <c r="D26" s="540"/>
      <c r="E26" s="548" t="str">
        <f t="shared" si="0"/>
        <v/>
      </c>
    </row>
    <row r="27" spans="1:701" ht="39.950000000000003" customHeight="1">
      <c r="A27" s="539" t="str">
        <f t="array" ref="A27">IFERROR(INDEX(Warnings!A$2:A$69,SMALL(IF(Warnings!$D$2:$D$69="YES",ROW($A$1:$A$62),""),ROW(A18))),"")</f>
        <v/>
      </c>
      <c r="B27" s="545" t="str">
        <f t="array" ref="B27">IFERROR(INDEX(Warnings!B$2:B$69,SMALL(IF(Warnings!$D$2:$D$69="YES",ROW($A$1:$A$62),""),ROW(B18))),"")</f>
        <v/>
      </c>
      <c r="C27" s="546" t="str">
        <f t="array" ref="C27">IFERROR(INDEX(Warnings!E$2:E$69,SMALL(IF(Warnings!$D$2:$D$69="YES",ROW($A$1:$A$62),""),ROW(C18))),"")</f>
        <v/>
      </c>
      <c r="D27" s="540"/>
      <c r="E27" s="548" t="str">
        <f t="shared" si="0"/>
        <v/>
      </c>
    </row>
    <row r="28" spans="1:701" ht="39.950000000000003" customHeight="1">
      <c r="A28" s="539" t="str">
        <f t="array" ref="A28">IFERROR(INDEX(Warnings!A$2:A$69,SMALL(IF(Warnings!$D$2:$D$69="YES",ROW($A$1:$A$62),""),ROW(A19))),"")</f>
        <v/>
      </c>
      <c r="B28" s="545" t="str">
        <f t="array" ref="B28">IFERROR(INDEX(Warnings!B$2:B$69,SMALL(IF(Warnings!$D$2:$D$69="YES",ROW($A$1:$A$62),""),ROW(B19))),"")</f>
        <v/>
      </c>
      <c r="C28" s="546" t="str">
        <f t="array" ref="C28">IFERROR(INDEX(Warnings!E$2:E$69,SMALL(IF(Warnings!$D$2:$D$69="YES",ROW($A$1:$A$62),""),ROW(C19))),"")</f>
        <v/>
      </c>
      <c r="D28" s="540"/>
      <c r="E28" s="548" t="str">
        <f t="shared" si="0"/>
        <v/>
      </c>
    </row>
    <row r="29" spans="1:701" ht="39.950000000000003" customHeight="1">
      <c r="A29" s="539" t="str">
        <f t="array" ref="A29">IFERROR(INDEX(Warnings!A$2:A$69,SMALL(IF(Warnings!$D$2:$D$69="YES",ROW($A$1:$A$62),""),ROW(A20))),"")</f>
        <v/>
      </c>
      <c r="B29" s="545" t="str">
        <f t="array" ref="B29">IFERROR(INDEX(Warnings!B$2:B$69,SMALL(IF(Warnings!$D$2:$D$69="YES",ROW($A$1:$A$62),""),ROW(B20))),"")</f>
        <v/>
      </c>
      <c r="C29" s="546" t="str">
        <f t="array" ref="C29">IFERROR(INDEX(Warnings!E$2:E$69,SMALL(IF(Warnings!$D$2:$D$69="YES",ROW($A$1:$A$62),""),ROW(C20))),"")</f>
        <v/>
      </c>
      <c r="D29" s="540"/>
      <c r="E29" s="548" t="str">
        <f t="shared" si="0"/>
        <v/>
      </c>
    </row>
    <row r="30" spans="1:701" ht="39.950000000000003" customHeight="1">
      <c r="A30" s="539" t="str">
        <f t="array" ref="A30">IFERROR(INDEX(Warnings!A$2:A$69,SMALL(IF(Warnings!$D$2:$D$69="YES",ROW($A$1:$A$62),""),ROW(A21))),"")</f>
        <v/>
      </c>
      <c r="B30" s="545" t="str">
        <f t="array" ref="B30">IFERROR(INDEX(Warnings!B$2:B$69,SMALL(IF(Warnings!$D$2:$D$69="YES",ROW($A$1:$A$62),""),ROW(B21))),"")</f>
        <v/>
      </c>
      <c r="C30" s="546" t="str">
        <f t="array" ref="C30">IFERROR(INDEX(Warnings!E$2:E$69,SMALL(IF(Warnings!$D$2:$D$69="YES",ROW($A$1:$A$62),""),ROW(C21))),"")</f>
        <v/>
      </c>
      <c r="D30" s="540"/>
      <c r="E30" s="548" t="str">
        <f t="shared" si="0"/>
        <v/>
      </c>
    </row>
    <row r="31" spans="1:701" ht="39.950000000000003" customHeight="1">
      <c r="A31" s="539" t="str">
        <f t="array" ref="A31">IFERROR(INDEX(Warnings!A$2:A$69,SMALL(IF(Warnings!$D$2:$D$69="YES",ROW($A$1:$A$62),""),ROW(A22))),"")</f>
        <v/>
      </c>
      <c r="B31" s="545" t="str">
        <f t="array" ref="B31">IFERROR(INDEX(Warnings!B$2:B$69,SMALL(IF(Warnings!$D$2:$D$69="YES",ROW($A$1:$A$62),""),ROW(B22))),"")</f>
        <v/>
      </c>
      <c r="C31" s="546" t="str">
        <f t="array" ref="C31">IFERROR(INDEX(Warnings!E$2:E$69,SMALL(IF(Warnings!$D$2:$D$69="YES",ROW($A$1:$A$62),""),ROW(C22))),"")</f>
        <v/>
      </c>
      <c r="D31" s="540"/>
      <c r="E31" s="548" t="str">
        <f t="shared" si="0"/>
        <v/>
      </c>
    </row>
    <row r="32" spans="1:701" ht="39.950000000000003" customHeight="1">
      <c r="A32" s="539" t="str">
        <f t="array" ref="A32">IFERROR(INDEX(Warnings!A$2:A$69,SMALL(IF(Warnings!$D$2:$D$69="YES",ROW($A$1:$A$62),""),ROW(A23))),"")</f>
        <v/>
      </c>
      <c r="B32" s="545" t="str">
        <f t="array" ref="B32">IFERROR(INDEX(Warnings!B$2:B$69,SMALL(IF(Warnings!$D$2:$D$69="YES",ROW($A$1:$A$62),""),ROW(B23))),"")</f>
        <v/>
      </c>
      <c r="C32" s="546" t="str">
        <f t="array" ref="C32">IFERROR(INDEX(Warnings!E$2:E$69,SMALL(IF(Warnings!$D$2:$D$69="YES",ROW($A$1:$A$62),""),ROW(C23))),"")</f>
        <v/>
      </c>
      <c r="D32" s="540"/>
      <c r="E32" s="548" t="str">
        <f t="shared" si="0"/>
        <v/>
      </c>
    </row>
    <row r="33" spans="1:5" ht="39.950000000000003" customHeight="1">
      <c r="A33" s="539" t="str">
        <f t="array" ref="A33">IFERROR(INDEX(Warnings!A$2:A$69,SMALL(IF(Warnings!$D$2:$D$69="YES",ROW($A$1:$A$62),""),ROW(A24))),"")</f>
        <v/>
      </c>
      <c r="B33" s="545" t="str">
        <f t="array" ref="B33">IFERROR(INDEX(Warnings!B$2:B$69,SMALL(IF(Warnings!$D$2:$D$69="YES",ROW($A$1:$A$62),""),ROW(B24))),"")</f>
        <v/>
      </c>
      <c r="C33" s="546" t="str">
        <f t="array" ref="C33">IFERROR(INDEX(Warnings!E$2:E$69,SMALL(IF(Warnings!$D$2:$D$69="YES",ROW($A$1:$A$62),""),ROW(C24))),"")</f>
        <v/>
      </c>
      <c r="D33" s="540"/>
      <c r="E33" s="548" t="str">
        <f t="shared" si="0"/>
        <v/>
      </c>
    </row>
    <row r="34" spans="1:5" ht="39.950000000000003" customHeight="1">
      <c r="A34" s="539" t="str">
        <f t="array" ref="A34">IFERROR(INDEX(Warnings!A$2:A$69,SMALL(IF(Warnings!$D$2:$D$69="YES",ROW($A$1:$A$62),""),ROW(A25))),"")</f>
        <v/>
      </c>
      <c r="B34" s="545" t="str">
        <f t="array" ref="B34">IFERROR(INDEX(Warnings!B$2:B$69,SMALL(IF(Warnings!$D$2:$D$69="YES",ROW($A$1:$A$62),""),ROW(B25))),"")</f>
        <v/>
      </c>
      <c r="C34" s="546" t="str">
        <f t="array" ref="C34">IFERROR(INDEX(Warnings!E$2:E$69,SMALL(IF(Warnings!$D$2:$D$69="YES",ROW($A$1:$A$62),""),ROW(C25))),"")</f>
        <v/>
      </c>
      <c r="D34" s="540"/>
      <c r="E34" s="548" t="str">
        <f t="shared" si="0"/>
        <v/>
      </c>
    </row>
    <row r="35" spans="1:5" ht="39.950000000000003" customHeight="1">
      <c r="A35" s="539" t="str">
        <f t="array" ref="A35">IFERROR(INDEX(Warnings!A$2:A$69,SMALL(IF(Warnings!$D$2:$D$69="YES",ROW($A$1:$A$62),""),ROW(A26))),"")</f>
        <v/>
      </c>
      <c r="B35" s="545" t="str">
        <f t="array" ref="B35">IFERROR(INDEX(Warnings!B$2:B$69,SMALL(IF(Warnings!$D$2:$D$69="YES",ROW($A$1:$A$62),""),ROW(B26))),"")</f>
        <v/>
      </c>
      <c r="C35" s="546" t="str">
        <f t="array" ref="C35">IFERROR(INDEX(Warnings!E$2:E$69,SMALL(IF(Warnings!$D$2:$D$69="YES",ROW($A$1:$A$62),""),ROW(C26))),"")</f>
        <v/>
      </c>
      <c r="D35" s="540"/>
      <c r="E35" s="548" t="str">
        <f t="shared" si="0"/>
        <v/>
      </c>
    </row>
    <row r="36" spans="1:5" ht="39.950000000000003" customHeight="1">
      <c r="A36" s="539" t="str">
        <f t="array" ref="A36">IFERROR(INDEX(Warnings!A$2:A$69,SMALL(IF(Warnings!$D$2:$D$69="YES",ROW($A$1:$A$62),""),ROW(A27))),"")</f>
        <v/>
      </c>
      <c r="B36" s="545" t="str">
        <f t="array" ref="B36">IFERROR(INDEX(Warnings!B$2:B$69,SMALL(IF(Warnings!$D$2:$D$69="YES",ROW($A$1:$A$62),""),ROW(B27))),"")</f>
        <v/>
      </c>
      <c r="C36" s="546" t="str">
        <f t="array" ref="C36">IFERROR(INDEX(Warnings!E$2:E$69,SMALL(IF(Warnings!$D$2:$D$69="YES",ROW($A$1:$A$62),""),ROW(C27))),"")</f>
        <v/>
      </c>
      <c r="D36" s="540"/>
      <c r="E36" s="548" t="str">
        <f t="shared" si="0"/>
        <v/>
      </c>
    </row>
    <row r="37" spans="1:5" ht="39.950000000000003" customHeight="1">
      <c r="A37" s="539" t="str">
        <f t="array" ref="A37">IFERROR(INDEX(Warnings!A$2:A$69,SMALL(IF(Warnings!$D$2:$D$69="YES",ROW($A$1:$A$62),""),ROW(A28))),"")</f>
        <v/>
      </c>
      <c r="B37" s="545" t="str">
        <f t="array" ref="B37">IFERROR(INDEX(Warnings!B$2:B$69,SMALL(IF(Warnings!$D$2:$D$69="YES",ROW($A$1:$A$62),""),ROW(B28))),"")</f>
        <v/>
      </c>
      <c r="C37" s="546" t="str">
        <f t="array" ref="C37">IFERROR(INDEX(Warnings!E$2:E$69,SMALL(IF(Warnings!$D$2:$D$69="YES",ROW($A$1:$A$62),""),ROW(C28))),"")</f>
        <v/>
      </c>
      <c r="D37" s="540"/>
      <c r="E37" s="548" t="str">
        <f t="shared" si="0"/>
        <v/>
      </c>
    </row>
    <row r="38" spans="1:5" ht="39.950000000000003" customHeight="1">
      <c r="A38" s="539" t="str">
        <f t="array" ref="A38">IFERROR(INDEX(Warnings!A$2:A$69,SMALL(IF(Warnings!$D$2:$D$69="YES",ROW($A$1:$A$62),""),ROW(A29))),"")</f>
        <v/>
      </c>
      <c r="B38" s="545" t="str">
        <f t="array" ref="B38">IFERROR(INDEX(Warnings!B$2:B$69,SMALL(IF(Warnings!$D$2:$D$69="YES",ROW($A$1:$A$62),""),ROW(B29))),"")</f>
        <v/>
      </c>
      <c r="C38" s="546" t="str">
        <f t="array" ref="C38">IFERROR(INDEX(Warnings!E$2:E$69,SMALL(IF(Warnings!$D$2:$D$69="YES",ROW($A$1:$A$62),""),ROW(C29))),"")</f>
        <v/>
      </c>
      <c r="D38" s="540"/>
      <c r="E38" s="548" t="str">
        <f t="shared" si="0"/>
        <v/>
      </c>
    </row>
    <row r="39" spans="1:5" ht="39.950000000000003" customHeight="1">
      <c r="A39" s="539" t="str">
        <f t="array" ref="A39">IFERROR(INDEX(Warnings!A$2:A$69,SMALL(IF(Warnings!$D$2:$D$69="YES",ROW($A$1:$A$62),""),ROW(A30))),"")</f>
        <v/>
      </c>
      <c r="B39" s="545" t="str">
        <f t="array" ref="B39">IFERROR(INDEX(Warnings!B$2:B$69,SMALL(IF(Warnings!$D$2:$D$69="YES",ROW($A$1:$A$62),""),ROW(B30))),"")</f>
        <v/>
      </c>
      <c r="C39" s="546" t="str">
        <f t="array" ref="C39">IFERROR(INDEX(Warnings!E$2:E$69,SMALL(IF(Warnings!$D$2:$D$69="YES",ROW($A$1:$A$62),""),ROW(C30))),"")</f>
        <v/>
      </c>
      <c r="D39" s="540"/>
      <c r="E39" s="548" t="str">
        <f t="shared" si="0"/>
        <v/>
      </c>
    </row>
    <row r="40" spans="1:5" ht="39.950000000000003" customHeight="1">
      <c r="A40" s="539" t="str">
        <f t="array" ref="A40">IFERROR(INDEX(Warnings!A$2:A$69,SMALL(IF(Warnings!$D$2:$D$69="YES",ROW($A$1:$A$62),""),ROW(A31))),"")</f>
        <v/>
      </c>
      <c r="B40" s="545" t="str">
        <f t="array" ref="B40">IFERROR(INDEX(Warnings!B$2:B$69,SMALL(IF(Warnings!$D$2:$D$69="YES",ROW($A$1:$A$62),""),ROW(B31))),"")</f>
        <v/>
      </c>
      <c r="C40" s="546" t="str">
        <f t="array" ref="C40">IFERROR(INDEX(Warnings!E$2:E$69,SMALL(IF(Warnings!$D$2:$D$69="YES",ROW($A$1:$A$62),""),ROW(C31))),"")</f>
        <v/>
      </c>
      <c r="D40" s="540"/>
      <c r="E40" s="548" t="str">
        <f t="shared" si="0"/>
        <v/>
      </c>
    </row>
    <row r="41" spans="1:5">
      <c r="B41" s="60"/>
    </row>
    <row r="42" spans="1:5">
      <c r="B42" s="60"/>
    </row>
    <row r="43" spans="1:5">
      <c r="B43" s="60"/>
    </row>
    <row r="44" spans="1:5">
      <c r="B44" s="60"/>
    </row>
  </sheetData>
  <sheetProtection algorithmName="SHA-512" hashValue="Fkuf7uZKlUBzhWz6pnEMqKtxy7KO7+5exlW2EIe2D+mxrkhbZGK1dDtHOhc3V+u7CKlLFJwfcAIfuwmWJL/YEg==" saltValue="Li2P35tdygXsm/IF3U9+Ig==" spinCount="100000" sheet="1" objects="1" scenarios="1" formatColumns="0" formatRows="0" autoFilter="0"/>
  <autoFilter ref="A9:E40" xr:uid="{00000000-0009-0000-0000-000002000000}"/>
  <mergeCells count="2">
    <mergeCell ref="A8:E8"/>
    <mergeCell ref="D5:E6"/>
  </mergeCells>
  <conditionalFormatting sqref="D10:D23">
    <cfRule type="expression" dxfId="20" priority="14">
      <formula>$C10&lt;&gt;""</formula>
    </cfRule>
  </conditionalFormatting>
  <conditionalFormatting sqref="B10:C40">
    <cfRule type="expression" dxfId="19" priority="4">
      <formula>LEFT($C10,5)="Lvl 2"</formula>
    </cfRule>
    <cfRule type="expression" dxfId="18" priority="5">
      <formula>LEFT($C10,5)="Lvl 1"</formula>
    </cfRule>
    <cfRule type="expression" dxfId="17" priority="6">
      <formula>LEFT($C10,5)="Lvl 3"</formula>
    </cfRule>
    <cfRule type="expression" dxfId="16" priority="11">
      <formula>LEFT($C10,5)="Lvl 4"</formula>
    </cfRule>
  </conditionalFormatting>
  <conditionalFormatting sqref="A10:E40">
    <cfRule type="expression" dxfId="15" priority="1">
      <formula>$A10&lt;&gt;""</formula>
    </cfRule>
  </conditionalFormatting>
  <pageMargins left="0.25" right="0.25" top="0.25" bottom="0.5" header="0.25" footer="0.25"/>
  <pageSetup scale="8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LookupDataCounty!$D$3:$D$69</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Z1337"/>
  <sheetViews>
    <sheetView tabSelected="1" zoomScale="75" zoomScaleNormal="75" zoomScaleSheetLayoutView="80" workbookViewId="0">
      <pane xSplit="2" ySplit="4" topLeftCell="F1298" activePane="bottomRight" state="frozen"/>
      <selection pane="topRight" activeCell="C1" sqref="C1"/>
      <selection pane="bottomLeft" activeCell="A5" sqref="A5"/>
      <selection pane="bottomRight" activeCell="Q1307" sqref="Q1307"/>
    </sheetView>
  </sheetViews>
  <sheetFormatPr defaultColWidth="9.21875" defaultRowHeight="15.75"/>
  <cols>
    <col min="1" max="1" width="25.21875" style="3" customWidth="1"/>
    <col min="2" max="2" width="25.77734375" style="3" customWidth="1"/>
    <col min="3" max="3" width="21.33203125" style="3" customWidth="1"/>
    <col min="4" max="4" width="22.88671875" style="3" customWidth="1"/>
    <col min="5" max="5" width="20.6640625" style="3" customWidth="1"/>
    <col min="6" max="6" width="17.88671875" style="3" customWidth="1"/>
    <col min="7" max="7" width="18.21875" style="3" customWidth="1"/>
    <col min="8" max="8" width="14.6640625" style="106" customWidth="1"/>
    <col min="9" max="9" width="12.33203125" style="106" customWidth="1"/>
    <col min="10" max="10" width="14.33203125" style="106" customWidth="1"/>
    <col min="11" max="11" width="13.77734375" style="3" customWidth="1"/>
    <col min="12" max="13" width="14.6640625" style="106" customWidth="1"/>
    <col min="14" max="15" width="18.109375" style="106" customWidth="1"/>
    <col min="16" max="16" width="20.33203125" style="106" customWidth="1"/>
    <col min="17" max="17" width="17.33203125" style="106" customWidth="1"/>
    <col min="18" max="22" width="17.33203125" style="106" hidden="1" customWidth="1"/>
    <col min="23" max="23" width="19.6640625" style="106" hidden="1" customWidth="1"/>
    <col min="24" max="24" width="19.21875" style="106" hidden="1" customWidth="1"/>
    <col min="25" max="26" width="20.5546875" style="106" hidden="1" customWidth="1"/>
    <col min="27" max="27" width="22.33203125" style="106" hidden="1" customWidth="1"/>
    <col min="28" max="28" width="19.109375" style="106" hidden="1" customWidth="1"/>
    <col min="29" max="30" width="17.6640625" style="106" hidden="1" customWidth="1"/>
    <col min="31" max="32" width="16.109375" style="106" hidden="1" customWidth="1"/>
    <col min="33" max="34" width="18.88671875" style="106" hidden="1" customWidth="1"/>
    <col min="35" max="35" width="18.77734375" style="106" hidden="1" customWidth="1"/>
    <col min="36" max="37" width="10.44140625" style="605" customWidth="1"/>
    <col min="38" max="39" width="11.77734375" style="3" customWidth="1"/>
    <col min="40" max="46" width="11.77734375" style="3" hidden="1" customWidth="1"/>
    <col min="47" max="47" width="15.77734375" style="106" customWidth="1"/>
    <col min="48" max="48" width="4.109375" style="106" customWidth="1"/>
    <col min="49" max="49" width="17.33203125" style="3" customWidth="1"/>
    <col min="50" max="50" width="16.88671875" style="3" customWidth="1"/>
    <col min="51" max="51" width="18.33203125" style="3" customWidth="1"/>
    <col min="52" max="52" width="15.77734375" style="3" customWidth="1"/>
    <col min="53" max="16384" width="9.21875" style="3"/>
  </cols>
  <sheetData>
    <row r="1" spans="1:50">
      <c r="A1" s="265" t="str">
        <f>IF('A- Front Page'!B6="","",'A- Front Page'!B6)</f>
        <v/>
      </c>
    </row>
    <row r="2" spans="1:50" ht="20.25" customHeight="1" thickBot="1">
      <c r="A2" s="764" t="s">
        <v>208</v>
      </c>
      <c r="B2" s="764"/>
      <c r="C2" s="114"/>
      <c r="D2" s="114"/>
      <c r="E2" s="114"/>
      <c r="F2" s="114"/>
      <c r="G2" s="114"/>
      <c r="H2" s="114"/>
      <c r="I2" s="114"/>
      <c r="J2" s="114"/>
      <c r="K2" s="114"/>
      <c r="L2" s="114"/>
      <c r="M2" s="114"/>
      <c r="N2" s="114"/>
      <c r="O2" s="114"/>
      <c r="P2" s="114"/>
      <c r="Q2" s="114"/>
      <c r="R2" s="3"/>
      <c r="S2" s="3"/>
      <c r="T2" s="3"/>
      <c r="U2" s="3"/>
      <c r="V2" s="3"/>
      <c r="W2" s="3"/>
      <c r="X2" s="114"/>
      <c r="Y2" s="114"/>
      <c r="Z2" s="114"/>
      <c r="AA2" s="114"/>
      <c r="AB2" s="114"/>
      <c r="AC2" s="114"/>
      <c r="AD2" s="114"/>
      <c r="AE2" s="114"/>
      <c r="AF2" s="114"/>
      <c r="AG2" s="114"/>
      <c r="AH2" s="114"/>
      <c r="AI2" s="114"/>
      <c r="AJ2" s="606"/>
      <c r="AK2" s="606"/>
      <c r="AL2" s="114"/>
      <c r="AM2" s="114"/>
      <c r="AN2" s="114"/>
      <c r="AO2" s="114"/>
      <c r="AP2" s="114"/>
      <c r="AQ2" s="114"/>
      <c r="AR2" s="114"/>
      <c r="AS2" s="114"/>
      <c r="AT2" s="114"/>
      <c r="AU2" s="114"/>
      <c r="AV2" s="114"/>
    </row>
    <row r="3" spans="1:50" ht="18" customHeight="1" thickBot="1">
      <c r="E3" s="99"/>
      <c r="F3" s="99"/>
      <c r="G3" s="99"/>
      <c r="H3" s="104"/>
      <c r="I3" s="104"/>
      <c r="J3" s="104"/>
      <c r="K3" s="99"/>
      <c r="L3" s="104"/>
      <c r="M3" s="757" t="s">
        <v>167</v>
      </c>
      <c r="N3" s="757"/>
      <c r="O3" s="125"/>
      <c r="P3" s="3"/>
      <c r="Q3" s="3"/>
      <c r="R3" s="119"/>
      <c r="S3" s="119"/>
      <c r="T3" s="773" t="s">
        <v>226</v>
      </c>
      <c r="U3" s="774"/>
      <c r="V3" s="774"/>
      <c r="W3" s="774"/>
      <c r="X3" s="775"/>
      <c r="Y3" s="762" t="s">
        <v>285</v>
      </c>
      <c r="Z3" s="763"/>
      <c r="AA3" s="762" t="s">
        <v>286</v>
      </c>
      <c r="AB3" s="763"/>
      <c r="AC3" s="762" t="s">
        <v>39</v>
      </c>
      <c r="AD3" s="763"/>
      <c r="AE3" s="760" t="s">
        <v>237</v>
      </c>
      <c r="AF3" s="761"/>
      <c r="AG3" s="760" t="s">
        <v>230</v>
      </c>
      <c r="AH3" s="761"/>
      <c r="AI3" s="104"/>
      <c r="AJ3" s="756" t="s">
        <v>184</v>
      </c>
      <c r="AK3" s="756"/>
      <c r="AL3" s="101"/>
      <c r="AM3" s="101"/>
      <c r="AN3" s="101"/>
      <c r="AO3" s="101"/>
      <c r="AP3" s="101"/>
      <c r="AQ3" s="101"/>
      <c r="AR3" s="101"/>
      <c r="AS3" s="101"/>
      <c r="AT3" s="101"/>
      <c r="AU3" s="102"/>
      <c r="AV3" s="114"/>
      <c r="AW3" s="111"/>
      <c r="AX3" s="111"/>
    </row>
    <row r="4" spans="1:50" s="533" customFormat="1" ht="68.25" customHeight="1">
      <c r="A4" s="612" t="s">
        <v>197</v>
      </c>
      <c r="B4" s="612" t="s">
        <v>198</v>
      </c>
      <c r="C4" s="612" t="s">
        <v>164</v>
      </c>
      <c r="D4" s="612" t="s">
        <v>213</v>
      </c>
      <c r="E4" s="612" t="s">
        <v>168</v>
      </c>
      <c r="F4" s="612" t="s">
        <v>171</v>
      </c>
      <c r="G4" s="612" t="s">
        <v>161</v>
      </c>
      <c r="H4" s="613" t="s">
        <v>288</v>
      </c>
      <c r="I4" s="614" t="s">
        <v>289</v>
      </c>
      <c r="J4" s="613" t="s">
        <v>290</v>
      </c>
      <c r="K4" s="613" t="s">
        <v>291</v>
      </c>
      <c r="L4" s="613" t="s">
        <v>292</v>
      </c>
      <c r="M4" s="613" t="s">
        <v>293</v>
      </c>
      <c r="N4" s="615" t="s">
        <v>294</v>
      </c>
      <c r="O4" s="615" t="s">
        <v>295</v>
      </c>
      <c r="P4" s="615" t="s">
        <v>296</v>
      </c>
      <c r="Q4" s="613" t="s">
        <v>297</v>
      </c>
      <c r="R4" s="616" t="s">
        <v>385</v>
      </c>
      <c r="S4" s="617" t="s">
        <v>386</v>
      </c>
      <c r="T4" s="618" t="s">
        <v>387</v>
      </c>
      <c r="U4" s="619" t="s">
        <v>388</v>
      </c>
      <c r="V4" s="619" t="s">
        <v>389</v>
      </c>
      <c r="W4" s="619" t="s">
        <v>390</v>
      </c>
      <c r="X4" s="620" t="s">
        <v>391</v>
      </c>
      <c r="Y4" s="621" t="s">
        <v>392</v>
      </c>
      <c r="Z4" s="622" t="s">
        <v>402</v>
      </c>
      <c r="AA4" s="623" t="s">
        <v>393</v>
      </c>
      <c r="AB4" s="624" t="s">
        <v>394</v>
      </c>
      <c r="AC4" s="621" t="s">
        <v>395</v>
      </c>
      <c r="AD4" s="622" t="s">
        <v>396</v>
      </c>
      <c r="AE4" s="625" t="s">
        <v>397</v>
      </c>
      <c r="AF4" s="626" t="s">
        <v>398</v>
      </c>
      <c r="AG4" s="618" t="s">
        <v>399</v>
      </c>
      <c r="AH4" s="626" t="s">
        <v>400</v>
      </c>
      <c r="AI4" s="652" t="s">
        <v>401</v>
      </c>
      <c r="AJ4" s="612" t="s">
        <v>185</v>
      </c>
      <c r="AK4" s="627" t="s">
        <v>30</v>
      </c>
      <c r="AL4" s="612" t="s">
        <v>179</v>
      </c>
      <c r="AM4" s="612" t="s">
        <v>216</v>
      </c>
      <c r="AN4" s="628" t="s">
        <v>369</v>
      </c>
      <c r="AO4" s="612" t="s">
        <v>370</v>
      </c>
      <c r="AP4" s="612" t="s">
        <v>371</v>
      </c>
      <c r="AQ4" s="612" t="s">
        <v>372</v>
      </c>
      <c r="AR4" s="629" t="s">
        <v>378</v>
      </c>
      <c r="AS4" s="629" t="s">
        <v>379</v>
      </c>
      <c r="AT4" s="629" t="s">
        <v>380</v>
      </c>
      <c r="AU4" s="630" t="s">
        <v>180</v>
      </c>
      <c r="AV4" s="631" t="s">
        <v>368</v>
      </c>
      <c r="AW4" s="632"/>
      <c r="AX4" s="632"/>
    </row>
    <row r="5" spans="1:50">
      <c r="A5" s="319"/>
      <c r="B5" s="658" t="s">
        <v>278</v>
      </c>
      <c r="C5" s="658" t="s">
        <v>165</v>
      </c>
      <c r="D5" s="633"/>
      <c r="E5" s="635"/>
      <c r="F5" s="635"/>
      <c r="G5" s="634"/>
      <c r="H5" s="647"/>
      <c r="I5" s="659">
        <v>40</v>
      </c>
      <c r="J5" s="647"/>
      <c r="K5" s="647"/>
      <c r="L5" s="647">
        <f>IF(D5="",0,VLOOKUP(D5,LookupDataNonCounty!$B$2:$C$16,2,FALSE)*J5)</f>
        <v>0</v>
      </c>
      <c r="M5" s="647"/>
      <c r="N5" s="647"/>
      <c r="O5" s="647"/>
      <c r="P5" s="647"/>
      <c r="Q5" s="647"/>
      <c r="R5" s="459"/>
      <c r="S5" s="460"/>
      <c r="T5" s="461"/>
      <c r="U5" s="462"/>
      <c r="V5" s="459"/>
      <c r="W5" s="459"/>
      <c r="X5" s="459"/>
      <c r="Y5" s="463"/>
      <c r="Z5" s="464"/>
      <c r="AA5" s="465"/>
      <c r="AB5" s="459"/>
      <c r="AC5" s="463"/>
      <c r="AD5" s="464"/>
      <c r="AE5" s="466"/>
      <c r="AF5" s="464"/>
      <c r="AG5" s="461"/>
      <c r="AH5" s="464"/>
      <c r="AI5" s="461"/>
      <c r="AJ5" s="653">
        <f>1-AK5</f>
        <v>1</v>
      </c>
      <c r="AK5" s="607"/>
      <c r="AL5" s="320">
        <f t="shared" ref="AL5:AL68" si="0">(I5+S5)*AJ5</f>
        <v>40</v>
      </c>
      <c r="AM5" s="320">
        <f>AL5/40</f>
        <v>1</v>
      </c>
      <c r="AN5" s="324">
        <f>(J5+SUM(T5:X5))*AJ5</f>
        <v>0</v>
      </c>
      <c r="AO5" s="324">
        <f>(SUM(K5,Y5,Z5)*AJ5)</f>
        <v>0</v>
      </c>
      <c r="AP5" s="324">
        <f>(L5+AA5+AB5)*AJ5</f>
        <v>0</v>
      </c>
      <c r="AQ5" s="324">
        <f>(SUM(M5:N5)+SUM(AC5:AD5))*AJ5</f>
        <v>0</v>
      </c>
      <c r="AR5" s="324">
        <f>(O5+AE5+AF5)*AJ5</f>
        <v>0</v>
      </c>
      <c r="AS5" s="324">
        <f>(P5+AG5+AH5)*AJ5</f>
        <v>0</v>
      </c>
      <c r="AT5" s="324">
        <f>(Q5+AI5)*AJ5</f>
        <v>0</v>
      </c>
      <c r="AU5" s="321">
        <f>SUM(AN5:AT5)</f>
        <v>0</v>
      </c>
      <c r="AV5" s="322" t="str">
        <f t="shared" ref="AV5:AV68" si="1">IF(COUNTA(AK5,M5:AI5,A5:K5)&gt;0,"Y","")</f>
        <v>Y</v>
      </c>
      <c r="AW5" s="110"/>
      <c r="AX5" s="110"/>
    </row>
    <row r="6" spans="1:50">
      <c r="A6" s="319"/>
      <c r="B6" s="634"/>
      <c r="C6" s="634"/>
      <c r="D6" s="633"/>
      <c r="E6" s="635"/>
      <c r="F6" s="635"/>
      <c r="G6" s="634"/>
      <c r="H6" s="647"/>
      <c r="I6" s="651"/>
      <c r="J6" s="647"/>
      <c r="K6" s="649"/>
      <c r="L6" s="647">
        <f>IF(D6="",0,VLOOKUP(D6,LookupDataNonCounty!$B$2:$C$16,2,FALSE)*J6)</f>
        <v>0</v>
      </c>
      <c r="M6" s="647"/>
      <c r="N6" s="647"/>
      <c r="O6" s="647"/>
      <c r="P6" s="647"/>
      <c r="Q6" s="647"/>
      <c r="R6" s="459"/>
      <c r="S6" s="460"/>
      <c r="T6" s="461"/>
      <c r="U6" s="462"/>
      <c r="V6" s="459"/>
      <c r="W6" s="459"/>
      <c r="X6" s="459"/>
      <c r="Y6" s="463"/>
      <c r="Z6" s="464"/>
      <c r="AA6" s="465"/>
      <c r="AB6" s="459"/>
      <c r="AC6" s="463"/>
      <c r="AD6" s="464"/>
      <c r="AE6" s="466"/>
      <c r="AF6" s="464"/>
      <c r="AG6" s="461"/>
      <c r="AH6" s="464"/>
      <c r="AI6" s="461"/>
      <c r="AJ6" s="653">
        <f t="shared" ref="AJ6:AJ69" si="2">1-AK6</f>
        <v>1</v>
      </c>
      <c r="AK6" s="608"/>
      <c r="AL6" s="320">
        <f t="shared" si="0"/>
        <v>0</v>
      </c>
      <c r="AM6" s="320">
        <f t="shared" ref="AM6:AM69" si="3">AL6/40</f>
        <v>0</v>
      </c>
      <c r="AN6" s="324">
        <f t="shared" ref="AN6:AN69" si="4">(J6+SUM(T6:X6))*AJ6</f>
        <v>0</v>
      </c>
      <c r="AO6" s="324">
        <f t="shared" ref="AO6:AO69" si="5">(SUM(K6,Y6,Z6)*AJ6)</f>
        <v>0</v>
      </c>
      <c r="AP6" s="324">
        <f t="shared" ref="AP6:AP69" si="6">(L6+AA6+AB6)*AJ6</f>
        <v>0</v>
      </c>
      <c r="AQ6" s="324">
        <f t="shared" ref="AQ6:AQ69" si="7">(SUM(M6:N6)+SUM(AC6:AD6))*AJ6</f>
        <v>0</v>
      </c>
      <c r="AR6" s="324">
        <f t="shared" ref="AR6:AR69" si="8">(O6+AE6+AF6)*AJ6</f>
        <v>0</v>
      </c>
      <c r="AS6" s="324">
        <f t="shared" ref="AS6:AS69" si="9">(P6+AG6+AH6)*AJ6</f>
        <v>0</v>
      </c>
      <c r="AT6" s="324">
        <f t="shared" ref="AT6:AT69" si="10">(Q6+AI6)*AJ6</f>
        <v>0</v>
      </c>
      <c r="AU6" s="321">
        <f t="shared" ref="AU6:AU69" si="11">SUM(AN6:AT6)</f>
        <v>0</v>
      </c>
      <c r="AV6" s="322" t="str">
        <f t="shared" si="1"/>
        <v/>
      </c>
      <c r="AW6" s="110"/>
      <c r="AX6" s="110"/>
    </row>
    <row r="7" spans="1:50">
      <c r="A7" s="319"/>
      <c r="B7" s="634"/>
      <c r="C7" s="634"/>
      <c r="D7" s="633"/>
      <c r="E7" s="635"/>
      <c r="F7" s="635"/>
      <c r="G7" s="634"/>
      <c r="H7" s="647"/>
      <c r="I7" s="651"/>
      <c r="J7" s="647"/>
      <c r="K7" s="649"/>
      <c r="L7" s="647">
        <f>IF(D7="",0,VLOOKUP(D7,LookupDataNonCounty!$B$2:$C$16,2,FALSE)*J7)</f>
        <v>0</v>
      </c>
      <c r="M7" s="647"/>
      <c r="N7" s="647"/>
      <c r="O7" s="647"/>
      <c r="P7" s="647"/>
      <c r="Q7" s="647"/>
      <c r="R7" s="459"/>
      <c r="S7" s="460"/>
      <c r="T7" s="461"/>
      <c r="U7" s="462"/>
      <c r="V7" s="459"/>
      <c r="W7" s="459"/>
      <c r="X7" s="459"/>
      <c r="Y7" s="463"/>
      <c r="Z7" s="464"/>
      <c r="AA7" s="465"/>
      <c r="AB7" s="459"/>
      <c r="AC7" s="463"/>
      <c r="AD7" s="464"/>
      <c r="AE7" s="466"/>
      <c r="AF7" s="464"/>
      <c r="AG7" s="461"/>
      <c r="AH7" s="464"/>
      <c r="AI7" s="461"/>
      <c r="AJ7" s="653">
        <f t="shared" si="2"/>
        <v>1</v>
      </c>
      <c r="AK7" s="607"/>
      <c r="AL7" s="320">
        <f t="shared" si="0"/>
        <v>0</v>
      </c>
      <c r="AM7" s="320">
        <f t="shared" si="3"/>
        <v>0</v>
      </c>
      <c r="AN7" s="324">
        <f t="shared" si="4"/>
        <v>0</v>
      </c>
      <c r="AO7" s="324">
        <f t="shared" si="5"/>
        <v>0</v>
      </c>
      <c r="AP7" s="324">
        <f t="shared" si="6"/>
        <v>0</v>
      </c>
      <c r="AQ7" s="324">
        <f t="shared" si="7"/>
        <v>0</v>
      </c>
      <c r="AR7" s="324">
        <f t="shared" si="8"/>
        <v>0</v>
      </c>
      <c r="AS7" s="324">
        <f t="shared" si="9"/>
        <v>0</v>
      </c>
      <c r="AT7" s="324">
        <f t="shared" si="10"/>
        <v>0</v>
      </c>
      <c r="AU7" s="321">
        <f t="shared" si="11"/>
        <v>0</v>
      </c>
      <c r="AV7" s="322" t="str">
        <f t="shared" si="1"/>
        <v/>
      </c>
      <c r="AW7" s="110"/>
      <c r="AX7" s="110"/>
    </row>
    <row r="8" spans="1:50">
      <c r="A8" s="319"/>
      <c r="B8" s="634"/>
      <c r="C8" s="634"/>
      <c r="D8" s="633"/>
      <c r="E8" s="635"/>
      <c r="F8" s="635"/>
      <c r="G8" s="634"/>
      <c r="H8" s="647"/>
      <c r="I8" s="651"/>
      <c r="J8" s="647"/>
      <c r="K8" s="649"/>
      <c r="L8" s="647">
        <f>IF(D8="",0,VLOOKUP(D8,LookupDataNonCounty!$B$2:$C$16,2,FALSE)*J8)</f>
        <v>0</v>
      </c>
      <c r="M8" s="647"/>
      <c r="N8" s="647"/>
      <c r="O8" s="647"/>
      <c r="P8" s="647"/>
      <c r="Q8" s="647"/>
      <c r="R8" s="459"/>
      <c r="S8" s="460"/>
      <c r="T8" s="461"/>
      <c r="U8" s="462"/>
      <c r="V8" s="459"/>
      <c r="W8" s="459"/>
      <c r="X8" s="459"/>
      <c r="Y8" s="463"/>
      <c r="Z8" s="464"/>
      <c r="AA8" s="465"/>
      <c r="AB8" s="459"/>
      <c r="AC8" s="463"/>
      <c r="AD8" s="464"/>
      <c r="AE8" s="466"/>
      <c r="AF8" s="464"/>
      <c r="AG8" s="461"/>
      <c r="AH8" s="464"/>
      <c r="AI8" s="461"/>
      <c r="AJ8" s="653">
        <f t="shared" si="2"/>
        <v>1</v>
      </c>
      <c r="AK8" s="608"/>
      <c r="AL8" s="320">
        <f t="shared" si="0"/>
        <v>0</v>
      </c>
      <c r="AM8" s="320">
        <f t="shared" si="3"/>
        <v>0</v>
      </c>
      <c r="AN8" s="324">
        <f t="shared" si="4"/>
        <v>0</v>
      </c>
      <c r="AO8" s="324">
        <f t="shared" si="5"/>
        <v>0</v>
      </c>
      <c r="AP8" s="324">
        <f t="shared" si="6"/>
        <v>0</v>
      </c>
      <c r="AQ8" s="324">
        <f t="shared" si="7"/>
        <v>0</v>
      </c>
      <c r="AR8" s="324">
        <f t="shared" si="8"/>
        <v>0</v>
      </c>
      <c r="AS8" s="324">
        <f t="shared" si="9"/>
        <v>0</v>
      </c>
      <c r="AT8" s="324">
        <f t="shared" si="10"/>
        <v>0</v>
      </c>
      <c r="AU8" s="321">
        <f t="shared" si="11"/>
        <v>0</v>
      </c>
      <c r="AV8" s="322" t="str">
        <f t="shared" si="1"/>
        <v/>
      </c>
      <c r="AW8" s="110"/>
      <c r="AX8" s="110"/>
    </row>
    <row r="9" spans="1:50">
      <c r="A9" s="319"/>
      <c r="B9" s="634"/>
      <c r="C9" s="634"/>
      <c r="D9" s="633"/>
      <c r="E9" s="635"/>
      <c r="F9" s="635"/>
      <c r="G9" s="634"/>
      <c r="H9" s="647"/>
      <c r="I9" s="651"/>
      <c r="J9" s="647"/>
      <c r="K9" s="649"/>
      <c r="L9" s="647">
        <f>IF(D9="",0,VLOOKUP(D9,LookupDataNonCounty!$B$2:$C$16,2,FALSE)*J9)</f>
        <v>0</v>
      </c>
      <c r="M9" s="647"/>
      <c r="N9" s="647"/>
      <c r="O9" s="647"/>
      <c r="P9" s="647"/>
      <c r="Q9" s="647"/>
      <c r="R9" s="459"/>
      <c r="S9" s="460"/>
      <c r="T9" s="461"/>
      <c r="U9" s="462"/>
      <c r="V9" s="459"/>
      <c r="W9" s="459"/>
      <c r="X9" s="459"/>
      <c r="Y9" s="463"/>
      <c r="Z9" s="464"/>
      <c r="AA9" s="465"/>
      <c r="AB9" s="459"/>
      <c r="AC9" s="463"/>
      <c r="AD9" s="464"/>
      <c r="AE9" s="466"/>
      <c r="AF9" s="464"/>
      <c r="AG9" s="461"/>
      <c r="AH9" s="464"/>
      <c r="AI9" s="461"/>
      <c r="AJ9" s="653">
        <f t="shared" si="2"/>
        <v>1</v>
      </c>
      <c r="AK9" s="607"/>
      <c r="AL9" s="320">
        <f t="shared" si="0"/>
        <v>0</v>
      </c>
      <c r="AM9" s="320">
        <f t="shared" si="3"/>
        <v>0</v>
      </c>
      <c r="AN9" s="324">
        <f t="shared" si="4"/>
        <v>0</v>
      </c>
      <c r="AO9" s="324">
        <f t="shared" si="5"/>
        <v>0</v>
      </c>
      <c r="AP9" s="324">
        <f t="shared" si="6"/>
        <v>0</v>
      </c>
      <c r="AQ9" s="324">
        <f t="shared" si="7"/>
        <v>0</v>
      </c>
      <c r="AR9" s="324">
        <f t="shared" si="8"/>
        <v>0</v>
      </c>
      <c r="AS9" s="324">
        <f t="shared" si="9"/>
        <v>0</v>
      </c>
      <c r="AT9" s="324">
        <f t="shared" si="10"/>
        <v>0</v>
      </c>
      <c r="AU9" s="321">
        <f t="shared" si="11"/>
        <v>0</v>
      </c>
      <c r="AV9" s="322" t="str">
        <f t="shared" si="1"/>
        <v/>
      </c>
      <c r="AW9" s="110"/>
      <c r="AX9" s="110"/>
    </row>
    <row r="10" spans="1:50">
      <c r="A10" s="319"/>
      <c r="B10" s="634"/>
      <c r="C10" s="634"/>
      <c r="D10" s="633"/>
      <c r="E10" s="635"/>
      <c r="F10" s="635"/>
      <c r="G10" s="634"/>
      <c r="H10" s="647"/>
      <c r="I10" s="651"/>
      <c r="J10" s="647"/>
      <c r="K10" s="649"/>
      <c r="L10" s="647">
        <f>IF(D10="",0,VLOOKUP(D10,LookupDataNonCounty!$B$2:$C$16,2,FALSE)*J10)</f>
        <v>0</v>
      </c>
      <c r="M10" s="647"/>
      <c r="N10" s="647"/>
      <c r="O10" s="647"/>
      <c r="P10" s="647"/>
      <c r="Q10" s="647"/>
      <c r="R10" s="459"/>
      <c r="S10" s="460"/>
      <c r="T10" s="461"/>
      <c r="U10" s="462"/>
      <c r="V10" s="459"/>
      <c r="W10" s="459"/>
      <c r="X10" s="459"/>
      <c r="Y10" s="463"/>
      <c r="Z10" s="464"/>
      <c r="AA10" s="465"/>
      <c r="AB10" s="459"/>
      <c r="AC10" s="463"/>
      <c r="AD10" s="464"/>
      <c r="AE10" s="466"/>
      <c r="AF10" s="464"/>
      <c r="AG10" s="461"/>
      <c r="AH10" s="464"/>
      <c r="AI10" s="461"/>
      <c r="AJ10" s="653">
        <f t="shared" si="2"/>
        <v>1</v>
      </c>
      <c r="AK10" s="608"/>
      <c r="AL10" s="320">
        <f t="shared" si="0"/>
        <v>0</v>
      </c>
      <c r="AM10" s="320">
        <f t="shared" si="3"/>
        <v>0</v>
      </c>
      <c r="AN10" s="324">
        <f t="shared" si="4"/>
        <v>0</v>
      </c>
      <c r="AO10" s="324">
        <f t="shared" si="5"/>
        <v>0</v>
      </c>
      <c r="AP10" s="324">
        <f t="shared" si="6"/>
        <v>0</v>
      </c>
      <c r="AQ10" s="324">
        <f t="shared" si="7"/>
        <v>0</v>
      </c>
      <c r="AR10" s="324">
        <f t="shared" si="8"/>
        <v>0</v>
      </c>
      <c r="AS10" s="324">
        <f t="shared" si="9"/>
        <v>0</v>
      </c>
      <c r="AT10" s="324">
        <f t="shared" si="10"/>
        <v>0</v>
      </c>
      <c r="AU10" s="321">
        <f t="shared" si="11"/>
        <v>0</v>
      </c>
      <c r="AV10" s="322" t="str">
        <f t="shared" si="1"/>
        <v/>
      </c>
      <c r="AW10" s="110"/>
      <c r="AX10" s="110"/>
    </row>
    <row r="11" spans="1:50">
      <c r="A11" s="319"/>
      <c r="B11" s="634"/>
      <c r="C11" s="634"/>
      <c r="D11" s="633"/>
      <c r="E11" s="635"/>
      <c r="F11" s="635"/>
      <c r="G11" s="634"/>
      <c r="H11" s="647"/>
      <c r="I11" s="651"/>
      <c r="J11" s="647"/>
      <c r="K11" s="649"/>
      <c r="L11" s="647">
        <f>IF(D11="",0,VLOOKUP(D11,LookupDataNonCounty!$B$2:$C$16,2,FALSE)*J11)</f>
        <v>0</v>
      </c>
      <c r="M11" s="647"/>
      <c r="N11" s="647"/>
      <c r="O11" s="647"/>
      <c r="P11" s="647"/>
      <c r="Q11" s="647"/>
      <c r="R11" s="459"/>
      <c r="S11" s="460"/>
      <c r="T11" s="461"/>
      <c r="U11" s="462"/>
      <c r="V11" s="459"/>
      <c r="W11" s="459"/>
      <c r="X11" s="459"/>
      <c r="Y11" s="463"/>
      <c r="Z11" s="464"/>
      <c r="AA11" s="465"/>
      <c r="AB11" s="459"/>
      <c r="AC11" s="463"/>
      <c r="AD11" s="464"/>
      <c r="AE11" s="466"/>
      <c r="AF11" s="464"/>
      <c r="AG11" s="461"/>
      <c r="AH11" s="464"/>
      <c r="AI11" s="461"/>
      <c r="AJ11" s="653">
        <f t="shared" si="2"/>
        <v>1</v>
      </c>
      <c r="AK11" s="607"/>
      <c r="AL11" s="320">
        <f t="shared" si="0"/>
        <v>0</v>
      </c>
      <c r="AM11" s="320">
        <f t="shared" si="3"/>
        <v>0</v>
      </c>
      <c r="AN11" s="324">
        <f t="shared" si="4"/>
        <v>0</v>
      </c>
      <c r="AO11" s="324">
        <f t="shared" si="5"/>
        <v>0</v>
      </c>
      <c r="AP11" s="324">
        <f t="shared" si="6"/>
        <v>0</v>
      </c>
      <c r="AQ11" s="324">
        <f t="shared" si="7"/>
        <v>0</v>
      </c>
      <c r="AR11" s="324">
        <f t="shared" si="8"/>
        <v>0</v>
      </c>
      <c r="AS11" s="324">
        <f t="shared" si="9"/>
        <v>0</v>
      </c>
      <c r="AT11" s="324">
        <f t="shared" si="10"/>
        <v>0</v>
      </c>
      <c r="AU11" s="321">
        <f t="shared" si="11"/>
        <v>0</v>
      </c>
      <c r="AV11" s="322" t="str">
        <f t="shared" si="1"/>
        <v/>
      </c>
      <c r="AW11" s="110"/>
      <c r="AX11" s="110"/>
    </row>
    <row r="12" spans="1:50">
      <c r="A12" s="319"/>
      <c r="B12" s="634"/>
      <c r="C12" s="634"/>
      <c r="D12" s="633"/>
      <c r="E12" s="635"/>
      <c r="F12" s="635"/>
      <c r="G12" s="634"/>
      <c r="H12" s="647"/>
      <c r="I12" s="651"/>
      <c r="J12" s="647"/>
      <c r="K12" s="649"/>
      <c r="L12" s="647">
        <f>IF(D12="",0,VLOOKUP(D12,LookupDataNonCounty!$B$2:$C$16,2,FALSE)*J12)</f>
        <v>0</v>
      </c>
      <c r="M12" s="647"/>
      <c r="N12" s="647"/>
      <c r="O12" s="647"/>
      <c r="P12" s="647"/>
      <c r="Q12" s="647"/>
      <c r="R12" s="459"/>
      <c r="S12" s="460"/>
      <c r="T12" s="461"/>
      <c r="U12" s="462"/>
      <c r="V12" s="459"/>
      <c r="W12" s="459"/>
      <c r="X12" s="459"/>
      <c r="Y12" s="463"/>
      <c r="Z12" s="464"/>
      <c r="AA12" s="465"/>
      <c r="AB12" s="459"/>
      <c r="AC12" s="463"/>
      <c r="AD12" s="464"/>
      <c r="AE12" s="466"/>
      <c r="AF12" s="464"/>
      <c r="AG12" s="461"/>
      <c r="AH12" s="464"/>
      <c r="AI12" s="461"/>
      <c r="AJ12" s="653">
        <f t="shared" si="2"/>
        <v>1</v>
      </c>
      <c r="AK12" s="608"/>
      <c r="AL12" s="320">
        <f t="shared" si="0"/>
        <v>0</v>
      </c>
      <c r="AM12" s="320">
        <f t="shared" si="3"/>
        <v>0</v>
      </c>
      <c r="AN12" s="324">
        <f t="shared" si="4"/>
        <v>0</v>
      </c>
      <c r="AO12" s="324">
        <f t="shared" si="5"/>
        <v>0</v>
      </c>
      <c r="AP12" s="324">
        <f t="shared" si="6"/>
        <v>0</v>
      </c>
      <c r="AQ12" s="324">
        <f t="shared" si="7"/>
        <v>0</v>
      </c>
      <c r="AR12" s="324">
        <f t="shared" si="8"/>
        <v>0</v>
      </c>
      <c r="AS12" s="324">
        <f t="shared" si="9"/>
        <v>0</v>
      </c>
      <c r="AT12" s="324">
        <f t="shared" si="10"/>
        <v>0</v>
      </c>
      <c r="AU12" s="321">
        <f t="shared" si="11"/>
        <v>0</v>
      </c>
      <c r="AV12" s="322" t="str">
        <f t="shared" si="1"/>
        <v/>
      </c>
      <c r="AW12" s="110"/>
      <c r="AX12" s="110"/>
    </row>
    <row r="13" spans="1:50">
      <c r="A13" s="319"/>
      <c r="B13" s="634"/>
      <c r="C13" s="634"/>
      <c r="D13" s="633"/>
      <c r="E13" s="635"/>
      <c r="F13" s="635"/>
      <c r="G13" s="634"/>
      <c r="H13" s="647"/>
      <c r="I13" s="651"/>
      <c r="J13" s="647"/>
      <c r="K13" s="649"/>
      <c r="L13" s="647">
        <f>IF(D13="",0,VLOOKUP(D13,LookupDataNonCounty!$B$2:$C$16,2,FALSE)*J13)</f>
        <v>0</v>
      </c>
      <c r="M13" s="647"/>
      <c r="N13" s="647"/>
      <c r="O13" s="647"/>
      <c r="P13" s="647"/>
      <c r="Q13" s="647"/>
      <c r="R13" s="459"/>
      <c r="S13" s="460"/>
      <c r="T13" s="461"/>
      <c r="U13" s="462"/>
      <c r="V13" s="459"/>
      <c r="W13" s="459"/>
      <c r="X13" s="459"/>
      <c r="Y13" s="463"/>
      <c r="Z13" s="464"/>
      <c r="AA13" s="465"/>
      <c r="AB13" s="459"/>
      <c r="AC13" s="463"/>
      <c r="AD13" s="464"/>
      <c r="AE13" s="466"/>
      <c r="AF13" s="464"/>
      <c r="AG13" s="461"/>
      <c r="AH13" s="464"/>
      <c r="AI13" s="461"/>
      <c r="AJ13" s="653">
        <f t="shared" si="2"/>
        <v>1</v>
      </c>
      <c r="AK13" s="607"/>
      <c r="AL13" s="320">
        <f t="shared" si="0"/>
        <v>0</v>
      </c>
      <c r="AM13" s="320">
        <f t="shared" si="3"/>
        <v>0</v>
      </c>
      <c r="AN13" s="324">
        <f t="shared" si="4"/>
        <v>0</v>
      </c>
      <c r="AO13" s="324">
        <f t="shared" si="5"/>
        <v>0</v>
      </c>
      <c r="AP13" s="324">
        <f t="shared" si="6"/>
        <v>0</v>
      </c>
      <c r="AQ13" s="324">
        <f t="shared" si="7"/>
        <v>0</v>
      </c>
      <c r="AR13" s="324">
        <f t="shared" si="8"/>
        <v>0</v>
      </c>
      <c r="AS13" s="324">
        <f t="shared" si="9"/>
        <v>0</v>
      </c>
      <c r="AT13" s="324">
        <f t="shared" si="10"/>
        <v>0</v>
      </c>
      <c r="AU13" s="321">
        <f t="shared" si="11"/>
        <v>0</v>
      </c>
      <c r="AV13" s="322" t="str">
        <f t="shared" si="1"/>
        <v/>
      </c>
      <c r="AW13" s="110"/>
      <c r="AX13" s="110"/>
    </row>
    <row r="14" spans="1:50">
      <c r="A14" s="319"/>
      <c r="B14" s="634"/>
      <c r="C14" s="634"/>
      <c r="D14" s="633"/>
      <c r="E14" s="635"/>
      <c r="F14" s="635"/>
      <c r="G14" s="634"/>
      <c r="H14" s="647"/>
      <c r="I14" s="651"/>
      <c r="J14" s="647"/>
      <c r="K14" s="649"/>
      <c r="L14" s="647">
        <f>IF(D14="",0,VLOOKUP(D14,LookupDataNonCounty!$B$2:$C$16,2,FALSE)*J14)</f>
        <v>0</v>
      </c>
      <c r="M14" s="647"/>
      <c r="N14" s="647"/>
      <c r="O14" s="647"/>
      <c r="P14" s="647"/>
      <c r="Q14" s="647"/>
      <c r="R14" s="459"/>
      <c r="S14" s="460"/>
      <c r="T14" s="461"/>
      <c r="U14" s="462"/>
      <c r="V14" s="459"/>
      <c r="W14" s="459"/>
      <c r="X14" s="459"/>
      <c r="Y14" s="463"/>
      <c r="Z14" s="464"/>
      <c r="AA14" s="465"/>
      <c r="AB14" s="459"/>
      <c r="AC14" s="463"/>
      <c r="AD14" s="464"/>
      <c r="AE14" s="466"/>
      <c r="AF14" s="464"/>
      <c r="AG14" s="461"/>
      <c r="AH14" s="464"/>
      <c r="AI14" s="461"/>
      <c r="AJ14" s="653">
        <f t="shared" si="2"/>
        <v>1</v>
      </c>
      <c r="AK14" s="608"/>
      <c r="AL14" s="320">
        <f t="shared" si="0"/>
        <v>0</v>
      </c>
      <c r="AM14" s="320">
        <f t="shared" si="3"/>
        <v>0</v>
      </c>
      <c r="AN14" s="324">
        <f t="shared" si="4"/>
        <v>0</v>
      </c>
      <c r="AO14" s="324">
        <f t="shared" si="5"/>
        <v>0</v>
      </c>
      <c r="AP14" s="324">
        <f t="shared" si="6"/>
        <v>0</v>
      </c>
      <c r="AQ14" s="324">
        <f t="shared" si="7"/>
        <v>0</v>
      </c>
      <c r="AR14" s="324">
        <f t="shared" si="8"/>
        <v>0</v>
      </c>
      <c r="AS14" s="324">
        <f t="shared" si="9"/>
        <v>0</v>
      </c>
      <c r="AT14" s="324">
        <f t="shared" si="10"/>
        <v>0</v>
      </c>
      <c r="AU14" s="321">
        <f t="shared" si="11"/>
        <v>0</v>
      </c>
      <c r="AV14" s="322" t="str">
        <f t="shared" si="1"/>
        <v/>
      </c>
      <c r="AW14" s="110"/>
      <c r="AX14" s="110"/>
    </row>
    <row r="15" spans="1:50">
      <c r="A15" s="319"/>
      <c r="B15" s="634"/>
      <c r="C15" s="634"/>
      <c r="D15" s="633"/>
      <c r="E15" s="635"/>
      <c r="F15" s="635"/>
      <c r="G15" s="634"/>
      <c r="H15" s="647"/>
      <c r="I15" s="651"/>
      <c r="J15" s="647"/>
      <c r="K15" s="649"/>
      <c r="L15" s="647">
        <f>IF(D15="",0,VLOOKUP(D15,LookupDataNonCounty!$B$2:$C$16,2,FALSE)*J15)</f>
        <v>0</v>
      </c>
      <c r="M15" s="647"/>
      <c r="N15" s="647"/>
      <c r="O15" s="647"/>
      <c r="P15" s="647"/>
      <c r="Q15" s="647"/>
      <c r="R15" s="459"/>
      <c r="S15" s="460"/>
      <c r="T15" s="461"/>
      <c r="U15" s="462"/>
      <c r="V15" s="459"/>
      <c r="W15" s="459"/>
      <c r="X15" s="459"/>
      <c r="Y15" s="463"/>
      <c r="Z15" s="464"/>
      <c r="AA15" s="465"/>
      <c r="AB15" s="459"/>
      <c r="AC15" s="463"/>
      <c r="AD15" s="464"/>
      <c r="AE15" s="466"/>
      <c r="AF15" s="464"/>
      <c r="AG15" s="461"/>
      <c r="AH15" s="464"/>
      <c r="AI15" s="461"/>
      <c r="AJ15" s="653">
        <f t="shared" si="2"/>
        <v>1</v>
      </c>
      <c r="AK15" s="607"/>
      <c r="AL15" s="320">
        <f t="shared" si="0"/>
        <v>0</v>
      </c>
      <c r="AM15" s="320">
        <f t="shared" si="3"/>
        <v>0</v>
      </c>
      <c r="AN15" s="324">
        <f t="shared" si="4"/>
        <v>0</v>
      </c>
      <c r="AO15" s="324">
        <f t="shared" si="5"/>
        <v>0</v>
      </c>
      <c r="AP15" s="324">
        <f t="shared" si="6"/>
        <v>0</v>
      </c>
      <c r="AQ15" s="324">
        <f t="shared" si="7"/>
        <v>0</v>
      </c>
      <c r="AR15" s="324">
        <f t="shared" si="8"/>
        <v>0</v>
      </c>
      <c r="AS15" s="324">
        <f t="shared" si="9"/>
        <v>0</v>
      </c>
      <c r="AT15" s="324">
        <f t="shared" si="10"/>
        <v>0</v>
      </c>
      <c r="AU15" s="321">
        <f t="shared" si="11"/>
        <v>0</v>
      </c>
      <c r="AV15" s="322" t="str">
        <f t="shared" si="1"/>
        <v/>
      </c>
      <c r="AW15" s="110"/>
      <c r="AX15" s="110"/>
    </row>
    <row r="16" spans="1:50">
      <c r="A16" s="319"/>
      <c r="B16" s="634"/>
      <c r="C16" s="634"/>
      <c r="D16" s="633"/>
      <c r="E16" s="635"/>
      <c r="F16" s="635"/>
      <c r="G16" s="634"/>
      <c r="H16" s="647"/>
      <c r="I16" s="651"/>
      <c r="J16" s="647"/>
      <c r="K16" s="649"/>
      <c r="L16" s="647">
        <f>IF(D16="",0,VLOOKUP(D16,LookupDataNonCounty!$B$2:$C$16,2,FALSE)*J16)</f>
        <v>0</v>
      </c>
      <c r="M16" s="647"/>
      <c r="N16" s="647"/>
      <c r="O16" s="647"/>
      <c r="P16" s="647"/>
      <c r="Q16" s="647"/>
      <c r="R16" s="459"/>
      <c r="S16" s="460"/>
      <c r="T16" s="461"/>
      <c r="U16" s="462"/>
      <c r="V16" s="459"/>
      <c r="W16" s="459"/>
      <c r="X16" s="459"/>
      <c r="Y16" s="463"/>
      <c r="Z16" s="464"/>
      <c r="AA16" s="465"/>
      <c r="AB16" s="459"/>
      <c r="AC16" s="463"/>
      <c r="AD16" s="464"/>
      <c r="AE16" s="466"/>
      <c r="AF16" s="464"/>
      <c r="AG16" s="461"/>
      <c r="AH16" s="464"/>
      <c r="AI16" s="461"/>
      <c r="AJ16" s="653">
        <f t="shared" si="2"/>
        <v>1</v>
      </c>
      <c r="AK16" s="608"/>
      <c r="AL16" s="320">
        <f t="shared" si="0"/>
        <v>0</v>
      </c>
      <c r="AM16" s="320">
        <f t="shared" si="3"/>
        <v>0</v>
      </c>
      <c r="AN16" s="324">
        <f t="shared" si="4"/>
        <v>0</v>
      </c>
      <c r="AO16" s="324">
        <f t="shared" si="5"/>
        <v>0</v>
      </c>
      <c r="AP16" s="324">
        <f t="shared" si="6"/>
        <v>0</v>
      </c>
      <c r="AQ16" s="324">
        <f t="shared" si="7"/>
        <v>0</v>
      </c>
      <c r="AR16" s="324">
        <f t="shared" si="8"/>
        <v>0</v>
      </c>
      <c r="AS16" s="324">
        <f t="shared" si="9"/>
        <v>0</v>
      </c>
      <c r="AT16" s="324">
        <f t="shared" si="10"/>
        <v>0</v>
      </c>
      <c r="AU16" s="321">
        <f t="shared" si="11"/>
        <v>0</v>
      </c>
      <c r="AV16" s="322" t="str">
        <f t="shared" si="1"/>
        <v/>
      </c>
      <c r="AW16" s="110"/>
      <c r="AX16" s="110"/>
    </row>
    <row r="17" spans="1:50">
      <c r="A17" s="319"/>
      <c r="B17" s="634"/>
      <c r="C17" s="634"/>
      <c r="D17" s="633"/>
      <c r="E17" s="635"/>
      <c r="F17" s="635"/>
      <c r="G17" s="634"/>
      <c r="H17" s="647"/>
      <c r="I17" s="651"/>
      <c r="J17" s="647"/>
      <c r="K17" s="649"/>
      <c r="L17" s="647">
        <f>IF(D17="",0,VLOOKUP(D17,LookupDataNonCounty!$B$2:$C$16,2,FALSE)*J17)</f>
        <v>0</v>
      </c>
      <c r="M17" s="647"/>
      <c r="N17" s="647"/>
      <c r="O17" s="647"/>
      <c r="P17" s="647"/>
      <c r="Q17" s="647"/>
      <c r="R17" s="459"/>
      <c r="S17" s="460"/>
      <c r="T17" s="461"/>
      <c r="U17" s="462"/>
      <c r="V17" s="459"/>
      <c r="W17" s="459"/>
      <c r="X17" s="459"/>
      <c r="Y17" s="463"/>
      <c r="Z17" s="464"/>
      <c r="AA17" s="465"/>
      <c r="AB17" s="459"/>
      <c r="AC17" s="463"/>
      <c r="AD17" s="464"/>
      <c r="AE17" s="466"/>
      <c r="AF17" s="464"/>
      <c r="AG17" s="461"/>
      <c r="AH17" s="464"/>
      <c r="AI17" s="461"/>
      <c r="AJ17" s="653">
        <f t="shared" si="2"/>
        <v>1</v>
      </c>
      <c r="AK17" s="607"/>
      <c r="AL17" s="320">
        <f t="shared" si="0"/>
        <v>0</v>
      </c>
      <c r="AM17" s="320">
        <f t="shared" si="3"/>
        <v>0</v>
      </c>
      <c r="AN17" s="324">
        <f t="shared" si="4"/>
        <v>0</v>
      </c>
      <c r="AO17" s="324">
        <f t="shared" si="5"/>
        <v>0</v>
      </c>
      <c r="AP17" s="324">
        <f t="shared" si="6"/>
        <v>0</v>
      </c>
      <c r="AQ17" s="324">
        <f t="shared" si="7"/>
        <v>0</v>
      </c>
      <c r="AR17" s="324">
        <f t="shared" si="8"/>
        <v>0</v>
      </c>
      <c r="AS17" s="324">
        <f t="shared" si="9"/>
        <v>0</v>
      </c>
      <c r="AT17" s="324">
        <f t="shared" si="10"/>
        <v>0</v>
      </c>
      <c r="AU17" s="321">
        <f t="shared" si="11"/>
        <v>0</v>
      </c>
      <c r="AV17" s="322" t="str">
        <f t="shared" si="1"/>
        <v/>
      </c>
      <c r="AW17" s="110"/>
      <c r="AX17" s="110"/>
    </row>
    <row r="18" spans="1:50">
      <c r="A18" s="319"/>
      <c r="B18" s="634"/>
      <c r="C18" s="634"/>
      <c r="D18" s="633"/>
      <c r="E18" s="635"/>
      <c r="F18" s="635"/>
      <c r="G18" s="634"/>
      <c r="H18" s="647"/>
      <c r="I18" s="651"/>
      <c r="J18" s="647"/>
      <c r="K18" s="649"/>
      <c r="L18" s="647">
        <f>IF(D18="",0,VLOOKUP(D18,LookupDataNonCounty!$B$2:$C$16,2,FALSE)*J18)</f>
        <v>0</v>
      </c>
      <c r="M18" s="647"/>
      <c r="N18" s="647"/>
      <c r="O18" s="647"/>
      <c r="P18" s="647"/>
      <c r="Q18" s="647"/>
      <c r="R18" s="459"/>
      <c r="S18" s="460"/>
      <c r="T18" s="461"/>
      <c r="U18" s="462"/>
      <c r="V18" s="459"/>
      <c r="W18" s="459"/>
      <c r="X18" s="459"/>
      <c r="Y18" s="463"/>
      <c r="Z18" s="464"/>
      <c r="AA18" s="465"/>
      <c r="AB18" s="459"/>
      <c r="AC18" s="463"/>
      <c r="AD18" s="464"/>
      <c r="AE18" s="466"/>
      <c r="AF18" s="464"/>
      <c r="AG18" s="461"/>
      <c r="AH18" s="464"/>
      <c r="AI18" s="461"/>
      <c r="AJ18" s="653">
        <f t="shared" si="2"/>
        <v>1</v>
      </c>
      <c r="AK18" s="608"/>
      <c r="AL18" s="320">
        <f t="shared" si="0"/>
        <v>0</v>
      </c>
      <c r="AM18" s="320">
        <f t="shared" si="3"/>
        <v>0</v>
      </c>
      <c r="AN18" s="324">
        <f t="shared" si="4"/>
        <v>0</v>
      </c>
      <c r="AO18" s="324">
        <f t="shared" si="5"/>
        <v>0</v>
      </c>
      <c r="AP18" s="324">
        <f t="shared" si="6"/>
        <v>0</v>
      </c>
      <c r="AQ18" s="324">
        <f t="shared" si="7"/>
        <v>0</v>
      </c>
      <c r="AR18" s="324">
        <f t="shared" si="8"/>
        <v>0</v>
      </c>
      <c r="AS18" s="324">
        <f t="shared" si="9"/>
        <v>0</v>
      </c>
      <c r="AT18" s="324">
        <f t="shared" si="10"/>
        <v>0</v>
      </c>
      <c r="AU18" s="321">
        <f t="shared" si="11"/>
        <v>0</v>
      </c>
      <c r="AV18" s="322" t="str">
        <f t="shared" si="1"/>
        <v/>
      </c>
      <c r="AW18" s="110"/>
      <c r="AX18" s="110"/>
    </row>
    <row r="19" spans="1:50">
      <c r="A19" s="319"/>
      <c r="B19" s="634"/>
      <c r="C19" s="634"/>
      <c r="D19" s="633"/>
      <c r="E19" s="635"/>
      <c r="F19" s="635"/>
      <c r="G19" s="634"/>
      <c r="H19" s="647"/>
      <c r="I19" s="651"/>
      <c r="J19" s="647"/>
      <c r="K19" s="649"/>
      <c r="L19" s="647">
        <f>IF(D19="",0,VLOOKUP(D19,LookupDataNonCounty!$B$2:$C$16,2,FALSE)*J19)</f>
        <v>0</v>
      </c>
      <c r="M19" s="647"/>
      <c r="N19" s="647"/>
      <c r="O19" s="647"/>
      <c r="P19" s="647"/>
      <c r="Q19" s="647"/>
      <c r="R19" s="459"/>
      <c r="S19" s="460"/>
      <c r="T19" s="461"/>
      <c r="U19" s="462"/>
      <c r="V19" s="459"/>
      <c r="W19" s="459"/>
      <c r="X19" s="459"/>
      <c r="Y19" s="463"/>
      <c r="Z19" s="464"/>
      <c r="AA19" s="465"/>
      <c r="AB19" s="459"/>
      <c r="AC19" s="463"/>
      <c r="AD19" s="464"/>
      <c r="AE19" s="466"/>
      <c r="AF19" s="464"/>
      <c r="AG19" s="461"/>
      <c r="AH19" s="464"/>
      <c r="AI19" s="461"/>
      <c r="AJ19" s="653">
        <f t="shared" si="2"/>
        <v>1</v>
      </c>
      <c r="AK19" s="607"/>
      <c r="AL19" s="320">
        <f t="shared" si="0"/>
        <v>0</v>
      </c>
      <c r="AM19" s="320">
        <f t="shared" si="3"/>
        <v>0</v>
      </c>
      <c r="AN19" s="324">
        <f t="shared" si="4"/>
        <v>0</v>
      </c>
      <c r="AO19" s="324">
        <f t="shared" si="5"/>
        <v>0</v>
      </c>
      <c r="AP19" s="324">
        <f t="shared" si="6"/>
        <v>0</v>
      </c>
      <c r="AQ19" s="324">
        <f t="shared" si="7"/>
        <v>0</v>
      </c>
      <c r="AR19" s="324">
        <f t="shared" si="8"/>
        <v>0</v>
      </c>
      <c r="AS19" s="324">
        <f t="shared" si="9"/>
        <v>0</v>
      </c>
      <c r="AT19" s="324">
        <f t="shared" si="10"/>
        <v>0</v>
      </c>
      <c r="AU19" s="321">
        <f t="shared" si="11"/>
        <v>0</v>
      </c>
      <c r="AV19" s="322" t="str">
        <f t="shared" si="1"/>
        <v/>
      </c>
      <c r="AW19" s="110"/>
      <c r="AX19" s="110"/>
    </row>
    <row r="20" spans="1:50">
      <c r="A20" s="319"/>
      <c r="B20" s="634"/>
      <c r="C20" s="634"/>
      <c r="D20" s="633"/>
      <c r="E20" s="635"/>
      <c r="F20" s="635"/>
      <c r="G20" s="634"/>
      <c r="H20" s="647"/>
      <c r="I20" s="651"/>
      <c r="J20" s="647"/>
      <c r="K20" s="649"/>
      <c r="L20" s="647">
        <f>IF(D20="",0,VLOOKUP(D20,LookupDataNonCounty!$B$2:$C$16,2,FALSE)*J20)</f>
        <v>0</v>
      </c>
      <c r="M20" s="647"/>
      <c r="N20" s="647"/>
      <c r="O20" s="647"/>
      <c r="P20" s="647"/>
      <c r="Q20" s="647"/>
      <c r="R20" s="459"/>
      <c r="S20" s="460"/>
      <c r="T20" s="461"/>
      <c r="U20" s="462"/>
      <c r="V20" s="459"/>
      <c r="W20" s="459"/>
      <c r="X20" s="459"/>
      <c r="Y20" s="463"/>
      <c r="Z20" s="464"/>
      <c r="AA20" s="465"/>
      <c r="AB20" s="459"/>
      <c r="AC20" s="463"/>
      <c r="AD20" s="464"/>
      <c r="AE20" s="466"/>
      <c r="AF20" s="464"/>
      <c r="AG20" s="461"/>
      <c r="AH20" s="464"/>
      <c r="AI20" s="461"/>
      <c r="AJ20" s="653">
        <f t="shared" si="2"/>
        <v>1</v>
      </c>
      <c r="AK20" s="608"/>
      <c r="AL20" s="320">
        <f t="shared" si="0"/>
        <v>0</v>
      </c>
      <c r="AM20" s="320">
        <f t="shared" si="3"/>
        <v>0</v>
      </c>
      <c r="AN20" s="324">
        <f t="shared" si="4"/>
        <v>0</v>
      </c>
      <c r="AO20" s="324">
        <f t="shared" si="5"/>
        <v>0</v>
      </c>
      <c r="AP20" s="324">
        <f t="shared" si="6"/>
        <v>0</v>
      </c>
      <c r="AQ20" s="324">
        <f t="shared" si="7"/>
        <v>0</v>
      </c>
      <c r="AR20" s="324">
        <f t="shared" si="8"/>
        <v>0</v>
      </c>
      <c r="AS20" s="324">
        <f t="shared" si="9"/>
        <v>0</v>
      </c>
      <c r="AT20" s="324">
        <f t="shared" si="10"/>
        <v>0</v>
      </c>
      <c r="AU20" s="321">
        <f t="shared" si="11"/>
        <v>0</v>
      </c>
      <c r="AV20" s="322" t="str">
        <f t="shared" si="1"/>
        <v/>
      </c>
      <c r="AW20" s="110"/>
      <c r="AX20" s="110"/>
    </row>
    <row r="21" spans="1:50">
      <c r="A21" s="319"/>
      <c r="B21" s="634"/>
      <c r="C21" s="634"/>
      <c r="D21" s="633"/>
      <c r="E21" s="635"/>
      <c r="F21" s="635"/>
      <c r="G21" s="634"/>
      <c r="H21" s="647"/>
      <c r="I21" s="651"/>
      <c r="J21" s="647"/>
      <c r="K21" s="649"/>
      <c r="L21" s="647">
        <f>IF(D21="",0,VLOOKUP(D21,LookupDataNonCounty!$B$2:$C$16,2,FALSE)*J21)</f>
        <v>0</v>
      </c>
      <c r="M21" s="647"/>
      <c r="N21" s="647"/>
      <c r="O21" s="647"/>
      <c r="P21" s="647"/>
      <c r="Q21" s="647"/>
      <c r="R21" s="459"/>
      <c r="S21" s="460"/>
      <c r="T21" s="461"/>
      <c r="U21" s="462"/>
      <c r="V21" s="459"/>
      <c r="W21" s="459"/>
      <c r="X21" s="459"/>
      <c r="Y21" s="463"/>
      <c r="Z21" s="464"/>
      <c r="AA21" s="465"/>
      <c r="AB21" s="459"/>
      <c r="AC21" s="463"/>
      <c r="AD21" s="464"/>
      <c r="AE21" s="466"/>
      <c r="AF21" s="464"/>
      <c r="AG21" s="461"/>
      <c r="AH21" s="464"/>
      <c r="AI21" s="461"/>
      <c r="AJ21" s="653">
        <f t="shared" si="2"/>
        <v>1</v>
      </c>
      <c r="AK21" s="607"/>
      <c r="AL21" s="320">
        <f t="shared" si="0"/>
        <v>0</v>
      </c>
      <c r="AM21" s="320">
        <f t="shared" si="3"/>
        <v>0</v>
      </c>
      <c r="AN21" s="324">
        <f t="shared" si="4"/>
        <v>0</v>
      </c>
      <c r="AO21" s="324">
        <f t="shared" si="5"/>
        <v>0</v>
      </c>
      <c r="AP21" s="324">
        <f t="shared" si="6"/>
        <v>0</v>
      </c>
      <c r="AQ21" s="324">
        <f t="shared" si="7"/>
        <v>0</v>
      </c>
      <c r="AR21" s="324">
        <f t="shared" si="8"/>
        <v>0</v>
      </c>
      <c r="AS21" s="324">
        <f t="shared" si="9"/>
        <v>0</v>
      </c>
      <c r="AT21" s="324">
        <f t="shared" si="10"/>
        <v>0</v>
      </c>
      <c r="AU21" s="321">
        <f t="shared" si="11"/>
        <v>0</v>
      </c>
      <c r="AV21" s="322" t="str">
        <f t="shared" si="1"/>
        <v/>
      </c>
      <c r="AW21" s="110"/>
      <c r="AX21" s="110"/>
    </row>
    <row r="22" spans="1:50">
      <c r="A22" s="319"/>
      <c r="B22" s="634"/>
      <c r="C22" s="634"/>
      <c r="D22" s="633"/>
      <c r="E22" s="635"/>
      <c r="F22" s="635"/>
      <c r="G22" s="634"/>
      <c r="H22" s="647"/>
      <c r="I22" s="651"/>
      <c r="J22" s="647"/>
      <c r="K22" s="649"/>
      <c r="L22" s="647">
        <f>IF(D22="",0,VLOOKUP(D22,LookupDataNonCounty!$B$2:$C$16,2,FALSE)*J22)</f>
        <v>0</v>
      </c>
      <c r="M22" s="647"/>
      <c r="N22" s="647"/>
      <c r="O22" s="647"/>
      <c r="P22" s="647"/>
      <c r="Q22" s="647"/>
      <c r="R22" s="459"/>
      <c r="S22" s="460"/>
      <c r="T22" s="461"/>
      <c r="U22" s="462"/>
      <c r="V22" s="459"/>
      <c r="W22" s="459"/>
      <c r="X22" s="459"/>
      <c r="Y22" s="463"/>
      <c r="Z22" s="464"/>
      <c r="AA22" s="465"/>
      <c r="AB22" s="459"/>
      <c r="AC22" s="463"/>
      <c r="AD22" s="464"/>
      <c r="AE22" s="466"/>
      <c r="AF22" s="464"/>
      <c r="AG22" s="461"/>
      <c r="AH22" s="464"/>
      <c r="AI22" s="461"/>
      <c r="AJ22" s="653">
        <f t="shared" si="2"/>
        <v>1</v>
      </c>
      <c r="AK22" s="608"/>
      <c r="AL22" s="320">
        <f t="shared" si="0"/>
        <v>0</v>
      </c>
      <c r="AM22" s="320">
        <f t="shared" si="3"/>
        <v>0</v>
      </c>
      <c r="AN22" s="324">
        <f t="shared" si="4"/>
        <v>0</v>
      </c>
      <c r="AO22" s="324">
        <f t="shared" si="5"/>
        <v>0</v>
      </c>
      <c r="AP22" s="324">
        <f t="shared" si="6"/>
        <v>0</v>
      </c>
      <c r="AQ22" s="324">
        <f t="shared" si="7"/>
        <v>0</v>
      </c>
      <c r="AR22" s="324">
        <f t="shared" si="8"/>
        <v>0</v>
      </c>
      <c r="AS22" s="324">
        <f t="shared" si="9"/>
        <v>0</v>
      </c>
      <c r="AT22" s="324">
        <f t="shared" si="10"/>
        <v>0</v>
      </c>
      <c r="AU22" s="321">
        <f t="shared" si="11"/>
        <v>0</v>
      </c>
      <c r="AV22" s="322" t="str">
        <f t="shared" si="1"/>
        <v/>
      </c>
      <c r="AW22" s="110"/>
      <c r="AX22" s="110"/>
    </row>
    <row r="23" spans="1:50">
      <c r="A23" s="319"/>
      <c r="B23" s="634"/>
      <c r="C23" s="634"/>
      <c r="D23" s="633"/>
      <c r="E23" s="635"/>
      <c r="F23" s="635"/>
      <c r="G23" s="634"/>
      <c r="H23" s="647"/>
      <c r="I23" s="651"/>
      <c r="J23" s="647"/>
      <c r="K23" s="649"/>
      <c r="L23" s="647">
        <f>IF(D23="",0,VLOOKUP(D23,LookupDataNonCounty!$B$2:$C$16,2,FALSE)*J23)</f>
        <v>0</v>
      </c>
      <c r="M23" s="647"/>
      <c r="N23" s="647"/>
      <c r="O23" s="647"/>
      <c r="P23" s="647"/>
      <c r="Q23" s="647"/>
      <c r="R23" s="459"/>
      <c r="S23" s="460"/>
      <c r="T23" s="461"/>
      <c r="U23" s="462"/>
      <c r="V23" s="459"/>
      <c r="W23" s="459"/>
      <c r="X23" s="459"/>
      <c r="Y23" s="463"/>
      <c r="Z23" s="464"/>
      <c r="AA23" s="465"/>
      <c r="AB23" s="459"/>
      <c r="AC23" s="463"/>
      <c r="AD23" s="464"/>
      <c r="AE23" s="466"/>
      <c r="AF23" s="464"/>
      <c r="AG23" s="461"/>
      <c r="AH23" s="464"/>
      <c r="AI23" s="461"/>
      <c r="AJ23" s="653">
        <f t="shared" si="2"/>
        <v>1</v>
      </c>
      <c r="AK23" s="607"/>
      <c r="AL23" s="320">
        <f t="shared" si="0"/>
        <v>0</v>
      </c>
      <c r="AM23" s="320">
        <f t="shared" si="3"/>
        <v>0</v>
      </c>
      <c r="AN23" s="324">
        <f t="shared" si="4"/>
        <v>0</v>
      </c>
      <c r="AO23" s="324">
        <f t="shared" si="5"/>
        <v>0</v>
      </c>
      <c r="AP23" s="324">
        <f t="shared" si="6"/>
        <v>0</v>
      </c>
      <c r="AQ23" s="324">
        <f t="shared" si="7"/>
        <v>0</v>
      </c>
      <c r="AR23" s="324">
        <f t="shared" si="8"/>
        <v>0</v>
      </c>
      <c r="AS23" s="324">
        <f t="shared" si="9"/>
        <v>0</v>
      </c>
      <c r="AT23" s="324">
        <f t="shared" si="10"/>
        <v>0</v>
      </c>
      <c r="AU23" s="321">
        <f t="shared" si="11"/>
        <v>0</v>
      </c>
      <c r="AV23" s="322" t="str">
        <f t="shared" si="1"/>
        <v/>
      </c>
      <c r="AW23" s="110"/>
      <c r="AX23" s="110"/>
    </row>
    <row r="24" spans="1:50">
      <c r="A24" s="319"/>
      <c r="B24" s="634"/>
      <c r="C24" s="634"/>
      <c r="D24" s="633"/>
      <c r="E24" s="635"/>
      <c r="F24" s="635"/>
      <c r="G24" s="634"/>
      <c r="H24" s="647"/>
      <c r="I24" s="651"/>
      <c r="J24" s="647"/>
      <c r="K24" s="649"/>
      <c r="L24" s="647">
        <f>IF(D24="",0,VLOOKUP(D24,LookupDataNonCounty!$B$2:$C$16,2,FALSE)*J24)</f>
        <v>0</v>
      </c>
      <c r="M24" s="647"/>
      <c r="N24" s="647"/>
      <c r="O24" s="647"/>
      <c r="P24" s="647"/>
      <c r="Q24" s="647"/>
      <c r="R24" s="459"/>
      <c r="S24" s="460"/>
      <c r="T24" s="461"/>
      <c r="U24" s="462"/>
      <c r="V24" s="459"/>
      <c r="W24" s="459"/>
      <c r="X24" s="459"/>
      <c r="Y24" s="463"/>
      <c r="Z24" s="464"/>
      <c r="AA24" s="465"/>
      <c r="AB24" s="459"/>
      <c r="AC24" s="463"/>
      <c r="AD24" s="464"/>
      <c r="AE24" s="466"/>
      <c r="AF24" s="464"/>
      <c r="AG24" s="461"/>
      <c r="AH24" s="464"/>
      <c r="AI24" s="461"/>
      <c r="AJ24" s="653">
        <f t="shared" si="2"/>
        <v>1</v>
      </c>
      <c r="AK24" s="608"/>
      <c r="AL24" s="320">
        <f t="shared" si="0"/>
        <v>0</v>
      </c>
      <c r="AM24" s="320">
        <f t="shared" si="3"/>
        <v>0</v>
      </c>
      <c r="AN24" s="324">
        <f t="shared" si="4"/>
        <v>0</v>
      </c>
      <c r="AO24" s="324">
        <f t="shared" si="5"/>
        <v>0</v>
      </c>
      <c r="AP24" s="324">
        <f t="shared" si="6"/>
        <v>0</v>
      </c>
      <c r="AQ24" s="324">
        <f t="shared" si="7"/>
        <v>0</v>
      </c>
      <c r="AR24" s="324">
        <f t="shared" si="8"/>
        <v>0</v>
      </c>
      <c r="AS24" s="324">
        <f t="shared" si="9"/>
        <v>0</v>
      </c>
      <c r="AT24" s="324">
        <f t="shared" si="10"/>
        <v>0</v>
      </c>
      <c r="AU24" s="321">
        <f t="shared" si="11"/>
        <v>0</v>
      </c>
      <c r="AV24" s="322" t="str">
        <f t="shared" si="1"/>
        <v/>
      </c>
      <c r="AW24" s="110"/>
      <c r="AX24" s="110"/>
    </row>
    <row r="25" spans="1:50">
      <c r="A25" s="319"/>
      <c r="B25" s="634"/>
      <c r="C25" s="634"/>
      <c r="D25" s="633"/>
      <c r="E25" s="635"/>
      <c r="F25" s="635"/>
      <c r="G25" s="634"/>
      <c r="H25" s="647"/>
      <c r="I25" s="651"/>
      <c r="J25" s="647"/>
      <c r="K25" s="649"/>
      <c r="L25" s="647">
        <f>IF(D25="",0,VLOOKUP(D25,LookupDataNonCounty!$B$2:$C$16,2,FALSE)*J25)</f>
        <v>0</v>
      </c>
      <c r="M25" s="647"/>
      <c r="N25" s="647"/>
      <c r="O25" s="647"/>
      <c r="P25" s="647"/>
      <c r="Q25" s="647"/>
      <c r="R25" s="459"/>
      <c r="S25" s="460"/>
      <c r="T25" s="461"/>
      <c r="U25" s="462"/>
      <c r="V25" s="459"/>
      <c r="W25" s="459"/>
      <c r="X25" s="459"/>
      <c r="Y25" s="463"/>
      <c r="Z25" s="464"/>
      <c r="AA25" s="465"/>
      <c r="AB25" s="459"/>
      <c r="AC25" s="463"/>
      <c r="AD25" s="464"/>
      <c r="AE25" s="466"/>
      <c r="AF25" s="464"/>
      <c r="AG25" s="461"/>
      <c r="AH25" s="464"/>
      <c r="AI25" s="461"/>
      <c r="AJ25" s="653">
        <f t="shared" si="2"/>
        <v>1</v>
      </c>
      <c r="AK25" s="607"/>
      <c r="AL25" s="320">
        <f t="shared" si="0"/>
        <v>0</v>
      </c>
      <c r="AM25" s="320">
        <f t="shared" si="3"/>
        <v>0</v>
      </c>
      <c r="AN25" s="324">
        <f t="shared" si="4"/>
        <v>0</v>
      </c>
      <c r="AO25" s="324">
        <f t="shared" si="5"/>
        <v>0</v>
      </c>
      <c r="AP25" s="324">
        <f t="shared" si="6"/>
        <v>0</v>
      </c>
      <c r="AQ25" s="324">
        <f t="shared" si="7"/>
        <v>0</v>
      </c>
      <c r="AR25" s="324">
        <f t="shared" si="8"/>
        <v>0</v>
      </c>
      <c r="AS25" s="324">
        <f t="shared" si="9"/>
        <v>0</v>
      </c>
      <c r="AT25" s="324">
        <f t="shared" si="10"/>
        <v>0</v>
      </c>
      <c r="AU25" s="321">
        <f t="shared" si="11"/>
        <v>0</v>
      </c>
      <c r="AV25" s="322" t="str">
        <f t="shared" si="1"/>
        <v/>
      </c>
      <c r="AW25" s="110"/>
      <c r="AX25" s="110"/>
    </row>
    <row r="26" spans="1:50">
      <c r="A26" s="319"/>
      <c r="B26" s="634"/>
      <c r="C26" s="634"/>
      <c r="D26" s="633"/>
      <c r="E26" s="635"/>
      <c r="F26" s="635"/>
      <c r="G26" s="634"/>
      <c r="H26" s="647"/>
      <c r="I26" s="651"/>
      <c r="J26" s="647"/>
      <c r="K26" s="649"/>
      <c r="L26" s="647">
        <f>IF(D26="",0,VLOOKUP(D26,LookupDataNonCounty!$B$2:$C$16,2,FALSE)*J26)</f>
        <v>0</v>
      </c>
      <c r="M26" s="647"/>
      <c r="N26" s="647"/>
      <c r="O26" s="647"/>
      <c r="P26" s="647"/>
      <c r="Q26" s="647"/>
      <c r="R26" s="459"/>
      <c r="S26" s="460"/>
      <c r="T26" s="461"/>
      <c r="U26" s="462"/>
      <c r="V26" s="459"/>
      <c r="W26" s="459"/>
      <c r="X26" s="459"/>
      <c r="Y26" s="463"/>
      <c r="Z26" s="464"/>
      <c r="AA26" s="465"/>
      <c r="AB26" s="459"/>
      <c r="AC26" s="463"/>
      <c r="AD26" s="464"/>
      <c r="AE26" s="466"/>
      <c r="AF26" s="464"/>
      <c r="AG26" s="461"/>
      <c r="AH26" s="464"/>
      <c r="AI26" s="461"/>
      <c r="AJ26" s="653">
        <f t="shared" si="2"/>
        <v>1</v>
      </c>
      <c r="AK26" s="608"/>
      <c r="AL26" s="320">
        <f t="shared" si="0"/>
        <v>0</v>
      </c>
      <c r="AM26" s="320">
        <f t="shared" si="3"/>
        <v>0</v>
      </c>
      <c r="AN26" s="324">
        <f t="shared" si="4"/>
        <v>0</v>
      </c>
      <c r="AO26" s="324">
        <f t="shared" si="5"/>
        <v>0</v>
      </c>
      <c r="AP26" s="324">
        <f t="shared" si="6"/>
        <v>0</v>
      </c>
      <c r="AQ26" s="324">
        <f t="shared" si="7"/>
        <v>0</v>
      </c>
      <c r="AR26" s="324">
        <f t="shared" si="8"/>
        <v>0</v>
      </c>
      <c r="AS26" s="324">
        <f t="shared" si="9"/>
        <v>0</v>
      </c>
      <c r="AT26" s="324">
        <f t="shared" si="10"/>
        <v>0</v>
      </c>
      <c r="AU26" s="321">
        <f t="shared" si="11"/>
        <v>0</v>
      </c>
      <c r="AV26" s="322" t="str">
        <f t="shared" si="1"/>
        <v/>
      </c>
      <c r="AW26" s="110"/>
      <c r="AX26" s="110"/>
    </row>
    <row r="27" spans="1:50">
      <c r="A27" s="319"/>
      <c r="B27" s="634"/>
      <c r="C27" s="634"/>
      <c r="D27" s="633"/>
      <c r="E27" s="635"/>
      <c r="F27" s="635"/>
      <c r="G27" s="634"/>
      <c r="H27" s="647"/>
      <c r="I27" s="651"/>
      <c r="J27" s="647"/>
      <c r="K27" s="649"/>
      <c r="L27" s="647">
        <f>IF(D27="",0,VLOOKUP(D27,LookupDataNonCounty!$B$2:$C$16,2,FALSE)*J27)</f>
        <v>0</v>
      </c>
      <c r="M27" s="647"/>
      <c r="N27" s="647"/>
      <c r="O27" s="647"/>
      <c r="P27" s="647"/>
      <c r="Q27" s="647"/>
      <c r="R27" s="459"/>
      <c r="S27" s="460"/>
      <c r="T27" s="461"/>
      <c r="U27" s="462"/>
      <c r="V27" s="459"/>
      <c r="W27" s="459"/>
      <c r="X27" s="459"/>
      <c r="Y27" s="463"/>
      <c r="Z27" s="464"/>
      <c r="AA27" s="465"/>
      <c r="AB27" s="459"/>
      <c r="AC27" s="463"/>
      <c r="AD27" s="464"/>
      <c r="AE27" s="466"/>
      <c r="AF27" s="464"/>
      <c r="AG27" s="461"/>
      <c r="AH27" s="464"/>
      <c r="AI27" s="461"/>
      <c r="AJ27" s="653">
        <f t="shared" si="2"/>
        <v>1</v>
      </c>
      <c r="AK27" s="607"/>
      <c r="AL27" s="320">
        <f t="shared" si="0"/>
        <v>0</v>
      </c>
      <c r="AM27" s="320">
        <f t="shared" si="3"/>
        <v>0</v>
      </c>
      <c r="AN27" s="324">
        <f t="shared" si="4"/>
        <v>0</v>
      </c>
      <c r="AO27" s="324">
        <f t="shared" si="5"/>
        <v>0</v>
      </c>
      <c r="AP27" s="324">
        <f t="shared" si="6"/>
        <v>0</v>
      </c>
      <c r="AQ27" s="324">
        <f t="shared" si="7"/>
        <v>0</v>
      </c>
      <c r="AR27" s="324">
        <f t="shared" si="8"/>
        <v>0</v>
      </c>
      <c r="AS27" s="324">
        <f t="shared" si="9"/>
        <v>0</v>
      </c>
      <c r="AT27" s="324">
        <f t="shared" si="10"/>
        <v>0</v>
      </c>
      <c r="AU27" s="321">
        <f t="shared" si="11"/>
        <v>0</v>
      </c>
      <c r="AV27" s="322" t="str">
        <f t="shared" si="1"/>
        <v/>
      </c>
      <c r="AW27" s="110"/>
      <c r="AX27" s="110"/>
    </row>
    <row r="28" spans="1:50">
      <c r="A28" s="319"/>
      <c r="B28" s="634"/>
      <c r="C28" s="634"/>
      <c r="D28" s="633"/>
      <c r="E28" s="635"/>
      <c r="F28" s="635"/>
      <c r="G28" s="634"/>
      <c r="H28" s="647"/>
      <c r="I28" s="651"/>
      <c r="J28" s="647"/>
      <c r="K28" s="649"/>
      <c r="L28" s="647">
        <f>IF(D28="",0,VLOOKUP(D28,LookupDataNonCounty!$B$2:$C$16,2,FALSE)*J28)</f>
        <v>0</v>
      </c>
      <c r="M28" s="647"/>
      <c r="N28" s="647"/>
      <c r="O28" s="647"/>
      <c r="P28" s="647"/>
      <c r="Q28" s="647"/>
      <c r="R28" s="459"/>
      <c r="S28" s="460"/>
      <c r="T28" s="461"/>
      <c r="U28" s="462"/>
      <c r="V28" s="459"/>
      <c r="W28" s="459"/>
      <c r="X28" s="459"/>
      <c r="Y28" s="463"/>
      <c r="Z28" s="464"/>
      <c r="AA28" s="465"/>
      <c r="AB28" s="459"/>
      <c r="AC28" s="463"/>
      <c r="AD28" s="464"/>
      <c r="AE28" s="466"/>
      <c r="AF28" s="464"/>
      <c r="AG28" s="461"/>
      <c r="AH28" s="464"/>
      <c r="AI28" s="461"/>
      <c r="AJ28" s="653">
        <f t="shared" si="2"/>
        <v>1</v>
      </c>
      <c r="AK28" s="608"/>
      <c r="AL28" s="320">
        <f t="shared" si="0"/>
        <v>0</v>
      </c>
      <c r="AM28" s="320">
        <f t="shared" si="3"/>
        <v>0</v>
      </c>
      <c r="AN28" s="324">
        <f t="shared" si="4"/>
        <v>0</v>
      </c>
      <c r="AO28" s="324">
        <f t="shared" si="5"/>
        <v>0</v>
      </c>
      <c r="AP28" s="324">
        <f t="shared" si="6"/>
        <v>0</v>
      </c>
      <c r="AQ28" s="324">
        <f t="shared" si="7"/>
        <v>0</v>
      </c>
      <c r="AR28" s="324">
        <f t="shared" si="8"/>
        <v>0</v>
      </c>
      <c r="AS28" s="324">
        <f t="shared" si="9"/>
        <v>0</v>
      </c>
      <c r="AT28" s="324">
        <f t="shared" si="10"/>
        <v>0</v>
      </c>
      <c r="AU28" s="321">
        <f t="shared" si="11"/>
        <v>0</v>
      </c>
      <c r="AV28" s="322" t="str">
        <f t="shared" si="1"/>
        <v/>
      </c>
      <c r="AW28" s="110"/>
      <c r="AX28" s="110"/>
    </row>
    <row r="29" spans="1:50">
      <c r="A29" s="319"/>
      <c r="B29" s="634"/>
      <c r="C29" s="634"/>
      <c r="D29" s="633"/>
      <c r="E29" s="635"/>
      <c r="F29" s="635"/>
      <c r="G29" s="634"/>
      <c r="H29" s="647"/>
      <c r="I29" s="651"/>
      <c r="J29" s="647"/>
      <c r="K29" s="649"/>
      <c r="L29" s="647">
        <f>IF(D29="",0,VLOOKUP(D29,LookupDataNonCounty!$B$2:$C$16,2,FALSE)*J29)</f>
        <v>0</v>
      </c>
      <c r="M29" s="647"/>
      <c r="N29" s="647"/>
      <c r="O29" s="647"/>
      <c r="P29" s="647"/>
      <c r="Q29" s="647"/>
      <c r="R29" s="459"/>
      <c r="S29" s="460"/>
      <c r="T29" s="461"/>
      <c r="U29" s="462"/>
      <c r="V29" s="459"/>
      <c r="W29" s="459"/>
      <c r="X29" s="459"/>
      <c r="Y29" s="463"/>
      <c r="Z29" s="464"/>
      <c r="AA29" s="465"/>
      <c r="AB29" s="459"/>
      <c r="AC29" s="463"/>
      <c r="AD29" s="464"/>
      <c r="AE29" s="466"/>
      <c r="AF29" s="464"/>
      <c r="AG29" s="461"/>
      <c r="AH29" s="464"/>
      <c r="AI29" s="461"/>
      <c r="AJ29" s="653">
        <f t="shared" si="2"/>
        <v>1</v>
      </c>
      <c r="AK29" s="607"/>
      <c r="AL29" s="320">
        <f t="shared" si="0"/>
        <v>0</v>
      </c>
      <c r="AM29" s="320">
        <f t="shared" si="3"/>
        <v>0</v>
      </c>
      <c r="AN29" s="324">
        <f t="shared" si="4"/>
        <v>0</v>
      </c>
      <c r="AO29" s="324">
        <f t="shared" si="5"/>
        <v>0</v>
      </c>
      <c r="AP29" s="324">
        <f t="shared" si="6"/>
        <v>0</v>
      </c>
      <c r="AQ29" s="324">
        <f t="shared" si="7"/>
        <v>0</v>
      </c>
      <c r="AR29" s="324">
        <f t="shared" si="8"/>
        <v>0</v>
      </c>
      <c r="AS29" s="324">
        <f t="shared" si="9"/>
        <v>0</v>
      </c>
      <c r="AT29" s="324">
        <f t="shared" si="10"/>
        <v>0</v>
      </c>
      <c r="AU29" s="321">
        <f t="shared" si="11"/>
        <v>0</v>
      </c>
      <c r="AV29" s="322" t="str">
        <f t="shared" si="1"/>
        <v/>
      </c>
      <c r="AW29" s="110"/>
      <c r="AX29" s="110"/>
    </row>
    <row r="30" spans="1:50">
      <c r="A30" s="319"/>
      <c r="B30" s="634"/>
      <c r="C30" s="634"/>
      <c r="D30" s="633"/>
      <c r="E30" s="635"/>
      <c r="F30" s="635"/>
      <c r="G30" s="634"/>
      <c r="H30" s="647"/>
      <c r="I30" s="651"/>
      <c r="J30" s="647"/>
      <c r="K30" s="649"/>
      <c r="L30" s="647">
        <f>IF(D30="",0,VLOOKUP(D30,LookupDataNonCounty!$B$2:$C$16,2,FALSE)*J30)</f>
        <v>0</v>
      </c>
      <c r="M30" s="647"/>
      <c r="N30" s="647"/>
      <c r="O30" s="647"/>
      <c r="P30" s="647"/>
      <c r="Q30" s="647"/>
      <c r="R30" s="459"/>
      <c r="S30" s="460"/>
      <c r="T30" s="461"/>
      <c r="U30" s="462"/>
      <c r="V30" s="459"/>
      <c r="W30" s="459"/>
      <c r="X30" s="459"/>
      <c r="Y30" s="463"/>
      <c r="Z30" s="464"/>
      <c r="AA30" s="465"/>
      <c r="AB30" s="459"/>
      <c r="AC30" s="463"/>
      <c r="AD30" s="464"/>
      <c r="AE30" s="466"/>
      <c r="AF30" s="464"/>
      <c r="AG30" s="461"/>
      <c r="AH30" s="464"/>
      <c r="AI30" s="461"/>
      <c r="AJ30" s="653">
        <f t="shared" si="2"/>
        <v>1</v>
      </c>
      <c r="AK30" s="608"/>
      <c r="AL30" s="320">
        <f t="shared" si="0"/>
        <v>0</v>
      </c>
      <c r="AM30" s="320">
        <f t="shared" si="3"/>
        <v>0</v>
      </c>
      <c r="AN30" s="324">
        <f t="shared" si="4"/>
        <v>0</v>
      </c>
      <c r="AO30" s="324">
        <f t="shared" si="5"/>
        <v>0</v>
      </c>
      <c r="AP30" s="324">
        <f t="shared" si="6"/>
        <v>0</v>
      </c>
      <c r="AQ30" s="324">
        <f t="shared" si="7"/>
        <v>0</v>
      </c>
      <c r="AR30" s="324">
        <f t="shared" si="8"/>
        <v>0</v>
      </c>
      <c r="AS30" s="324">
        <f t="shared" si="9"/>
        <v>0</v>
      </c>
      <c r="AT30" s="324">
        <f t="shared" si="10"/>
        <v>0</v>
      </c>
      <c r="AU30" s="321">
        <f t="shared" si="11"/>
        <v>0</v>
      </c>
      <c r="AV30" s="322" t="str">
        <f t="shared" si="1"/>
        <v/>
      </c>
      <c r="AW30" s="110"/>
      <c r="AX30" s="110"/>
    </row>
    <row r="31" spans="1:50">
      <c r="A31" s="319"/>
      <c r="B31" s="634"/>
      <c r="C31" s="634"/>
      <c r="D31" s="633"/>
      <c r="E31" s="635"/>
      <c r="F31" s="635"/>
      <c r="G31" s="634"/>
      <c r="H31" s="647"/>
      <c r="I31" s="651"/>
      <c r="J31" s="647"/>
      <c r="K31" s="649"/>
      <c r="L31" s="647">
        <f>IF(D31="",0,VLOOKUP(D31,LookupDataNonCounty!$B$2:$C$16,2,FALSE)*J31)</f>
        <v>0</v>
      </c>
      <c r="M31" s="647"/>
      <c r="N31" s="647"/>
      <c r="O31" s="647"/>
      <c r="P31" s="647"/>
      <c r="Q31" s="647"/>
      <c r="R31" s="459"/>
      <c r="S31" s="460"/>
      <c r="T31" s="461"/>
      <c r="U31" s="462"/>
      <c r="V31" s="459"/>
      <c r="W31" s="459"/>
      <c r="X31" s="459"/>
      <c r="Y31" s="463"/>
      <c r="Z31" s="464"/>
      <c r="AA31" s="465"/>
      <c r="AB31" s="459"/>
      <c r="AC31" s="463"/>
      <c r="AD31" s="464"/>
      <c r="AE31" s="466"/>
      <c r="AF31" s="464"/>
      <c r="AG31" s="461"/>
      <c r="AH31" s="464"/>
      <c r="AI31" s="461"/>
      <c r="AJ31" s="653">
        <f t="shared" si="2"/>
        <v>1</v>
      </c>
      <c r="AK31" s="607"/>
      <c r="AL31" s="320">
        <f t="shared" si="0"/>
        <v>0</v>
      </c>
      <c r="AM31" s="320">
        <f t="shared" si="3"/>
        <v>0</v>
      </c>
      <c r="AN31" s="324">
        <f t="shared" si="4"/>
        <v>0</v>
      </c>
      <c r="AO31" s="324">
        <f t="shared" si="5"/>
        <v>0</v>
      </c>
      <c r="AP31" s="324">
        <f t="shared" si="6"/>
        <v>0</v>
      </c>
      <c r="AQ31" s="324">
        <f t="shared" si="7"/>
        <v>0</v>
      </c>
      <c r="AR31" s="324">
        <f t="shared" si="8"/>
        <v>0</v>
      </c>
      <c r="AS31" s="324">
        <f t="shared" si="9"/>
        <v>0</v>
      </c>
      <c r="AT31" s="324">
        <f t="shared" si="10"/>
        <v>0</v>
      </c>
      <c r="AU31" s="321">
        <f t="shared" si="11"/>
        <v>0</v>
      </c>
      <c r="AV31" s="322" t="str">
        <f t="shared" si="1"/>
        <v/>
      </c>
      <c r="AW31" s="110"/>
      <c r="AX31" s="110"/>
    </row>
    <row r="32" spans="1:50">
      <c r="A32" s="319"/>
      <c r="B32" s="634"/>
      <c r="C32" s="634"/>
      <c r="D32" s="633"/>
      <c r="E32" s="635"/>
      <c r="F32" s="635"/>
      <c r="G32" s="634"/>
      <c r="H32" s="647"/>
      <c r="I32" s="651"/>
      <c r="J32" s="647"/>
      <c r="K32" s="649"/>
      <c r="L32" s="647">
        <f>IF(D32="",0,VLOOKUP(D32,LookupDataNonCounty!$B$2:$C$16,2,FALSE)*J32)</f>
        <v>0</v>
      </c>
      <c r="M32" s="647"/>
      <c r="N32" s="647"/>
      <c r="O32" s="647"/>
      <c r="P32" s="647"/>
      <c r="Q32" s="647"/>
      <c r="R32" s="459"/>
      <c r="S32" s="460"/>
      <c r="T32" s="461"/>
      <c r="U32" s="462"/>
      <c r="V32" s="459"/>
      <c r="W32" s="459"/>
      <c r="X32" s="459"/>
      <c r="Y32" s="463"/>
      <c r="Z32" s="464"/>
      <c r="AA32" s="465"/>
      <c r="AB32" s="459"/>
      <c r="AC32" s="463"/>
      <c r="AD32" s="464"/>
      <c r="AE32" s="466"/>
      <c r="AF32" s="464"/>
      <c r="AG32" s="461"/>
      <c r="AH32" s="464"/>
      <c r="AI32" s="461"/>
      <c r="AJ32" s="653">
        <f t="shared" si="2"/>
        <v>1</v>
      </c>
      <c r="AK32" s="608"/>
      <c r="AL32" s="320">
        <f t="shared" si="0"/>
        <v>0</v>
      </c>
      <c r="AM32" s="320">
        <f t="shared" si="3"/>
        <v>0</v>
      </c>
      <c r="AN32" s="324">
        <f t="shared" si="4"/>
        <v>0</v>
      </c>
      <c r="AO32" s="324">
        <f t="shared" si="5"/>
        <v>0</v>
      </c>
      <c r="AP32" s="324">
        <f t="shared" si="6"/>
        <v>0</v>
      </c>
      <c r="AQ32" s="324">
        <f t="shared" si="7"/>
        <v>0</v>
      </c>
      <c r="AR32" s="324">
        <f t="shared" si="8"/>
        <v>0</v>
      </c>
      <c r="AS32" s="324">
        <f t="shared" si="9"/>
        <v>0</v>
      </c>
      <c r="AT32" s="324">
        <f t="shared" si="10"/>
        <v>0</v>
      </c>
      <c r="AU32" s="321">
        <f t="shared" si="11"/>
        <v>0</v>
      </c>
      <c r="AV32" s="322" t="str">
        <f t="shared" si="1"/>
        <v/>
      </c>
      <c r="AW32" s="110"/>
      <c r="AX32" s="110"/>
    </row>
    <row r="33" spans="1:50">
      <c r="A33" s="319"/>
      <c r="B33" s="634"/>
      <c r="C33" s="634"/>
      <c r="D33" s="633"/>
      <c r="E33" s="635"/>
      <c r="F33" s="635"/>
      <c r="G33" s="634"/>
      <c r="H33" s="647"/>
      <c r="I33" s="651"/>
      <c r="J33" s="647"/>
      <c r="K33" s="649"/>
      <c r="L33" s="647">
        <f>IF(D33="",0,VLOOKUP(D33,LookupDataNonCounty!$B$2:$C$16,2,FALSE)*J33)</f>
        <v>0</v>
      </c>
      <c r="M33" s="647"/>
      <c r="N33" s="647"/>
      <c r="O33" s="647"/>
      <c r="P33" s="647"/>
      <c r="Q33" s="647"/>
      <c r="R33" s="459"/>
      <c r="S33" s="460"/>
      <c r="T33" s="461"/>
      <c r="U33" s="462"/>
      <c r="V33" s="459"/>
      <c r="W33" s="459"/>
      <c r="X33" s="459"/>
      <c r="Y33" s="463"/>
      <c r="Z33" s="464"/>
      <c r="AA33" s="465"/>
      <c r="AB33" s="459"/>
      <c r="AC33" s="463"/>
      <c r="AD33" s="464"/>
      <c r="AE33" s="466"/>
      <c r="AF33" s="464"/>
      <c r="AG33" s="461"/>
      <c r="AH33" s="464"/>
      <c r="AI33" s="461"/>
      <c r="AJ33" s="653">
        <f t="shared" si="2"/>
        <v>1</v>
      </c>
      <c r="AK33" s="607"/>
      <c r="AL33" s="320">
        <f t="shared" si="0"/>
        <v>0</v>
      </c>
      <c r="AM33" s="320">
        <f t="shared" si="3"/>
        <v>0</v>
      </c>
      <c r="AN33" s="324">
        <f t="shared" si="4"/>
        <v>0</v>
      </c>
      <c r="AO33" s="324">
        <f t="shared" si="5"/>
        <v>0</v>
      </c>
      <c r="AP33" s="324">
        <f t="shared" si="6"/>
        <v>0</v>
      </c>
      <c r="AQ33" s="324">
        <f t="shared" si="7"/>
        <v>0</v>
      </c>
      <c r="AR33" s="324">
        <f t="shared" si="8"/>
        <v>0</v>
      </c>
      <c r="AS33" s="324">
        <f t="shared" si="9"/>
        <v>0</v>
      </c>
      <c r="AT33" s="324">
        <f t="shared" si="10"/>
        <v>0</v>
      </c>
      <c r="AU33" s="321">
        <f t="shared" si="11"/>
        <v>0</v>
      </c>
      <c r="AV33" s="322" t="str">
        <f t="shared" si="1"/>
        <v/>
      </c>
      <c r="AW33" s="110"/>
      <c r="AX33" s="110"/>
    </row>
    <row r="34" spans="1:50">
      <c r="A34" s="319"/>
      <c r="B34" s="634"/>
      <c r="C34" s="634"/>
      <c r="D34" s="633"/>
      <c r="E34" s="635"/>
      <c r="F34" s="635"/>
      <c r="G34" s="634"/>
      <c r="H34" s="647"/>
      <c r="I34" s="651"/>
      <c r="J34" s="647"/>
      <c r="K34" s="649"/>
      <c r="L34" s="647">
        <f>IF(D34="",0,VLOOKUP(D34,LookupDataNonCounty!$B$2:$C$16,2,FALSE)*J34)</f>
        <v>0</v>
      </c>
      <c r="M34" s="647"/>
      <c r="N34" s="647"/>
      <c r="O34" s="647"/>
      <c r="P34" s="647"/>
      <c r="Q34" s="647"/>
      <c r="R34" s="459"/>
      <c r="S34" s="460"/>
      <c r="T34" s="461"/>
      <c r="U34" s="462"/>
      <c r="V34" s="459"/>
      <c r="W34" s="459"/>
      <c r="X34" s="459"/>
      <c r="Y34" s="463"/>
      <c r="Z34" s="464"/>
      <c r="AA34" s="465"/>
      <c r="AB34" s="459"/>
      <c r="AC34" s="463"/>
      <c r="AD34" s="464"/>
      <c r="AE34" s="466"/>
      <c r="AF34" s="464"/>
      <c r="AG34" s="461"/>
      <c r="AH34" s="464"/>
      <c r="AI34" s="461"/>
      <c r="AJ34" s="653">
        <f t="shared" si="2"/>
        <v>1</v>
      </c>
      <c r="AK34" s="608"/>
      <c r="AL34" s="320">
        <f t="shared" si="0"/>
        <v>0</v>
      </c>
      <c r="AM34" s="320">
        <f t="shared" si="3"/>
        <v>0</v>
      </c>
      <c r="AN34" s="324">
        <f t="shared" si="4"/>
        <v>0</v>
      </c>
      <c r="AO34" s="324">
        <f t="shared" si="5"/>
        <v>0</v>
      </c>
      <c r="AP34" s="324">
        <f t="shared" si="6"/>
        <v>0</v>
      </c>
      <c r="AQ34" s="324">
        <f t="shared" si="7"/>
        <v>0</v>
      </c>
      <c r="AR34" s="324">
        <f t="shared" si="8"/>
        <v>0</v>
      </c>
      <c r="AS34" s="324">
        <f t="shared" si="9"/>
        <v>0</v>
      </c>
      <c r="AT34" s="324">
        <f t="shared" si="10"/>
        <v>0</v>
      </c>
      <c r="AU34" s="321">
        <f t="shared" si="11"/>
        <v>0</v>
      </c>
      <c r="AV34" s="322" t="str">
        <f t="shared" si="1"/>
        <v/>
      </c>
      <c r="AW34" s="110"/>
      <c r="AX34" s="110"/>
    </row>
    <row r="35" spans="1:50">
      <c r="A35" s="319"/>
      <c r="B35" s="634"/>
      <c r="C35" s="634"/>
      <c r="D35" s="633"/>
      <c r="E35" s="635"/>
      <c r="F35" s="635"/>
      <c r="G35" s="634"/>
      <c r="H35" s="647"/>
      <c r="I35" s="651"/>
      <c r="J35" s="647"/>
      <c r="K35" s="649"/>
      <c r="L35" s="647">
        <f>IF(D35="",0,VLOOKUP(D35,LookupDataNonCounty!$B$2:$C$16,2,FALSE)*J35)</f>
        <v>0</v>
      </c>
      <c r="M35" s="647"/>
      <c r="N35" s="647"/>
      <c r="O35" s="647"/>
      <c r="P35" s="647"/>
      <c r="Q35" s="647"/>
      <c r="R35" s="459"/>
      <c r="S35" s="460"/>
      <c r="T35" s="461"/>
      <c r="U35" s="462"/>
      <c r="V35" s="459"/>
      <c r="W35" s="459"/>
      <c r="X35" s="459"/>
      <c r="Y35" s="463"/>
      <c r="Z35" s="464"/>
      <c r="AA35" s="465"/>
      <c r="AB35" s="459"/>
      <c r="AC35" s="463"/>
      <c r="AD35" s="464"/>
      <c r="AE35" s="466"/>
      <c r="AF35" s="464"/>
      <c r="AG35" s="461"/>
      <c r="AH35" s="464"/>
      <c r="AI35" s="461"/>
      <c r="AJ35" s="653">
        <f t="shared" si="2"/>
        <v>1</v>
      </c>
      <c r="AK35" s="607"/>
      <c r="AL35" s="320">
        <f t="shared" si="0"/>
        <v>0</v>
      </c>
      <c r="AM35" s="320">
        <f t="shared" si="3"/>
        <v>0</v>
      </c>
      <c r="AN35" s="324">
        <f t="shared" si="4"/>
        <v>0</v>
      </c>
      <c r="AO35" s="324">
        <f t="shared" si="5"/>
        <v>0</v>
      </c>
      <c r="AP35" s="324">
        <f t="shared" si="6"/>
        <v>0</v>
      </c>
      <c r="AQ35" s="324">
        <f t="shared" si="7"/>
        <v>0</v>
      </c>
      <c r="AR35" s="324">
        <f t="shared" si="8"/>
        <v>0</v>
      </c>
      <c r="AS35" s="324">
        <f t="shared" si="9"/>
        <v>0</v>
      </c>
      <c r="AT35" s="324">
        <f t="shared" si="10"/>
        <v>0</v>
      </c>
      <c r="AU35" s="321">
        <f t="shared" si="11"/>
        <v>0</v>
      </c>
      <c r="AV35" s="322" t="str">
        <f t="shared" si="1"/>
        <v/>
      </c>
      <c r="AW35" s="110"/>
      <c r="AX35" s="110"/>
    </row>
    <row r="36" spans="1:50">
      <c r="A36" s="319"/>
      <c r="B36" s="634"/>
      <c r="C36" s="634"/>
      <c r="D36" s="633"/>
      <c r="E36" s="635"/>
      <c r="F36" s="635"/>
      <c r="G36" s="634"/>
      <c r="H36" s="647"/>
      <c r="I36" s="651"/>
      <c r="J36" s="647"/>
      <c r="K36" s="649"/>
      <c r="L36" s="647">
        <f>IF(D36="",0,VLOOKUP(D36,LookupDataNonCounty!$B$2:$C$16,2,FALSE)*J36)</f>
        <v>0</v>
      </c>
      <c r="M36" s="647"/>
      <c r="N36" s="647"/>
      <c r="O36" s="647"/>
      <c r="P36" s="647"/>
      <c r="Q36" s="647"/>
      <c r="R36" s="459"/>
      <c r="S36" s="460"/>
      <c r="T36" s="461"/>
      <c r="U36" s="462"/>
      <c r="V36" s="459"/>
      <c r="W36" s="459"/>
      <c r="X36" s="459"/>
      <c r="Y36" s="463"/>
      <c r="Z36" s="464"/>
      <c r="AA36" s="465"/>
      <c r="AB36" s="459"/>
      <c r="AC36" s="463"/>
      <c r="AD36" s="464"/>
      <c r="AE36" s="466"/>
      <c r="AF36" s="464"/>
      <c r="AG36" s="461"/>
      <c r="AH36" s="464"/>
      <c r="AI36" s="461"/>
      <c r="AJ36" s="653">
        <f t="shared" si="2"/>
        <v>1</v>
      </c>
      <c r="AK36" s="608"/>
      <c r="AL36" s="320">
        <f t="shared" si="0"/>
        <v>0</v>
      </c>
      <c r="AM36" s="320">
        <f t="shared" si="3"/>
        <v>0</v>
      </c>
      <c r="AN36" s="324">
        <f t="shared" si="4"/>
        <v>0</v>
      </c>
      <c r="AO36" s="324">
        <f t="shared" si="5"/>
        <v>0</v>
      </c>
      <c r="AP36" s="324">
        <f t="shared" si="6"/>
        <v>0</v>
      </c>
      <c r="AQ36" s="324">
        <f t="shared" si="7"/>
        <v>0</v>
      </c>
      <c r="AR36" s="324">
        <f t="shared" si="8"/>
        <v>0</v>
      </c>
      <c r="AS36" s="324">
        <f t="shared" si="9"/>
        <v>0</v>
      </c>
      <c r="AT36" s="324">
        <f t="shared" si="10"/>
        <v>0</v>
      </c>
      <c r="AU36" s="321">
        <f t="shared" si="11"/>
        <v>0</v>
      </c>
      <c r="AV36" s="322" t="str">
        <f t="shared" si="1"/>
        <v/>
      </c>
      <c r="AW36" s="110"/>
      <c r="AX36" s="110"/>
    </row>
    <row r="37" spans="1:50">
      <c r="A37" s="319"/>
      <c r="B37" s="634"/>
      <c r="C37" s="634"/>
      <c r="D37" s="633"/>
      <c r="E37" s="635"/>
      <c r="F37" s="635"/>
      <c r="G37" s="634"/>
      <c r="H37" s="647"/>
      <c r="I37" s="651"/>
      <c r="J37" s="647"/>
      <c r="K37" s="649"/>
      <c r="L37" s="647">
        <f>IF(D37="",0,VLOOKUP(D37,LookupDataNonCounty!$B$2:$C$16,2,FALSE)*J37)</f>
        <v>0</v>
      </c>
      <c r="M37" s="647"/>
      <c r="N37" s="647"/>
      <c r="O37" s="647"/>
      <c r="P37" s="647"/>
      <c r="Q37" s="647"/>
      <c r="R37" s="459"/>
      <c r="S37" s="460"/>
      <c r="T37" s="461"/>
      <c r="U37" s="462"/>
      <c r="V37" s="459"/>
      <c r="W37" s="459"/>
      <c r="X37" s="459"/>
      <c r="Y37" s="463"/>
      <c r="Z37" s="464"/>
      <c r="AA37" s="465"/>
      <c r="AB37" s="459"/>
      <c r="AC37" s="463"/>
      <c r="AD37" s="464"/>
      <c r="AE37" s="466"/>
      <c r="AF37" s="464"/>
      <c r="AG37" s="461"/>
      <c r="AH37" s="464"/>
      <c r="AI37" s="461"/>
      <c r="AJ37" s="653">
        <f t="shared" si="2"/>
        <v>1</v>
      </c>
      <c r="AK37" s="607"/>
      <c r="AL37" s="320">
        <f t="shared" si="0"/>
        <v>0</v>
      </c>
      <c r="AM37" s="320">
        <f t="shared" si="3"/>
        <v>0</v>
      </c>
      <c r="AN37" s="324">
        <f t="shared" si="4"/>
        <v>0</v>
      </c>
      <c r="AO37" s="324">
        <f t="shared" si="5"/>
        <v>0</v>
      </c>
      <c r="AP37" s="324">
        <f t="shared" si="6"/>
        <v>0</v>
      </c>
      <c r="AQ37" s="324">
        <f t="shared" si="7"/>
        <v>0</v>
      </c>
      <c r="AR37" s="324">
        <f t="shared" si="8"/>
        <v>0</v>
      </c>
      <c r="AS37" s="324">
        <f t="shared" si="9"/>
        <v>0</v>
      </c>
      <c r="AT37" s="324">
        <f t="shared" si="10"/>
        <v>0</v>
      </c>
      <c r="AU37" s="321">
        <f t="shared" si="11"/>
        <v>0</v>
      </c>
      <c r="AV37" s="322" t="str">
        <f t="shared" si="1"/>
        <v/>
      </c>
      <c r="AW37" s="110"/>
      <c r="AX37" s="110"/>
    </row>
    <row r="38" spans="1:50">
      <c r="A38" s="319"/>
      <c r="B38" s="634"/>
      <c r="C38" s="634"/>
      <c r="D38" s="633"/>
      <c r="E38" s="635"/>
      <c r="F38" s="635"/>
      <c r="G38" s="634"/>
      <c r="H38" s="647"/>
      <c r="I38" s="651"/>
      <c r="J38" s="647"/>
      <c r="K38" s="649"/>
      <c r="L38" s="647">
        <f>IF(D38="",0,VLOOKUP(D38,LookupDataNonCounty!$B$2:$C$16,2,FALSE)*J38)</f>
        <v>0</v>
      </c>
      <c r="M38" s="647"/>
      <c r="N38" s="647"/>
      <c r="O38" s="647"/>
      <c r="P38" s="647"/>
      <c r="Q38" s="647"/>
      <c r="R38" s="459"/>
      <c r="S38" s="460"/>
      <c r="T38" s="461"/>
      <c r="U38" s="462"/>
      <c r="V38" s="459"/>
      <c r="W38" s="459"/>
      <c r="X38" s="459"/>
      <c r="Y38" s="463"/>
      <c r="Z38" s="464"/>
      <c r="AA38" s="465"/>
      <c r="AB38" s="459"/>
      <c r="AC38" s="463"/>
      <c r="AD38" s="464"/>
      <c r="AE38" s="466"/>
      <c r="AF38" s="464"/>
      <c r="AG38" s="461"/>
      <c r="AH38" s="464"/>
      <c r="AI38" s="461"/>
      <c r="AJ38" s="653">
        <f t="shared" si="2"/>
        <v>1</v>
      </c>
      <c r="AK38" s="608"/>
      <c r="AL38" s="320">
        <f t="shared" si="0"/>
        <v>0</v>
      </c>
      <c r="AM38" s="320">
        <f t="shared" si="3"/>
        <v>0</v>
      </c>
      <c r="AN38" s="324">
        <f t="shared" si="4"/>
        <v>0</v>
      </c>
      <c r="AO38" s="324">
        <f t="shared" si="5"/>
        <v>0</v>
      </c>
      <c r="AP38" s="324">
        <f t="shared" si="6"/>
        <v>0</v>
      </c>
      <c r="AQ38" s="324">
        <f t="shared" si="7"/>
        <v>0</v>
      </c>
      <c r="AR38" s="324">
        <f t="shared" si="8"/>
        <v>0</v>
      </c>
      <c r="AS38" s="324">
        <f t="shared" si="9"/>
        <v>0</v>
      </c>
      <c r="AT38" s="324">
        <f t="shared" si="10"/>
        <v>0</v>
      </c>
      <c r="AU38" s="321">
        <f t="shared" si="11"/>
        <v>0</v>
      </c>
      <c r="AV38" s="322" t="str">
        <f t="shared" si="1"/>
        <v/>
      </c>
      <c r="AW38" s="110"/>
      <c r="AX38" s="110"/>
    </row>
    <row r="39" spans="1:50">
      <c r="A39" s="319"/>
      <c r="B39" s="634"/>
      <c r="C39" s="634"/>
      <c r="D39" s="633"/>
      <c r="E39" s="635"/>
      <c r="F39" s="635"/>
      <c r="G39" s="634"/>
      <c r="H39" s="647"/>
      <c r="I39" s="651"/>
      <c r="J39" s="647"/>
      <c r="K39" s="649"/>
      <c r="L39" s="647">
        <f>IF(D39="",0,VLOOKUP(D39,LookupDataNonCounty!$B$2:$C$16,2,FALSE)*J39)</f>
        <v>0</v>
      </c>
      <c r="M39" s="647"/>
      <c r="N39" s="647"/>
      <c r="O39" s="647"/>
      <c r="P39" s="647"/>
      <c r="Q39" s="647"/>
      <c r="R39" s="459"/>
      <c r="S39" s="460"/>
      <c r="T39" s="461"/>
      <c r="U39" s="462"/>
      <c r="V39" s="459"/>
      <c r="W39" s="459"/>
      <c r="X39" s="459"/>
      <c r="Y39" s="463"/>
      <c r="Z39" s="464"/>
      <c r="AA39" s="465"/>
      <c r="AB39" s="459"/>
      <c r="AC39" s="463"/>
      <c r="AD39" s="464"/>
      <c r="AE39" s="466"/>
      <c r="AF39" s="464"/>
      <c r="AG39" s="461"/>
      <c r="AH39" s="464"/>
      <c r="AI39" s="461"/>
      <c r="AJ39" s="653">
        <f t="shared" si="2"/>
        <v>1</v>
      </c>
      <c r="AK39" s="607"/>
      <c r="AL39" s="320">
        <f t="shared" si="0"/>
        <v>0</v>
      </c>
      <c r="AM39" s="320">
        <f t="shared" si="3"/>
        <v>0</v>
      </c>
      <c r="AN39" s="324">
        <f t="shared" si="4"/>
        <v>0</v>
      </c>
      <c r="AO39" s="324">
        <f t="shared" si="5"/>
        <v>0</v>
      </c>
      <c r="AP39" s="324">
        <f t="shared" si="6"/>
        <v>0</v>
      </c>
      <c r="AQ39" s="324">
        <f t="shared" si="7"/>
        <v>0</v>
      </c>
      <c r="AR39" s="324">
        <f t="shared" si="8"/>
        <v>0</v>
      </c>
      <c r="AS39" s="324">
        <f t="shared" si="9"/>
        <v>0</v>
      </c>
      <c r="AT39" s="324">
        <f t="shared" si="10"/>
        <v>0</v>
      </c>
      <c r="AU39" s="321">
        <f t="shared" si="11"/>
        <v>0</v>
      </c>
      <c r="AV39" s="322" t="str">
        <f t="shared" si="1"/>
        <v/>
      </c>
      <c r="AW39" s="110"/>
      <c r="AX39" s="110"/>
    </row>
    <row r="40" spans="1:50">
      <c r="A40" s="319"/>
      <c r="B40" s="634"/>
      <c r="C40" s="634"/>
      <c r="D40" s="633"/>
      <c r="E40" s="635"/>
      <c r="F40" s="635"/>
      <c r="G40" s="634"/>
      <c r="H40" s="647"/>
      <c r="I40" s="651"/>
      <c r="J40" s="647"/>
      <c r="K40" s="649"/>
      <c r="L40" s="647">
        <f>IF(D40="",0,VLOOKUP(D40,LookupDataNonCounty!$B$2:$C$16,2,FALSE)*J40)</f>
        <v>0</v>
      </c>
      <c r="M40" s="647"/>
      <c r="N40" s="647"/>
      <c r="O40" s="647"/>
      <c r="P40" s="647"/>
      <c r="Q40" s="647"/>
      <c r="R40" s="459"/>
      <c r="S40" s="460"/>
      <c r="T40" s="461"/>
      <c r="U40" s="462"/>
      <c r="V40" s="459"/>
      <c r="W40" s="459"/>
      <c r="X40" s="459"/>
      <c r="Y40" s="463"/>
      <c r="Z40" s="464"/>
      <c r="AA40" s="465"/>
      <c r="AB40" s="459"/>
      <c r="AC40" s="463"/>
      <c r="AD40" s="464"/>
      <c r="AE40" s="466"/>
      <c r="AF40" s="464"/>
      <c r="AG40" s="461"/>
      <c r="AH40" s="464"/>
      <c r="AI40" s="461"/>
      <c r="AJ40" s="653">
        <f t="shared" si="2"/>
        <v>1</v>
      </c>
      <c r="AK40" s="608"/>
      <c r="AL40" s="320">
        <f t="shared" si="0"/>
        <v>0</v>
      </c>
      <c r="AM40" s="320">
        <f t="shared" si="3"/>
        <v>0</v>
      </c>
      <c r="AN40" s="324">
        <f t="shared" si="4"/>
        <v>0</v>
      </c>
      <c r="AO40" s="324">
        <f t="shared" si="5"/>
        <v>0</v>
      </c>
      <c r="AP40" s="324">
        <f t="shared" si="6"/>
        <v>0</v>
      </c>
      <c r="AQ40" s="324">
        <f t="shared" si="7"/>
        <v>0</v>
      </c>
      <c r="AR40" s="324">
        <f t="shared" si="8"/>
        <v>0</v>
      </c>
      <c r="AS40" s="324">
        <f t="shared" si="9"/>
        <v>0</v>
      </c>
      <c r="AT40" s="324">
        <f t="shared" si="10"/>
        <v>0</v>
      </c>
      <c r="AU40" s="321">
        <f t="shared" si="11"/>
        <v>0</v>
      </c>
      <c r="AV40" s="322" t="str">
        <f t="shared" si="1"/>
        <v/>
      </c>
      <c r="AW40" s="110"/>
      <c r="AX40" s="110"/>
    </row>
    <row r="41" spans="1:50">
      <c r="A41" s="319"/>
      <c r="B41" s="634"/>
      <c r="C41" s="634"/>
      <c r="D41" s="633"/>
      <c r="E41" s="635"/>
      <c r="F41" s="635"/>
      <c r="G41" s="634"/>
      <c r="H41" s="647"/>
      <c r="I41" s="651"/>
      <c r="J41" s="647"/>
      <c r="K41" s="649"/>
      <c r="L41" s="647">
        <f>IF(D41="",0,VLOOKUP(D41,LookupDataNonCounty!$B$2:$C$16,2,FALSE)*J41)</f>
        <v>0</v>
      </c>
      <c r="M41" s="647"/>
      <c r="N41" s="647"/>
      <c r="O41" s="647"/>
      <c r="P41" s="647"/>
      <c r="Q41" s="647"/>
      <c r="R41" s="459"/>
      <c r="S41" s="460"/>
      <c r="T41" s="461"/>
      <c r="U41" s="462"/>
      <c r="V41" s="459"/>
      <c r="W41" s="459"/>
      <c r="X41" s="459"/>
      <c r="Y41" s="463"/>
      <c r="Z41" s="464"/>
      <c r="AA41" s="465"/>
      <c r="AB41" s="459"/>
      <c r="AC41" s="463"/>
      <c r="AD41" s="464"/>
      <c r="AE41" s="466"/>
      <c r="AF41" s="464"/>
      <c r="AG41" s="461"/>
      <c r="AH41" s="464"/>
      <c r="AI41" s="461"/>
      <c r="AJ41" s="653">
        <f t="shared" si="2"/>
        <v>1</v>
      </c>
      <c r="AK41" s="607"/>
      <c r="AL41" s="320">
        <f t="shared" si="0"/>
        <v>0</v>
      </c>
      <c r="AM41" s="320">
        <f t="shared" si="3"/>
        <v>0</v>
      </c>
      <c r="AN41" s="324">
        <f t="shared" si="4"/>
        <v>0</v>
      </c>
      <c r="AO41" s="324">
        <f t="shared" si="5"/>
        <v>0</v>
      </c>
      <c r="AP41" s="324">
        <f t="shared" si="6"/>
        <v>0</v>
      </c>
      <c r="AQ41" s="324">
        <f t="shared" si="7"/>
        <v>0</v>
      </c>
      <c r="AR41" s="324">
        <f t="shared" si="8"/>
        <v>0</v>
      </c>
      <c r="AS41" s="324">
        <f t="shared" si="9"/>
        <v>0</v>
      </c>
      <c r="AT41" s="324">
        <f t="shared" si="10"/>
        <v>0</v>
      </c>
      <c r="AU41" s="321">
        <f t="shared" si="11"/>
        <v>0</v>
      </c>
      <c r="AV41" s="322" t="str">
        <f t="shared" si="1"/>
        <v/>
      </c>
      <c r="AW41" s="110"/>
      <c r="AX41" s="110"/>
    </row>
    <row r="42" spans="1:50">
      <c r="A42" s="319"/>
      <c r="B42" s="634"/>
      <c r="C42" s="634"/>
      <c r="D42" s="633"/>
      <c r="E42" s="635"/>
      <c r="F42" s="635"/>
      <c r="G42" s="634"/>
      <c r="H42" s="647"/>
      <c r="I42" s="651"/>
      <c r="J42" s="647"/>
      <c r="K42" s="649"/>
      <c r="L42" s="647">
        <f>IF(D42="",0,VLOOKUP(D42,LookupDataNonCounty!$B$2:$C$16,2,FALSE)*J42)</f>
        <v>0</v>
      </c>
      <c r="M42" s="647"/>
      <c r="N42" s="647"/>
      <c r="O42" s="647"/>
      <c r="P42" s="647"/>
      <c r="Q42" s="647"/>
      <c r="R42" s="459"/>
      <c r="S42" s="460"/>
      <c r="T42" s="461"/>
      <c r="U42" s="462"/>
      <c r="V42" s="459"/>
      <c r="W42" s="459"/>
      <c r="X42" s="459"/>
      <c r="Y42" s="463"/>
      <c r="Z42" s="464"/>
      <c r="AA42" s="465"/>
      <c r="AB42" s="459"/>
      <c r="AC42" s="463"/>
      <c r="AD42" s="464"/>
      <c r="AE42" s="466"/>
      <c r="AF42" s="464"/>
      <c r="AG42" s="461"/>
      <c r="AH42" s="464"/>
      <c r="AI42" s="461"/>
      <c r="AJ42" s="653">
        <f t="shared" si="2"/>
        <v>1</v>
      </c>
      <c r="AK42" s="608"/>
      <c r="AL42" s="320">
        <f t="shared" si="0"/>
        <v>0</v>
      </c>
      <c r="AM42" s="320">
        <f t="shared" si="3"/>
        <v>0</v>
      </c>
      <c r="AN42" s="324">
        <f t="shared" si="4"/>
        <v>0</v>
      </c>
      <c r="AO42" s="324">
        <f t="shared" si="5"/>
        <v>0</v>
      </c>
      <c r="AP42" s="324">
        <f t="shared" si="6"/>
        <v>0</v>
      </c>
      <c r="AQ42" s="324">
        <f t="shared" si="7"/>
        <v>0</v>
      </c>
      <c r="AR42" s="324">
        <f t="shared" si="8"/>
        <v>0</v>
      </c>
      <c r="AS42" s="324">
        <f t="shared" si="9"/>
        <v>0</v>
      </c>
      <c r="AT42" s="324">
        <f t="shared" si="10"/>
        <v>0</v>
      </c>
      <c r="AU42" s="321">
        <f t="shared" si="11"/>
        <v>0</v>
      </c>
      <c r="AV42" s="322" t="str">
        <f t="shared" si="1"/>
        <v/>
      </c>
      <c r="AW42" s="110"/>
      <c r="AX42" s="110"/>
    </row>
    <row r="43" spans="1:50">
      <c r="A43" s="319"/>
      <c r="B43" s="634"/>
      <c r="C43" s="634"/>
      <c r="D43" s="633"/>
      <c r="E43" s="635"/>
      <c r="F43" s="635"/>
      <c r="G43" s="634"/>
      <c r="H43" s="647"/>
      <c r="I43" s="651"/>
      <c r="J43" s="647"/>
      <c r="K43" s="649"/>
      <c r="L43" s="647">
        <f>IF(D43="",0,VLOOKUP(D43,LookupDataNonCounty!$B$2:$C$16,2,FALSE)*J43)</f>
        <v>0</v>
      </c>
      <c r="M43" s="647"/>
      <c r="N43" s="647"/>
      <c r="O43" s="647"/>
      <c r="P43" s="647"/>
      <c r="Q43" s="647"/>
      <c r="R43" s="459"/>
      <c r="S43" s="460"/>
      <c r="T43" s="461"/>
      <c r="U43" s="462"/>
      <c r="V43" s="459"/>
      <c r="W43" s="459"/>
      <c r="X43" s="459"/>
      <c r="Y43" s="463"/>
      <c r="Z43" s="464"/>
      <c r="AA43" s="465"/>
      <c r="AB43" s="459"/>
      <c r="AC43" s="463"/>
      <c r="AD43" s="464"/>
      <c r="AE43" s="466"/>
      <c r="AF43" s="464"/>
      <c r="AG43" s="461"/>
      <c r="AH43" s="464"/>
      <c r="AI43" s="461"/>
      <c r="AJ43" s="653">
        <f t="shared" si="2"/>
        <v>1</v>
      </c>
      <c r="AK43" s="607"/>
      <c r="AL43" s="320">
        <f t="shared" si="0"/>
        <v>0</v>
      </c>
      <c r="AM43" s="320">
        <f t="shared" si="3"/>
        <v>0</v>
      </c>
      <c r="AN43" s="324">
        <f t="shared" si="4"/>
        <v>0</v>
      </c>
      <c r="AO43" s="324">
        <f t="shared" si="5"/>
        <v>0</v>
      </c>
      <c r="AP43" s="324">
        <f t="shared" si="6"/>
        <v>0</v>
      </c>
      <c r="AQ43" s="324">
        <f t="shared" si="7"/>
        <v>0</v>
      </c>
      <c r="AR43" s="324">
        <f t="shared" si="8"/>
        <v>0</v>
      </c>
      <c r="AS43" s="324">
        <f t="shared" si="9"/>
        <v>0</v>
      </c>
      <c r="AT43" s="324">
        <f t="shared" si="10"/>
        <v>0</v>
      </c>
      <c r="AU43" s="321">
        <f t="shared" si="11"/>
        <v>0</v>
      </c>
      <c r="AV43" s="322" t="str">
        <f t="shared" si="1"/>
        <v/>
      </c>
      <c r="AW43" s="110"/>
      <c r="AX43" s="110"/>
    </row>
    <row r="44" spans="1:50">
      <c r="A44" s="319"/>
      <c r="B44" s="634"/>
      <c r="C44" s="634"/>
      <c r="D44" s="633"/>
      <c r="E44" s="635"/>
      <c r="F44" s="635"/>
      <c r="G44" s="634"/>
      <c r="H44" s="647"/>
      <c r="I44" s="651"/>
      <c r="J44" s="647"/>
      <c r="K44" s="649"/>
      <c r="L44" s="647">
        <f>IF(D44="",0,VLOOKUP(D44,LookupDataNonCounty!$B$2:$C$16,2,FALSE)*J44)</f>
        <v>0</v>
      </c>
      <c r="M44" s="647"/>
      <c r="N44" s="647"/>
      <c r="O44" s="647"/>
      <c r="P44" s="647"/>
      <c r="Q44" s="647"/>
      <c r="R44" s="459"/>
      <c r="S44" s="460"/>
      <c r="T44" s="461"/>
      <c r="U44" s="462"/>
      <c r="V44" s="459"/>
      <c r="W44" s="459"/>
      <c r="X44" s="459"/>
      <c r="Y44" s="463"/>
      <c r="Z44" s="464"/>
      <c r="AA44" s="465"/>
      <c r="AB44" s="459"/>
      <c r="AC44" s="463"/>
      <c r="AD44" s="464"/>
      <c r="AE44" s="466"/>
      <c r="AF44" s="464"/>
      <c r="AG44" s="461"/>
      <c r="AH44" s="464"/>
      <c r="AI44" s="461"/>
      <c r="AJ44" s="653">
        <f t="shared" si="2"/>
        <v>1</v>
      </c>
      <c r="AK44" s="608"/>
      <c r="AL44" s="320">
        <f t="shared" si="0"/>
        <v>0</v>
      </c>
      <c r="AM44" s="320">
        <f t="shared" si="3"/>
        <v>0</v>
      </c>
      <c r="AN44" s="324">
        <f t="shared" si="4"/>
        <v>0</v>
      </c>
      <c r="AO44" s="324">
        <f t="shared" si="5"/>
        <v>0</v>
      </c>
      <c r="AP44" s="324">
        <f t="shared" si="6"/>
        <v>0</v>
      </c>
      <c r="AQ44" s="324">
        <f t="shared" si="7"/>
        <v>0</v>
      </c>
      <c r="AR44" s="324">
        <f t="shared" si="8"/>
        <v>0</v>
      </c>
      <c r="AS44" s="324">
        <f t="shared" si="9"/>
        <v>0</v>
      </c>
      <c r="AT44" s="324">
        <f t="shared" si="10"/>
        <v>0</v>
      </c>
      <c r="AU44" s="321">
        <f t="shared" si="11"/>
        <v>0</v>
      </c>
      <c r="AV44" s="322" t="str">
        <f t="shared" si="1"/>
        <v/>
      </c>
      <c r="AW44" s="110"/>
      <c r="AX44" s="110"/>
    </row>
    <row r="45" spans="1:50">
      <c r="A45" s="319"/>
      <c r="B45" s="634"/>
      <c r="C45" s="634"/>
      <c r="D45" s="633"/>
      <c r="E45" s="635"/>
      <c r="F45" s="635"/>
      <c r="G45" s="634"/>
      <c r="H45" s="647"/>
      <c r="I45" s="651"/>
      <c r="J45" s="647"/>
      <c r="K45" s="649"/>
      <c r="L45" s="647">
        <f>IF(D45="",0,VLOOKUP(D45,LookupDataNonCounty!$B$2:$C$16,2,FALSE)*J45)</f>
        <v>0</v>
      </c>
      <c r="M45" s="647"/>
      <c r="N45" s="647"/>
      <c r="O45" s="647"/>
      <c r="P45" s="647"/>
      <c r="Q45" s="647"/>
      <c r="R45" s="459"/>
      <c r="S45" s="460"/>
      <c r="T45" s="461"/>
      <c r="U45" s="462"/>
      <c r="V45" s="459"/>
      <c r="W45" s="459"/>
      <c r="X45" s="459"/>
      <c r="Y45" s="463"/>
      <c r="Z45" s="464"/>
      <c r="AA45" s="465"/>
      <c r="AB45" s="459"/>
      <c r="AC45" s="463"/>
      <c r="AD45" s="464"/>
      <c r="AE45" s="466"/>
      <c r="AF45" s="464"/>
      <c r="AG45" s="461"/>
      <c r="AH45" s="464"/>
      <c r="AI45" s="461"/>
      <c r="AJ45" s="653">
        <f t="shared" si="2"/>
        <v>1</v>
      </c>
      <c r="AK45" s="607"/>
      <c r="AL45" s="320">
        <f t="shared" si="0"/>
        <v>0</v>
      </c>
      <c r="AM45" s="320">
        <f t="shared" si="3"/>
        <v>0</v>
      </c>
      <c r="AN45" s="324">
        <f t="shared" si="4"/>
        <v>0</v>
      </c>
      <c r="AO45" s="324">
        <f t="shared" si="5"/>
        <v>0</v>
      </c>
      <c r="AP45" s="324">
        <f t="shared" si="6"/>
        <v>0</v>
      </c>
      <c r="AQ45" s="324">
        <f t="shared" si="7"/>
        <v>0</v>
      </c>
      <c r="AR45" s="324">
        <f t="shared" si="8"/>
        <v>0</v>
      </c>
      <c r="AS45" s="324">
        <f t="shared" si="9"/>
        <v>0</v>
      </c>
      <c r="AT45" s="324">
        <f t="shared" si="10"/>
        <v>0</v>
      </c>
      <c r="AU45" s="321">
        <f t="shared" si="11"/>
        <v>0</v>
      </c>
      <c r="AV45" s="322" t="str">
        <f t="shared" si="1"/>
        <v/>
      </c>
      <c r="AW45" s="110"/>
      <c r="AX45" s="110"/>
    </row>
    <row r="46" spans="1:50">
      <c r="A46" s="319"/>
      <c r="B46" s="634"/>
      <c r="C46" s="634"/>
      <c r="D46" s="633"/>
      <c r="E46" s="635"/>
      <c r="F46" s="635"/>
      <c r="G46" s="634"/>
      <c r="H46" s="647"/>
      <c r="I46" s="651"/>
      <c r="J46" s="647"/>
      <c r="K46" s="649"/>
      <c r="L46" s="647">
        <f>IF(D46="",0,VLOOKUP(D46,LookupDataNonCounty!$B$2:$C$16,2,FALSE)*J46)</f>
        <v>0</v>
      </c>
      <c r="M46" s="647"/>
      <c r="N46" s="647"/>
      <c r="O46" s="647"/>
      <c r="P46" s="647"/>
      <c r="Q46" s="647"/>
      <c r="R46" s="459"/>
      <c r="S46" s="460"/>
      <c r="T46" s="461"/>
      <c r="U46" s="462"/>
      <c r="V46" s="459"/>
      <c r="W46" s="459"/>
      <c r="X46" s="459"/>
      <c r="Y46" s="463"/>
      <c r="Z46" s="464"/>
      <c r="AA46" s="465"/>
      <c r="AB46" s="459"/>
      <c r="AC46" s="463"/>
      <c r="AD46" s="464"/>
      <c r="AE46" s="466"/>
      <c r="AF46" s="464"/>
      <c r="AG46" s="461"/>
      <c r="AH46" s="464"/>
      <c r="AI46" s="461"/>
      <c r="AJ46" s="653">
        <f t="shared" si="2"/>
        <v>1</v>
      </c>
      <c r="AK46" s="608"/>
      <c r="AL46" s="320">
        <f t="shared" si="0"/>
        <v>0</v>
      </c>
      <c r="AM46" s="320">
        <f t="shared" si="3"/>
        <v>0</v>
      </c>
      <c r="AN46" s="324">
        <f t="shared" si="4"/>
        <v>0</v>
      </c>
      <c r="AO46" s="324">
        <f t="shared" si="5"/>
        <v>0</v>
      </c>
      <c r="AP46" s="324">
        <f t="shared" si="6"/>
        <v>0</v>
      </c>
      <c r="AQ46" s="324">
        <f t="shared" si="7"/>
        <v>0</v>
      </c>
      <c r="AR46" s="324">
        <f t="shared" si="8"/>
        <v>0</v>
      </c>
      <c r="AS46" s="324">
        <f t="shared" si="9"/>
        <v>0</v>
      </c>
      <c r="AT46" s="324">
        <f t="shared" si="10"/>
        <v>0</v>
      </c>
      <c r="AU46" s="321">
        <f t="shared" si="11"/>
        <v>0</v>
      </c>
      <c r="AV46" s="322" t="str">
        <f t="shared" si="1"/>
        <v/>
      </c>
      <c r="AW46" s="110"/>
      <c r="AX46" s="110"/>
    </row>
    <row r="47" spans="1:50">
      <c r="A47" s="319"/>
      <c r="B47" s="634"/>
      <c r="C47" s="634"/>
      <c r="D47" s="633"/>
      <c r="E47" s="635"/>
      <c r="F47" s="635"/>
      <c r="G47" s="634"/>
      <c r="H47" s="647"/>
      <c r="I47" s="651"/>
      <c r="J47" s="647"/>
      <c r="K47" s="649"/>
      <c r="L47" s="647">
        <f>IF(D47="",0,VLOOKUP(D47,LookupDataNonCounty!$B$2:$C$16,2,FALSE)*J47)</f>
        <v>0</v>
      </c>
      <c r="M47" s="647"/>
      <c r="N47" s="647"/>
      <c r="O47" s="647"/>
      <c r="P47" s="647"/>
      <c r="Q47" s="647"/>
      <c r="R47" s="459"/>
      <c r="S47" s="460"/>
      <c r="T47" s="461"/>
      <c r="U47" s="462"/>
      <c r="V47" s="459"/>
      <c r="W47" s="459"/>
      <c r="X47" s="459"/>
      <c r="Y47" s="463"/>
      <c r="Z47" s="464"/>
      <c r="AA47" s="465"/>
      <c r="AB47" s="459"/>
      <c r="AC47" s="463"/>
      <c r="AD47" s="464"/>
      <c r="AE47" s="466"/>
      <c r="AF47" s="464"/>
      <c r="AG47" s="461"/>
      <c r="AH47" s="464"/>
      <c r="AI47" s="461"/>
      <c r="AJ47" s="653">
        <f t="shared" si="2"/>
        <v>1</v>
      </c>
      <c r="AK47" s="607"/>
      <c r="AL47" s="320">
        <f t="shared" si="0"/>
        <v>0</v>
      </c>
      <c r="AM47" s="320">
        <f t="shared" si="3"/>
        <v>0</v>
      </c>
      <c r="AN47" s="324">
        <f t="shared" si="4"/>
        <v>0</v>
      </c>
      <c r="AO47" s="324">
        <f t="shared" si="5"/>
        <v>0</v>
      </c>
      <c r="AP47" s="324">
        <f t="shared" si="6"/>
        <v>0</v>
      </c>
      <c r="AQ47" s="324">
        <f t="shared" si="7"/>
        <v>0</v>
      </c>
      <c r="AR47" s="324">
        <f t="shared" si="8"/>
        <v>0</v>
      </c>
      <c r="AS47" s="324">
        <f t="shared" si="9"/>
        <v>0</v>
      </c>
      <c r="AT47" s="324">
        <f t="shared" si="10"/>
        <v>0</v>
      </c>
      <c r="AU47" s="321">
        <f t="shared" si="11"/>
        <v>0</v>
      </c>
      <c r="AV47" s="322" t="str">
        <f t="shared" si="1"/>
        <v/>
      </c>
      <c r="AW47" s="110"/>
      <c r="AX47" s="110"/>
    </row>
    <row r="48" spans="1:50">
      <c r="A48" s="319"/>
      <c r="B48" s="634"/>
      <c r="C48" s="634"/>
      <c r="D48" s="633"/>
      <c r="E48" s="635"/>
      <c r="F48" s="635"/>
      <c r="G48" s="634"/>
      <c r="H48" s="647"/>
      <c r="I48" s="651"/>
      <c r="J48" s="647"/>
      <c r="K48" s="649"/>
      <c r="L48" s="647">
        <f>IF(D48="",0,VLOOKUP(D48,LookupDataNonCounty!$B$2:$C$16,2,FALSE)*J48)</f>
        <v>0</v>
      </c>
      <c r="M48" s="647"/>
      <c r="N48" s="647"/>
      <c r="O48" s="647"/>
      <c r="P48" s="647"/>
      <c r="Q48" s="647"/>
      <c r="R48" s="459"/>
      <c r="S48" s="460"/>
      <c r="T48" s="461"/>
      <c r="U48" s="462"/>
      <c r="V48" s="459"/>
      <c r="W48" s="459"/>
      <c r="X48" s="459"/>
      <c r="Y48" s="463"/>
      <c r="Z48" s="464"/>
      <c r="AA48" s="465"/>
      <c r="AB48" s="459"/>
      <c r="AC48" s="463"/>
      <c r="AD48" s="464"/>
      <c r="AE48" s="466"/>
      <c r="AF48" s="464"/>
      <c r="AG48" s="461"/>
      <c r="AH48" s="464"/>
      <c r="AI48" s="461"/>
      <c r="AJ48" s="653">
        <f t="shared" si="2"/>
        <v>1</v>
      </c>
      <c r="AK48" s="608"/>
      <c r="AL48" s="320">
        <f t="shared" si="0"/>
        <v>0</v>
      </c>
      <c r="AM48" s="320">
        <f t="shared" si="3"/>
        <v>0</v>
      </c>
      <c r="AN48" s="324">
        <f t="shared" si="4"/>
        <v>0</v>
      </c>
      <c r="AO48" s="324">
        <f t="shared" si="5"/>
        <v>0</v>
      </c>
      <c r="AP48" s="324">
        <f t="shared" si="6"/>
        <v>0</v>
      </c>
      <c r="AQ48" s="324">
        <f t="shared" si="7"/>
        <v>0</v>
      </c>
      <c r="AR48" s="324">
        <f t="shared" si="8"/>
        <v>0</v>
      </c>
      <c r="AS48" s="324">
        <f t="shared" si="9"/>
        <v>0</v>
      </c>
      <c r="AT48" s="324">
        <f t="shared" si="10"/>
        <v>0</v>
      </c>
      <c r="AU48" s="321">
        <f t="shared" si="11"/>
        <v>0</v>
      </c>
      <c r="AV48" s="322" t="str">
        <f t="shared" si="1"/>
        <v/>
      </c>
      <c r="AW48" s="110"/>
      <c r="AX48" s="110"/>
    </row>
    <row r="49" spans="1:51">
      <c r="A49" s="319"/>
      <c r="B49" s="634"/>
      <c r="C49" s="634"/>
      <c r="D49" s="633"/>
      <c r="E49" s="635"/>
      <c r="F49" s="635"/>
      <c r="G49" s="634"/>
      <c r="H49" s="647"/>
      <c r="I49" s="651"/>
      <c r="J49" s="647"/>
      <c r="K49" s="649"/>
      <c r="L49" s="647">
        <f>IF(D49="",0,VLOOKUP(D49,LookupDataNonCounty!$B$2:$C$16,2,FALSE)*J49)</f>
        <v>0</v>
      </c>
      <c r="M49" s="647"/>
      <c r="N49" s="647"/>
      <c r="O49" s="647"/>
      <c r="P49" s="647"/>
      <c r="Q49" s="647"/>
      <c r="R49" s="459"/>
      <c r="S49" s="460"/>
      <c r="T49" s="461"/>
      <c r="U49" s="462"/>
      <c r="V49" s="459"/>
      <c r="W49" s="459"/>
      <c r="X49" s="459"/>
      <c r="Y49" s="463"/>
      <c r="Z49" s="464"/>
      <c r="AA49" s="465"/>
      <c r="AB49" s="459"/>
      <c r="AC49" s="463"/>
      <c r="AD49" s="464"/>
      <c r="AE49" s="466"/>
      <c r="AF49" s="464"/>
      <c r="AG49" s="461"/>
      <c r="AH49" s="464"/>
      <c r="AI49" s="461"/>
      <c r="AJ49" s="653">
        <f t="shared" si="2"/>
        <v>1</v>
      </c>
      <c r="AK49" s="607"/>
      <c r="AL49" s="320">
        <f t="shared" si="0"/>
        <v>0</v>
      </c>
      <c r="AM49" s="320">
        <f t="shared" si="3"/>
        <v>0</v>
      </c>
      <c r="AN49" s="324">
        <f t="shared" si="4"/>
        <v>0</v>
      </c>
      <c r="AO49" s="324">
        <f t="shared" si="5"/>
        <v>0</v>
      </c>
      <c r="AP49" s="324">
        <f t="shared" si="6"/>
        <v>0</v>
      </c>
      <c r="AQ49" s="324">
        <f t="shared" si="7"/>
        <v>0</v>
      </c>
      <c r="AR49" s="324">
        <f t="shared" si="8"/>
        <v>0</v>
      </c>
      <c r="AS49" s="324">
        <f t="shared" si="9"/>
        <v>0</v>
      </c>
      <c r="AT49" s="324">
        <f t="shared" si="10"/>
        <v>0</v>
      </c>
      <c r="AU49" s="321">
        <f t="shared" si="11"/>
        <v>0</v>
      </c>
      <c r="AV49" s="322" t="str">
        <f t="shared" si="1"/>
        <v/>
      </c>
      <c r="AW49" s="110"/>
      <c r="AX49" s="110"/>
    </row>
    <row r="50" spans="1:51">
      <c r="A50" s="319"/>
      <c r="B50" s="634"/>
      <c r="C50" s="634"/>
      <c r="D50" s="633"/>
      <c r="E50" s="635"/>
      <c r="F50" s="635"/>
      <c r="G50" s="634"/>
      <c r="H50" s="647"/>
      <c r="I50" s="651"/>
      <c r="J50" s="647"/>
      <c r="K50" s="649"/>
      <c r="L50" s="647">
        <f>IF(D50="",0,VLOOKUP(D50,LookupDataNonCounty!$B$2:$C$16,2,FALSE)*J50)</f>
        <v>0</v>
      </c>
      <c r="M50" s="647"/>
      <c r="N50" s="647"/>
      <c r="O50" s="647"/>
      <c r="P50" s="647"/>
      <c r="Q50" s="647"/>
      <c r="R50" s="459"/>
      <c r="S50" s="460"/>
      <c r="T50" s="461"/>
      <c r="U50" s="462"/>
      <c r="V50" s="459"/>
      <c r="W50" s="459"/>
      <c r="X50" s="459"/>
      <c r="Y50" s="463"/>
      <c r="Z50" s="464"/>
      <c r="AA50" s="465"/>
      <c r="AB50" s="459"/>
      <c r="AC50" s="463"/>
      <c r="AD50" s="464"/>
      <c r="AE50" s="466"/>
      <c r="AF50" s="464"/>
      <c r="AG50" s="461"/>
      <c r="AH50" s="464"/>
      <c r="AI50" s="461"/>
      <c r="AJ50" s="653">
        <f t="shared" si="2"/>
        <v>1</v>
      </c>
      <c r="AK50" s="608"/>
      <c r="AL50" s="320">
        <f t="shared" si="0"/>
        <v>0</v>
      </c>
      <c r="AM50" s="320">
        <f t="shared" si="3"/>
        <v>0</v>
      </c>
      <c r="AN50" s="324">
        <f t="shared" si="4"/>
        <v>0</v>
      </c>
      <c r="AO50" s="324">
        <f t="shared" si="5"/>
        <v>0</v>
      </c>
      <c r="AP50" s="324">
        <f t="shared" si="6"/>
        <v>0</v>
      </c>
      <c r="AQ50" s="324">
        <f t="shared" si="7"/>
        <v>0</v>
      </c>
      <c r="AR50" s="324">
        <f t="shared" si="8"/>
        <v>0</v>
      </c>
      <c r="AS50" s="324">
        <f t="shared" si="9"/>
        <v>0</v>
      </c>
      <c r="AT50" s="324">
        <f t="shared" si="10"/>
        <v>0</v>
      </c>
      <c r="AU50" s="321">
        <f t="shared" si="11"/>
        <v>0</v>
      </c>
      <c r="AV50" s="322" t="str">
        <f t="shared" si="1"/>
        <v/>
      </c>
      <c r="AW50" s="110"/>
      <c r="AX50" s="110"/>
    </row>
    <row r="51" spans="1:51">
      <c r="A51" s="319"/>
      <c r="B51" s="634"/>
      <c r="C51" s="634"/>
      <c r="D51" s="633"/>
      <c r="E51" s="635"/>
      <c r="F51" s="635"/>
      <c r="G51" s="634"/>
      <c r="H51" s="647"/>
      <c r="I51" s="651"/>
      <c r="J51" s="647"/>
      <c r="K51" s="649"/>
      <c r="L51" s="647">
        <f>IF(D51="",0,VLOOKUP(D51,LookupDataNonCounty!$B$2:$C$16,2,FALSE)*J51)</f>
        <v>0</v>
      </c>
      <c r="M51" s="647"/>
      <c r="N51" s="647"/>
      <c r="O51" s="647"/>
      <c r="P51" s="647"/>
      <c r="Q51" s="647"/>
      <c r="R51" s="459"/>
      <c r="S51" s="460"/>
      <c r="T51" s="461"/>
      <c r="U51" s="462"/>
      <c r="V51" s="459"/>
      <c r="W51" s="459"/>
      <c r="X51" s="459"/>
      <c r="Y51" s="463"/>
      <c r="Z51" s="464"/>
      <c r="AA51" s="465"/>
      <c r="AB51" s="459"/>
      <c r="AC51" s="463"/>
      <c r="AD51" s="464"/>
      <c r="AE51" s="466"/>
      <c r="AF51" s="464"/>
      <c r="AG51" s="461"/>
      <c r="AH51" s="464"/>
      <c r="AI51" s="461"/>
      <c r="AJ51" s="653">
        <f t="shared" si="2"/>
        <v>1</v>
      </c>
      <c r="AK51" s="607"/>
      <c r="AL51" s="320">
        <f t="shared" si="0"/>
        <v>0</v>
      </c>
      <c r="AM51" s="320">
        <f t="shared" si="3"/>
        <v>0</v>
      </c>
      <c r="AN51" s="324">
        <f t="shared" si="4"/>
        <v>0</v>
      </c>
      <c r="AO51" s="324">
        <f t="shared" si="5"/>
        <v>0</v>
      </c>
      <c r="AP51" s="324">
        <f t="shared" si="6"/>
        <v>0</v>
      </c>
      <c r="AQ51" s="324">
        <f t="shared" si="7"/>
        <v>0</v>
      </c>
      <c r="AR51" s="324">
        <f t="shared" si="8"/>
        <v>0</v>
      </c>
      <c r="AS51" s="324">
        <f t="shared" si="9"/>
        <v>0</v>
      </c>
      <c r="AT51" s="324">
        <f t="shared" si="10"/>
        <v>0</v>
      </c>
      <c r="AU51" s="321">
        <f t="shared" si="11"/>
        <v>0</v>
      </c>
      <c r="AV51" s="322" t="str">
        <f t="shared" si="1"/>
        <v/>
      </c>
      <c r="AW51" s="110"/>
      <c r="AX51" s="110"/>
    </row>
    <row r="52" spans="1:51">
      <c r="A52" s="319"/>
      <c r="B52" s="634"/>
      <c r="C52" s="634"/>
      <c r="D52" s="633"/>
      <c r="E52" s="635"/>
      <c r="F52" s="635"/>
      <c r="G52" s="634"/>
      <c r="H52" s="647"/>
      <c r="I52" s="651"/>
      <c r="J52" s="647"/>
      <c r="K52" s="649"/>
      <c r="L52" s="647">
        <f>IF(D52="",0,VLOOKUP(D52,LookupDataNonCounty!$B$2:$C$16,2,FALSE)*J52)</f>
        <v>0</v>
      </c>
      <c r="M52" s="647"/>
      <c r="N52" s="647"/>
      <c r="O52" s="647"/>
      <c r="P52" s="647"/>
      <c r="Q52" s="647"/>
      <c r="R52" s="459"/>
      <c r="S52" s="460"/>
      <c r="T52" s="461"/>
      <c r="U52" s="462"/>
      <c r="V52" s="459"/>
      <c r="W52" s="459"/>
      <c r="X52" s="459"/>
      <c r="Y52" s="463"/>
      <c r="Z52" s="464"/>
      <c r="AA52" s="465"/>
      <c r="AB52" s="459"/>
      <c r="AC52" s="463"/>
      <c r="AD52" s="464"/>
      <c r="AE52" s="466"/>
      <c r="AF52" s="464"/>
      <c r="AG52" s="461"/>
      <c r="AH52" s="464"/>
      <c r="AI52" s="461"/>
      <c r="AJ52" s="653">
        <f t="shared" si="2"/>
        <v>1</v>
      </c>
      <c r="AK52" s="608"/>
      <c r="AL52" s="320">
        <f t="shared" si="0"/>
        <v>0</v>
      </c>
      <c r="AM52" s="320">
        <f t="shared" si="3"/>
        <v>0</v>
      </c>
      <c r="AN52" s="324">
        <f t="shared" si="4"/>
        <v>0</v>
      </c>
      <c r="AO52" s="324">
        <f t="shared" si="5"/>
        <v>0</v>
      </c>
      <c r="AP52" s="324">
        <f t="shared" si="6"/>
        <v>0</v>
      </c>
      <c r="AQ52" s="324">
        <f t="shared" si="7"/>
        <v>0</v>
      </c>
      <c r="AR52" s="324">
        <f t="shared" si="8"/>
        <v>0</v>
      </c>
      <c r="AS52" s="324">
        <f t="shared" si="9"/>
        <v>0</v>
      </c>
      <c r="AT52" s="324">
        <f t="shared" si="10"/>
        <v>0</v>
      </c>
      <c r="AU52" s="321">
        <f t="shared" si="11"/>
        <v>0</v>
      </c>
      <c r="AV52" s="322" t="str">
        <f t="shared" si="1"/>
        <v/>
      </c>
      <c r="AW52" s="110"/>
      <c r="AX52" s="110"/>
    </row>
    <row r="53" spans="1:51">
      <c r="A53" s="319"/>
      <c r="B53" s="634"/>
      <c r="C53" s="634"/>
      <c r="D53" s="633"/>
      <c r="E53" s="635"/>
      <c r="F53" s="635"/>
      <c r="G53" s="634"/>
      <c r="H53" s="647"/>
      <c r="I53" s="651"/>
      <c r="J53" s="647"/>
      <c r="K53" s="649"/>
      <c r="L53" s="647">
        <f>IF(D53="",0,VLOOKUP(D53,LookupDataNonCounty!$B$2:$C$16,2,FALSE)*J53)</f>
        <v>0</v>
      </c>
      <c r="M53" s="647"/>
      <c r="N53" s="647"/>
      <c r="O53" s="647"/>
      <c r="P53" s="647"/>
      <c r="Q53" s="647"/>
      <c r="R53" s="459"/>
      <c r="S53" s="460"/>
      <c r="T53" s="461"/>
      <c r="U53" s="462"/>
      <c r="V53" s="459"/>
      <c r="W53" s="459"/>
      <c r="X53" s="459"/>
      <c r="Y53" s="463"/>
      <c r="Z53" s="464"/>
      <c r="AA53" s="465"/>
      <c r="AB53" s="459"/>
      <c r="AC53" s="463"/>
      <c r="AD53" s="464"/>
      <c r="AE53" s="466"/>
      <c r="AF53" s="464"/>
      <c r="AG53" s="461"/>
      <c r="AH53" s="464"/>
      <c r="AI53" s="461"/>
      <c r="AJ53" s="653">
        <f t="shared" si="2"/>
        <v>1</v>
      </c>
      <c r="AK53" s="607"/>
      <c r="AL53" s="320">
        <f t="shared" si="0"/>
        <v>0</v>
      </c>
      <c r="AM53" s="320">
        <f t="shared" si="3"/>
        <v>0</v>
      </c>
      <c r="AN53" s="324">
        <f t="shared" si="4"/>
        <v>0</v>
      </c>
      <c r="AO53" s="324">
        <f t="shared" si="5"/>
        <v>0</v>
      </c>
      <c r="AP53" s="324">
        <f t="shared" si="6"/>
        <v>0</v>
      </c>
      <c r="AQ53" s="324">
        <f t="shared" si="7"/>
        <v>0</v>
      </c>
      <c r="AR53" s="324">
        <f t="shared" si="8"/>
        <v>0</v>
      </c>
      <c r="AS53" s="324">
        <f t="shared" si="9"/>
        <v>0</v>
      </c>
      <c r="AT53" s="324">
        <f t="shared" si="10"/>
        <v>0</v>
      </c>
      <c r="AU53" s="321">
        <f t="shared" si="11"/>
        <v>0</v>
      </c>
      <c r="AV53" s="322" t="str">
        <f t="shared" si="1"/>
        <v/>
      </c>
      <c r="AW53" s="110"/>
      <c r="AX53" s="110"/>
    </row>
    <row r="54" spans="1:51">
      <c r="A54" s="319"/>
      <c r="B54" s="634"/>
      <c r="C54" s="634"/>
      <c r="D54" s="633"/>
      <c r="E54" s="635"/>
      <c r="F54" s="635"/>
      <c r="G54" s="634"/>
      <c r="H54" s="647"/>
      <c r="I54" s="651"/>
      <c r="J54" s="647"/>
      <c r="K54" s="649"/>
      <c r="L54" s="647">
        <f>IF(D54="",0,VLOOKUP(D54,LookupDataNonCounty!$B$2:$C$16,2,FALSE)*J54)</f>
        <v>0</v>
      </c>
      <c r="M54" s="647"/>
      <c r="N54" s="647"/>
      <c r="O54" s="647"/>
      <c r="P54" s="647"/>
      <c r="Q54" s="647"/>
      <c r="R54" s="459"/>
      <c r="S54" s="460"/>
      <c r="T54" s="461"/>
      <c r="U54" s="462"/>
      <c r="V54" s="459"/>
      <c r="W54" s="459"/>
      <c r="X54" s="459"/>
      <c r="Y54" s="463"/>
      <c r="Z54" s="464"/>
      <c r="AA54" s="465"/>
      <c r="AB54" s="459"/>
      <c r="AC54" s="463"/>
      <c r="AD54" s="464"/>
      <c r="AE54" s="466"/>
      <c r="AF54" s="464"/>
      <c r="AG54" s="461"/>
      <c r="AH54" s="464"/>
      <c r="AI54" s="461"/>
      <c r="AJ54" s="653">
        <f t="shared" si="2"/>
        <v>1</v>
      </c>
      <c r="AK54" s="608"/>
      <c r="AL54" s="320">
        <f t="shared" si="0"/>
        <v>0</v>
      </c>
      <c r="AM54" s="320">
        <f t="shared" si="3"/>
        <v>0</v>
      </c>
      <c r="AN54" s="324">
        <f t="shared" si="4"/>
        <v>0</v>
      </c>
      <c r="AO54" s="324">
        <f t="shared" si="5"/>
        <v>0</v>
      </c>
      <c r="AP54" s="324">
        <f t="shared" si="6"/>
        <v>0</v>
      </c>
      <c r="AQ54" s="324">
        <f t="shared" si="7"/>
        <v>0</v>
      </c>
      <c r="AR54" s="324">
        <f t="shared" si="8"/>
        <v>0</v>
      </c>
      <c r="AS54" s="324">
        <f t="shared" si="9"/>
        <v>0</v>
      </c>
      <c r="AT54" s="324">
        <f t="shared" si="10"/>
        <v>0</v>
      </c>
      <c r="AU54" s="321">
        <f t="shared" si="11"/>
        <v>0</v>
      </c>
      <c r="AV54" s="322" t="str">
        <f t="shared" si="1"/>
        <v/>
      </c>
      <c r="AW54" s="110"/>
      <c r="AX54" s="110"/>
    </row>
    <row r="55" spans="1:51" ht="15" customHeight="1">
      <c r="A55" s="319"/>
      <c r="B55" s="634"/>
      <c r="C55" s="634"/>
      <c r="D55" s="633"/>
      <c r="E55" s="635"/>
      <c r="F55" s="635"/>
      <c r="G55" s="634"/>
      <c r="H55" s="647"/>
      <c r="I55" s="651"/>
      <c r="J55" s="647"/>
      <c r="K55" s="649"/>
      <c r="L55" s="647">
        <f>IF(D55="",0,VLOOKUP(D55,LookupDataNonCounty!$B$2:$C$16,2,FALSE)*J55)</f>
        <v>0</v>
      </c>
      <c r="M55" s="647"/>
      <c r="N55" s="647"/>
      <c r="O55" s="647"/>
      <c r="P55" s="647"/>
      <c r="Q55" s="647"/>
      <c r="R55" s="459"/>
      <c r="S55" s="460"/>
      <c r="T55" s="461"/>
      <c r="U55" s="462"/>
      <c r="V55" s="459"/>
      <c r="W55" s="459"/>
      <c r="X55" s="459"/>
      <c r="Y55" s="463"/>
      <c r="Z55" s="464"/>
      <c r="AA55" s="465"/>
      <c r="AB55" s="459"/>
      <c r="AC55" s="463"/>
      <c r="AD55" s="464"/>
      <c r="AE55" s="466"/>
      <c r="AF55" s="464"/>
      <c r="AG55" s="461"/>
      <c r="AH55" s="464"/>
      <c r="AI55" s="461"/>
      <c r="AJ55" s="653">
        <f t="shared" si="2"/>
        <v>1</v>
      </c>
      <c r="AK55" s="607"/>
      <c r="AL55" s="320">
        <f t="shared" si="0"/>
        <v>0</v>
      </c>
      <c r="AM55" s="320">
        <f t="shared" si="3"/>
        <v>0</v>
      </c>
      <c r="AN55" s="324">
        <f t="shared" si="4"/>
        <v>0</v>
      </c>
      <c r="AO55" s="324">
        <f t="shared" si="5"/>
        <v>0</v>
      </c>
      <c r="AP55" s="324">
        <f t="shared" si="6"/>
        <v>0</v>
      </c>
      <c r="AQ55" s="324">
        <f t="shared" si="7"/>
        <v>0</v>
      </c>
      <c r="AR55" s="324">
        <f t="shared" si="8"/>
        <v>0</v>
      </c>
      <c r="AS55" s="324">
        <f t="shared" si="9"/>
        <v>0</v>
      </c>
      <c r="AT55" s="324">
        <f t="shared" si="10"/>
        <v>0</v>
      </c>
      <c r="AU55" s="321">
        <f t="shared" si="11"/>
        <v>0</v>
      </c>
      <c r="AV55" s="322" t="str">
        <f t="shared" si="1"/>
        <v/>
      </c>
      <c r="AW55" s="110"/>
      <c r="AX55" s="110"/>
    </row>
    <row r="56" spans="1:51">
      <c r="A56" s="319"/>
      <c r="B56" s="634"/>
      <c r="C56" s="634"/>
      <c r="D56" s="633"/>
      <c r="E56" s="635"/>
      <c r="F56" s="635"/>
      <c r="G56" s="634"/>
      <c r="H56" s="647"/>
      <c r="I56" s="651"/>
      <c r="J56" s="647"/>
      <c r="K56" s="649"/>
      <c r="L56" s="647">
        <f>IF(D56="",0,VLOOKUP(D56,LookupDataNonCounty!$B$2:$C$16,2,FALSE)*J56)</f>
        <v>0</v>
      </c>
      <c r="M56" s="647"/>
      <c r="N56" s="647"/>
      <c r="O56" s="647"/>
      <c r="P56" s="647"/>
      <c r="Q56" s="647"/>
      <c r="R56" s="459"/>
      <c r="S56" s="460"/>
      <c r="T56" s="461"/>
      <c r="U56" s="462"/>
      <c r="V56" s="459"/>
      <c r="W56" s="459"/>
      <c r="X56" s="459"/>
      <c r="Y56" s="551"/>
      <c r="Z56" s="552"/>
      <c r="AA56" s="553"/>
      <c r="AB56" s="554"/>
      <c r="AC56" s="551"/>
      <c r="AD56" s="552"/>
      <c r="AE56" s="466"/>
      <c r="AF56" s="464"/>
      <c r="AG56" s="461"/>
      <c r="AH56" s="464"/>
      <c r="AI56" s="461"/>
      <c r="AJ56" s="653">
        <f t="shared" si="2"/>
        <v>1</v>
      </c>
      <c r="AK56" s="608"/>
      <c r="AL56" s="320">
        <f t="shared" si="0"/>
        <v>0</v>
      </c>
      <c r="AM56" s="320">
        <f t="shared" si="3"/>
        <v>0</v>
      </c>
      <c r="AN56" s="324">
        <f t="shared" si="4"/>
        <v>0</v>
      </c>
      <c r="AO56" s="324">
        <f t="shared" si="5"/>
        <v>0</v>
      </c>
      <c r="AP56" s="324">
        <f t="shared" si="6"/>
        <v>0</v>
      </c>
      <c r="AQ56" s="324">
        <f t="shared" si="7"/>
        <v>0</v>
      </c>
      <c r="AR56" s="324">
        <f t="shared" si="8"/>
        <v>0</v>
      </c>
      <c r="AS56" s="324">
        <f t="shared" si="9"/>
        <v>0</v>
      </c>
      <c r="AT56" s="324">
        <f t="shared" si="10"/>
        <v>0</v>
      </c>
      <c r="AU56" s="321">
        <f t="shared" si="11"/>
        <v>0</v>
      </c>
      <c r="AV56" s="322" t="str">
        <f t="shared" si="1"/>
        <v/>
      </c>
      <c r="AW56" s="110"/>
      <c r="AX56" s="110"/>
      <c r="AY56" s="110"/>
    </row>
    <row r="57" spans="1:51">
      <c r="A57" s="319"/>
      <c r="B57" s="634"/>
      <c r="C57" s="634"/>
      <c r="D57" s="633"/>
      <c r="E57" s="635"/>
      <c r="F57" s="635"/>
      <c r="G57" s="634"/>
      <c r="H57" s="647"/>
      <c r="I57" s="651"/>
      <c r="J57" s="647"/>
      <c r="K57" s="649"/>
      <c r="L57" s="647">
        <f>IF(D57="",0,VLOOKUP(D57,LookupDataNonCounty!$B$2:$C$16,2,FALSE)*J57)</f>
        <v>0</v>
      </c>
      <c r="M57" s="647"/>
      <c r="N57" s="647"/>
      <c r="O57" s="647"/>
      <c r="P57" s="647"/>
      <c r="Q57" s="647"/>
      <c r="R57" s="459"/>
      <c r="S57" s="460"/>
      <c r="T57" s="461"/>
      <c r="U57" s="462"/>
      <c r="V57" s="459"/>
      <c r="W57" s="459"/>
      <c r="X57" s="459"/>
      <c r="Y57" s="463"/>
      <c r="Z57" s="464"/>
      <c r="AA57" s="465"/>
      <c r="AB57" s="459"/>
      <c r="AC57" s="463"/>
      <c r="AD57" s="464"/>
      <c r="AE57" s="466"/>
      <c r="AF57" s="464"/>
      <c r="AG57" s="461"/>
      <c r="AH57" s="464"/>
      <c r="AI57" s="461"/>
      <c r="AJ57" s="653">
        <f t="shared" si="2"/>
        <v>1</v>
      </c>
      <c r="AK57" s="607"/>
      <c r="AL57" s="320">
        <f t="shared" si="0"/>
        <v>0</v>
      </c>
      <c r="AM57" s="320">
        <f t="shared" si="3"/>
        <v>0</v>
      </c>
      <c r="AN57" s="324">
        <f t="shared" si="4"/>
        <v>0</v>
      </c>
      <c r="AO57" s="324">
        <f t="shared" si="5"/>
        <v>0</v>
      </c>
      <c r="AP57" s="324">
        <f t="shared" si="6"/>
        <v>0</v>
      </c>
      <c r="AQ57" s="324">
        <f t="shared" si="7"/>
        <v>0</v>
      </c>
      <c r="AR57" s="324">
        <f t="shared" si="8"/>
        <v>0</v>
      </c>
      <c r="AS57" s="324">
        <f t="shared" si="9"/>
        <v>0</v>
      </c>
      <c r="AT57" s="324">
        <f t="shared" si="10"/>
        <v>0</v>
      </c>
      <c r="AU57" s="321">
        <f t="shared" si="11"/>
        <v>0</v>
      </c>
      <c r="AV57" s="322" t="str">
        <f t="shared" si="1"/>
        <v/>
      </c>
      <c r="AW57" s="110"/>
      <c r="AX57" s="110"/>
      <c r="AY57" s="110"/>
    </row>
    <row r="58" spans="1:51">
      <c r="A58" s="319"/>
      <c r="B58" s="634"/>
      <c r="C58" s="634"/>
      <c r="D58" s="633"/>
      <c r="E58" s="635"/>
      <c r="F58" s="635"/>
      <c r="G58" s="634"/>
      <c r="H58" s="647"/>
      <c r="I58" s="651"/>
      <c r="J58" s="647"/>
      <c r="K58" s="649"/>
      <c r="L58" s="647">
        <f>IF(D58="",0,VLOOKUP(D58,LookupDataNonCounty!$B$2:$C$16,2,FALSE)*J58)</f>
        <v>0</v>
      </c>
      <c r="M58" s="647"/>
      <c r="N58" s="647"/>
      <c r="O58" s="647"/>
      <c r="P58" s="647"/>
      <c r="Q58" s="647"/>
      <c r="R58" s="459"/>
      <c r="S58" s="460"/>
      <c r="T58" s="461"/>
      <c r="U58" s="462"/>
      <c r="V58" s="459"/>
      <c r="W58" s="459"/>
      <c r="X58" s="459"/>
      <c r="Y58" s="463"/>
      <c r="Z58" s="464"/>
      <c r="AA58" s="465"/>
      <c r="AB58" s="459"/>
      <c r="AC58" s="463"/>
      <c r="AD58" s="464"/>
      <c r="AE58" s="466"/>
      <c r="AF58" s="464"/>
      <c r="AG58" s="461"/>
      <c r="AH58" s="464"/>
      <c r="AI58" s="461"/>
      <c r="AJ58" s="653">
        <f t="shared" si="2"/>
        <v>1</v>
      </c>
      <c r="AK58" s="608"/>
      <c r="AL58" s="320">
        <f t="shared" si="0"/>
        <v>0</v>
      </c>
      <c r="AM58" s="320">
        <f t="shared" si="3"/>
        <v>0</v>
      </c>
      <c r="AN58" s="324">
        <f t="shared" si="4"/>
        <v>0</v>
      </c>
      <c r="AO58" s="324">
        <f t="shared" si="5"/>
        <v>0</v>
      </c>
      <c r="AP58" s="324">
        <f t="shared" si="6"/>
        <v>0</v>
      </c>
      <c r="AQ58" s="324">
        <f t="shared" si="7"/>
        <v>0</v>
      </c>
      <c r="AR58" s="324">
        <f t="shared" si="8"/>
        <v>0</v>
      </c>
      <c r="AS58" s="324">
        <f t="shared" si="9"/>
        <v>0</v>
      </c>
      <c r="AT58" s="324">
        <f t="shared" si="10"/>
        <v>0</v>
      </c>
      <c r="AU58" s="321">
        <f t="shared" si="11"/>
        <v>0</v>
      </c>
      <c r="AV58" s="322" t="str">
        <f t="shared" si="1"/>
        <v/>
      </c>
      <c r="AW58" s="110"/>
      <c r="AX58" s="110"/>
      <c r="AY58" s="110"/>
    </row>
    <row r="59" spans="1:51">
      <c r="A59" s="319"/>
      <c r="B59" s="634"/>
      <c r="C59" s="634"/>
      <c r="D59" s="633"/>
      <c r="E59" s="635"/>
      <c r="F59" s="635"/>
      <c r="G59" s="634"/>
      <c r="H59" s="647"/>
      <c r="I59" s="651"/>
      <c r="J59" s="647"/>
      <c r="K59" s="649"/>
      <c r="L59" s="647">
        <f>IF(D59="",0,VLOOKUP(D59,LookupDataNonCounty!$B$2:$C$16,2,FALSE)*J59)</f>
        <v>0</v>
      </c>
      <c r="M59" s="647"/>
      <c r="N59" s="647"/>
      <c r="O59" s="647"/>
      <c r="P59" s="647"/>
      <c r="Q59" s="647"/>
      <c r="R59" s="459"/>
      <c r="S59" s="460"/>
      <c r="T59" s="461"/>
      <c r="U59" s="462"/>
      <c r="V59" s="459"/>
      <c r="W59" s="459"/>
      <c r="X59" s="459"/>
      <c r="Y59" s="463"/>
      <c r="Z59" s="464"/>
      <c r="AA59" s="465"/>
      <c r="AB59" s="459"/>
      <c r="AC59" s="463"/>
      <c r="AD59" s="464"/>
      <c r="AE59" s="466"/>
      <c r="AF59" s="464"/>
      <c r="AG59" s="461"/>
      <c r="AH59" s="464"/>
      <c r="AI59" s="461"/>
      <c r="AJ59" s="653">
        <f t="shared" si="2"/>
        <v>1</v>
      </c>
      <c r="AK59" s="607"/>
      <c r="AL59" s="320">
        <f t="shared" si="0"/>
        <v>0</v>
      </c>
      <c r="AM59" s="320">
        <f t="shared" si="3"/>
        <v>0</v>
      </c>
      <c r="AN59" s="324">
        <f t="shared" si="4"/>
        <v>0</v>
      </c>
      <c r="AO59" s="324">
        <f t="shared" si="5"/>
        <v>0</v>
      </c>
      <c r="AP59" s="324">
        <f t="shared" si="6"/>
        <v>0</v>
      </c>
      <c r="AQ59" s="324">
        <f t="shared" si="7"/>
        <v>0</v>
      </c>
      <c r="AR59" s="324">
        <f t="shared" si="8"/>
        <v>0</v>
      </c>
      <c r="AS59" s="324">
        <f t="shared" si="9"/>
        <v>0</v>
      </c>
      <c r="AT59" s="324">
        <f t="shared" si="10"/>
        <v>0</v>
      </c>
      <c r="AU59" s="321">
        <f t="shared" si="11"/>
        <v>0</v>
      </c>
      <c r="AV59" s="322" t="str">
        <f t="shared" si="1"/>
        <v/>
      </c>
      <c r="AW59" s="110"/>
      <c r="AX59" s="110"/>
      <c r="AY59" s="110"/>
    </row>
    <row r="60" spans="1:51">
      <c r="A60" s="319"/>
      <c r="B60" s="634"/>
      <c r="C60" s="634"/>
      <c r="D60" s="633"/>
      <c r="E60" s="635"/>
      <c r="F60" s="635"/>
      <c r="G60" s="634"/>
      <c r="H60" s="647"/>
      <c r="I60" s="651"/>
      <c r="J60" s="647"/>
      <c r="K60" s="649"/>
      <c r="L60" s="647">
        <f>IF(D60="",0,VLOOKUP(D60,LookupDataNonCounty!$B$2:$C$16,2,FALSE)*J60)</f>
        <v>0</v>
      </c>
      <c r="M60" s="647"/>
      <c r="N60" s="647"/>
      <c r="O60" s="647"/>
      <c r="P60" s="647"/>
      <c r="Q60" s="647"/>
      <c r="R60" s="459"/>
      <c r="S60" s="460"/>
      <c r="T60" s="461"/>
      <c r="U60" s="462"/>
      <c r="V60" s="459"/>
      <c r="W60" s="459"/>
      <c r="X60" s="459"/>
      <c r="Y60" s="463"/>
      <c r="Z60" s="464"/>
      <c r="AA60" s="465"/>
      <c r="AB60" s="459"/>
      <c r="AC60" s="463"/>
      <c r="AD60" s="464"/>
      <c r="AE60" s="466"/>
      <c r="AF60" s="464"/>
      <c r="AG60" s="461"/>
      <c r="AH60" s="464"/>
      <c r="AI60" s="461"/>
      <c r="AJ60" s="653">
        <f t="shared" si="2"/>
        <v>1</v>
      </c>
      <c r="AK60" s="608"/>
      <c r="AL60" s="320">
        <f t="shared" si="0"/>
        <v>0</v>
      </c>
      <c r="AM60" s="320">
        <f t="shared" si="3"/>
        <v>0</v>
      </c>
      <c r="AN60" s="324">
        <f t="shared" si="4"/>
        <v>0</v>
      </c>
      <c r="AO60" s="324">
        <f t="shared" si="5"/>
        <v>0</v>
      </c>
      <c r="AP60" s="324">
        <f t="shared" si="6"/>
        <v>0</v>
      </c>
      <c r="AQ60" s="324">
        <f t="shared" si="7"/>
        <v>0</v>
      </c>
      <c r="AR60" s="324">
        <f t="shared" si="8"/>
        <v>0</v>
      </c>
      <c r="AS60" s="324">
        <f t="shared" si="9"/>
        <v>0</v>
      </c>
      <c r="AT60" s="324">
        <f t="shared" si="10"/>
        <v>0</v>
      </c>
      <c r="AU60" s="321">
        <f t="shared" si="11"/>
        <v>0</v>
      </c>
      <c r="AV60" s="322" t="str">
        <f t="shared" si="1"/>
        <v/>
      </c>
      <c r="AW60" s="110"/>
      <c r="AX60" s="110"/>
      <c r="AY60" s="110"/>
    </row>
    <row r="61" spans="1:51">
      <c r="A61" s="319"/>
      <c r="B61" s="634"/>
      <c r="C61" s="634"/>
      <c r="D61" s="633"/>
      <c r="E61" s="635"/>
      <c r="F61" s="635"/>
      <c r="G61" s="634"/>
      <c r="H61" s="647"/>
      <c r="I61" s="651"/>
      <c r="J61" s="647"/>
      <c r="K61" s="649"/>
      <c r="L61" s="647">
        <f>IF(D61="",0,VLOOKUP(D61,LookupDataNonCounty!$B$2:$C$16,2,FALSE)*J61)</f>
        <v>0</v>
      </c>
      <c r="M61" s="647"/>
      <c r="N61" s="647"/>
      <c r="O61" s="647"/>
      <c r="P61" s="647"/>
      <c r="Q61" s="647"/>
      <c r="R61" s="459"/>
      <c r="S61" s="460"/>
      <c r="T61" s="461"/>
      <c r="U61" s="462"/>
      <c r="V61" s="459"/>
      <c r="W61" s="459"/>
      <c r="X61" s="459"/>
      <c r="Y61" s="463"/>
      <c r="Z61" s="464"/>
      <c r="AA61" s="465"/>
      <c r="AB61" s="459"/>
      <c r="AC61" s="463"/>
      <c r="AD61" s="464"/>
      <c r="AE61" s="466"/>
      <c r="AF61" s="464"/>
      <c r="AG61" s="461"/>
      <c r="AH61" s="464"/>
      <c r="AI61" s="461"/>
      <c r="AJ61" s="653">
        <f t="shared" si="2"/>
        <v>1</v>
      </c>
      <c r="AK61" s="607"/>
      <c r="AL61" s="320">
        <f t="shared" si="0"/>
        <v>0</v>
      </c>
      <c r="AM61" s="320">
        <f t="shared" si="3"/>
        <v>0</v>
      </c>
      <c r="AN61" s="324">
        <f t="shared" si="4"/>
        <v>0</v>
      </c>
      <c r="AO61" s="324">
        <f t="shared" si="5"/>
        <v>0</v>
      </c>
      <c r="AP61" s="324">
        <f t="shared" si="6"/>
        <v>0</v>
      </c>
      <c r="AQ61" s="324">
        <f t="shared" si="7"/>
        <v>0</v>
      </c>
      <c r="AR61" s="324">
        <f t="shared" si="8"/>
        <v>0</v>
      </c>
      <c r="AS61" s="324">
        <f t="shared" si="9"/>
        <v>0</v>
      </c>
      <c r="AT61" s="324">
        <f t="shared" si="10"/>
        <v>0</v>
      </c>
      <c r="AU61" s="321">
        <f t="shared" si="11"/>
        <v>0</v>
      </c>
      <c r="AV61" s="322" t="str">
        <f t="shared" si="1"/>
        <v/>
      </c>
      <c r="AW61" s="110"/>
      <c r="AX61" s="110"/>
      <c r="AY61" s="110"/>
    </row>
    <row r="62" spans="1:51">
      <c r="A62" s="319"/>
      <c r="B62" s="634"/>
      <c r="C62" s="634"/>
      <c r="D62" s="633"/>
      <c r="E62" s="635"/>
      <c r="F62" s="635"/>
      <c r="G62" s="634"/>
      <c r="H62" s="647"/>
      <c r="I62" s="651"/>
      <c r="J62" s="647"/>
      <c r="K62" s="649"/>
      <c r="L62" s="647">
        <f>IF(D62="",0,VLOOKUP(D62,LookupDataNonCounty!$B$2:$C$16,2,FALSE)*J62)</f>
        <v>0</v>
      </c>
      <c r="M62" s="647"/>
      <c r="N62" s="647"/>
      <c r="O62" s="647"/>
      <c r="P62" s="647"/>
      <c r="Q62" s="647"/>
      <c r="R62" s="459"/>
      <c r="S62" s="460"/>
      <c r="T62" s="461"/>
      <c r="U62" s="462"/>
      <c r="V62" s="459"/>
      <c r="W62" s="459"/>
      <c r="X62" s="459"/>
      <c r="Y62" s="463"/>
      <c r="Z62" s="464"/>
      <c r="AA62" s="465"/>
      <c r="AB62" s="459"/>
      <c r="AC62" s="463"/>
      <c r="AD62" s="464"/>
      <c r="AE62" s="466"/>
      <c r="AF62" s="464"/>
      <c r="AG62" s="461"/>
      <c r="AH62" s="464"/>
      <c r="AI62" s="461"/>
      <c r="AJ62" s="653">
        <f t="shared" si="2"/>
        <v>1</v>
      </c>
      <c r="AK62" s="608"/>
      <c r="AL62" s="320">
        <f t="shared" si="0"/>
        <v>0</v>
      </c>
      <c r="AM62" s="320">
        <f t="shared" si="3"/>
        <v>0</v>
      </c>
      <c r="AN62" s="324">
        <f t="shared" si="4"/>
        <v>0</v>
      </c>
      <c r="AO62" s="324">
        <f t="shared" si="5"/>
        <v>0</v>
      </c>
      <c r="AP62" s="324">
        <f t="shared" si="6"/>
        <v>0</v>
      </c>
      <c r="AQ62" s="324">
        <f t="shared" si="7"/>
        <v>0</v>
      </c>
      <c r="AR62" s="324">
        <f t="shared" si="8"/>
        <v>0</v>
      </c>
      <c r="AS62" s="324">
        <f t="shared" si="9"/>
        <v>0</v>
      </c>
      <c r="AT62" s="324">
        <f t="shared" si="10"/>
        <v>0</v>
      </c>
      <c r="AU62" s="321">
        <f t="shared" si="11"/>
        <v>0</v>
      </c>
      <c r="AV62" s="322" t="str">
        <f t="shared" si="1"/>
        <v/>
      </c>
      <c r="AW62" s="110"/>
      <c r="AX62" s="110"/>
      <c r="AY62" s="110"/>
    </row>
    <row r="63" spans="1:51">
      <c r="A63" s="319"/>
      <c r="B63" s="634"/>
      <c r="C63" s="634"/>
      <c r="D63" s="633"/>
      <c r="E63" s="635"/>
      <c r="F63" s="635"/>
      <c r="G63" s="634"/>
      <c r="H63" s="647"/>
      <c r="I63" s="651"/>
      <c r="J63" s="647"/>
      <c r="K63" s="649"/>
      <c r="L63" s="647">
        <f>IF(D63="",0,VLOOKUP(D63,LookupDataNonCounty!$B$2:$C$16,2,FALSE)*J63)</f>
        <v>0</v>
      </c>
      <c r="M63" s="647"/>
      <c r="N63" s="647"/>
      <c r="O63" s="647"/>
      <c r="P63" s="647"/>
      <c r="Q63" s="647"/>
      <c r="R63" s="459"/>
      <c r="S63" s="460"/>
      <c r="T63" s="461"/>
      <c r="U63" s="462"/>
      <c r="V63" s="459"/>
      <c r="W63" s="459"/>
      <c r="X63" s="459"/>
      <c r="Y63" s="463"/>
      <c r="Z63" s="464"/>
      <c r="AA63" s="465"/>
      <c r="AB63" s="459"/>
      <c r="AC63" s="463"/>
      <c r="AD63" s="464"/>
      <c r="AE63" s="466"/>
      <c r="AF63" s="464"/>
      <c r="AG63" s="461"/>
      <c r="AH63" s="464"/>
      <c r="AI63" s="461"/>
      <c r="AJ63" s="653">
        <f t="shared" si="2"/>
        <v>1</v>
      </c>
      <c r="AK63" s="607"/>
      <c r="AL63" s="320">
        <f t="shared" si="0"/>
        <v>0</v>
      </c>
      <c r="AM63" s="320">
        <f t="shared" si="3"/>
        <v>0</v>
      </c>
      <c r="AN63" s="324">
        <f t="shared" si="4"/>
        <v>0</v>
      </c>
      <c r="AO63" s="324">
        <f t="shared" si="5"/>
        <v>0</v>
      </c>
      <c r="AP63" s="324">
        <f t="shared" si="6"/>
        <v>0</v>
      </c>
      <c r="AQ63" s="324">
        <f t="shared" si="7"/>
        <v>0</v>
      </c>
      <c r="AR63" s="324">
        <f t="shared" si="8"/>
        <v>0</v>
      </c>
      <c r="AS63" s="324">
        <f t="shared" si="9"/>
        <v>0</v>
      </c>
      <c r="AT63" s="324">
        <f t="shared" si="10"/>
        <v>0</v>
      </c>
      <c r="AU63" s="321">
        <f t="shared" si="11"/>
        <v>0</v>
      </c>
      <c r="AV63" s="322" t="str">
        <f t="shared" si="1"/>
        <v/>
      </c>
      <c r="AW63" s="110"/>
      <c r="AX63" s="110"/>
      <c r="AY63" s="110"/>
    </row>
    <row r="64" spans="1:51">
      <c r="A64" s="319"/>
      <c r="B64" s="634"/>
      <c r="C64" s="634"/>
      <c r="D64" s="633"/>
      <c r="E64" s="635"/>
      <c r="F64" s="635"/>
      <c r="G64" s="634"/>
      <c r="H64" s="647"/>
      <c r="I64" s="651"/>
      <c r="J64" s="647"/>
      <c r="K64" s="649"/>
      <c r="L64" s="647">
        <f>IF(D64="",0,VLOOKUP(D64,LookupDataNonCounty!$B$2:$C$16,2,FALSE)*J64)</f>
        <v>0</v>
      </c>
      <c r="M64" s="647"/>
      <c r="N64" s="647"/>
      <c r="O64" s="647"/>
      <c r="P64" s="647"/>
      <c r="Q64" s="647"/>
      <c r="R64" s="459"/>
      <c r="S64" s="460"/>
      <c r="T64" s="461"/>
      <c r="U64" s="462"/>
      <c r="V64" s="459"/>
      <c r="W64" s="459"/>
      <c r="X64" s="459"/>
      <c r="Y64" s="463"/>
      <c r="Z64" s="464"/>
      <c r="AA64" s="465"/>
      <c r="AB64" s="459"/>
      <c r="AC64" s="463"/>
      <c r="AD64" s="464"/>
      <c r="AE64" s="466"/>
      <c r="AF64" s="464"/>
      <c r="AG64" s="461"/>
      <c r="AH64" s="464"/>
      <c r="AI64" s="461"/>
      <c r="AJ64" s="653">
        <f t="shared" si="2"/>
        <v>1</v>
      </c>
      <c r="AK64" s="608"/>
      <c r="AL64" s="320">
        <f t="shared" si="0"/>
        <v>0</v>
      </c>
      <c r="AM64" s="320">
        <f t="shared" si="3"/>
        <v>0</v>
      </c>
      <c r="AN64" s="324">
        <f t="shared" si="4"/>
        <v>0</v>
      </c>
      <c r="AO64" s="324">
        <f t="shared" si="5"/>
        <v>0</v>
      </c>
      <c r="AP64" s="324">
        <f t="shared" si="6"/>
        <v>0</v>
      </c>
      <c r="AQ64" s="324">
        <f t="shared" si="7"/>
        <v>0</v>
      </c>
      <c r="AR64" s="324">
        <f t="shared" si="8"/>
        <v>0</v>
      </c>
      <c r="AS64" s="324">
        <f t="shared" si="9"/>
        <v>0</v>
      </c>
      <c r="AT64" s="324">
        <f t="shared" si="10"/>
        <v>0</v>
      </c>
      <c r="AU64" s="321">
        <f t="shared" si="11"/>
        <v>0</v>
      </c>
      <c r="AV64" s="322" t="str">
        <f t="shared" si="1"/>
        <v/>
      </c>
      <c r="AW64" s="110"/>
      <c r="AX64" s="110"/>
      <c r="AY64" s="110"/>
    </row>
    <row r="65" spans="1:51">
      <c r="A65" s="319"/>
      <c r="B65" s="634"/>
      <c r="C65" s="634"/>
      <c r="D65" s="633"/>
      <c r="E65" s="635"/>
      <c r="F65" s="635"/>
      <c r="G65" s="634"/>
      <c r="H65" s="647"/>
      <c r="I65" s="651"/>
      <c r="J65" s="647"/>
      <c r="K65" s="649"/>
      <c r="L65" s="647">
        <f>IF(D65="",0,VLOOKUP(D65,LookupDataNonCounty!$B$2:$C$16,2,FALSE)*J65)</f>
        <v>0</v>
      </c>
      <c r="M65" s="647"/>
      <c r="N65" s="647"/>
      <c r="O65" s="647"/>
      <c r="P65" s="647"/>
      <c r="Q65" s="647"/>
      <c r="R65" s="459"/>
      <c r="S65" s="460"/>
      <c r="T65" s="461"/>
      <c r="U65" s="462"/>
      <c r="V65" s="459"/>
      <c r="W65" s="459"/>
      <c r="X65" s="459"/>
      <c r="Y65" s="463"/>
      <c r="Z65" s="464"/>
      <c r="AA65" s="465"/>
      <c r="AB65" s="459"/>
      <c r="AC65" s="463"/>
      <c r="AD65" s="464"/>
      <c r="AE65" s="466"/>
      <c r="AF65" s="464"/>
      <c r="AG65" s="461"/>
      <c r="AH65" s="464"/>
      <c r="AI65" s="461"/>
      <c r="AJ65" s="653">
        <f t="shared" si="2"/>
        <v>1</v>
      </c>
      <c r="AK65" s="607"/>
      <c r="AL65" s="320">
        <f t="shared" si="0"/>
        <v>0</v>
      </c>
      <c r="AM65" s="320">
        <f t="shared" si="3"/>
        <v>0</v>
      </c>
      <c r="AN65" s="324">
        <f t="shared" si="4"/>
        <v>0</v>
      </c>
      <c r="AO65" s="324">
        <f t="shared" si="5"/>
        <v>0</v>
      </c>
      <c r="AP65" s="324">
        <f t="shared" si="6"/>
        <v>0</v>
      </c>
      <c r="AQ65" s="324">
        <f t="shared" si="7"/>
        <v>0</v>
      </c>
      <c r="AR65" s="324">
        <f t="shared" si="8"/>
        <v>0</v>
      </c>
      <c r="AS65" s="324">
        <f t="shared" si="9"/>
        <v>0</v>
      </c>
      <c r="AT65" s="324">
        <f t="shared" si="10"/>
        <v>0</v>
      </c>
      <c r="AU65" s="321">
        <f t="shared" si="11"/>
        <v>0</v>
      </c>
      <c r="AV65" s="322" t="str">
        <f t="shared" si="1"/>
        <v/>
      </c>
      <c r="AW65" s="110"/>
      <c r="AX65" s="110"/>
      <c r="AY65" s="110"/>
    </row>
    <row r="66" spans="1:51">
      <c r="A66" s="319"/>
      <c r="B66" s="634"/>
      <c r="C66" s="634"/>
      <c r="D66" s="633"/>
      <c r="E66" s="635"/>
      <c r="F66" s="635"/>
      <c r="G66" s="634"/>
      <c r="H66" s="647"/>
      <c r="I66" s="651"/>
      <c r="J66" s="647"/>
      <c r="K66" s="649"/>
      <c r="L66" s="647">
        <f>IF(D66="",0,VLOOKUP(D66,LookupDataNonCounty!$B$2:$C$16,2,FALSE)*J66)</f>
        <v>0</v>
      </c>
      <c r="M66" s="647"/>
      <c r="N66" s="647"/>
      <c r="O66" s="647"/>
      <c r="P66" s="647"/>
      <c r="Q66" s="647"/>
      <c r="R66" s="459"/>
      <c r="S66" s="460"/>
      <c r="T66" s="461"/>
      <c r="U66" s="462"/>
      <c r="V66" s="459"/>
      <c r="W66" s="459"/>
      <c r="X66" s="459"/>
      <c r="Y66" s="463"/>
      <c r="Z66" s="464"/>
      <c r="AA66" s="465"/>
      <c r="AB66" s="459"/>
      <c r="AC66" s="463"/>
      <c r="AD66" s="464"/>
      <c r="AE66" s="466"/>
      <c r="AF66" s="464"/>
      <c r="AG66" s="461"/>
      <c r="AH66" s="464"/>
      <c r="AI66" s="461"/>
      <c r="AJ66" s="653">
        <f t="shared" si="2"/>
        <v>1</v>
      </c>
      <c r="AK66" s="608"/>
      <c r="AL66" s="320">
        <f t="shared" si="0"/>
        <v>0</v>
      </c>
      <c r="AM66" s="320">
        <f t="shared" si="3"/>
        <v>0</v>
      </c>
      <c r="AN66" s="324">
        <f t="shared" si="4"/>
        <v>0</v>
      </c>
      <c r="AO66" s="324">
        <f t="shared" si="5"/>
        <v>0</v>
      </c>
      <c r="AP66" s="324">
        <f t="shared" si="6"/>
        <v>0</v>
      </c>
      <c r="AQ66" s="324">
        <f t="shared" si="7"/>
        <v>0</v>
      </c>
      <c r="AR66" s="324">
        <f t="shared" si="8"/>
        <v>0</v>
      </c>
      <c r="AS66" s="324">
        <f t="shared" si="9"/>
        <v>0</v>
      </c>
      <c r="AT66" s="324">
        <f t="shared" si="10"/>
        <v>0</v>
      </c>
      <c r="AU66" s="321">
        <f t="shared" si="11"/>
        <v>0</v>
      </c>
      <c r="AV66" s="322" t="str">
        <f t="shared" si="1"/>
        <v/>
      </c>
      <c r="AW66" s="110"/>
      <c r="AX66" s="110"/>
      <c r="AY66" s="110"/>
    </row>
    <row r="67" spans="1:51">
      <c r="A67" s="319"/>
      <c r="B67" s="634"/>
      <c r="C67" s="634"/>
      <c r="D67" s="633"/>
      <c r="E67" s="635"/>
      <c r="F67" s="635"/>
      <c r="G67" s="634"/>
      <c r="H67" s="647"/>
      <c r="I67" s="651"/>
      <c r="J67" s="647"/>
      <c r="K67" s="649"/>
      <c r="L67" s="647">
        <f>IF(D67="",0,VLOOKUP(D67,LookupDataNonCounty!$B$2:$C$16,2,FALSE)*J67)</f>
        <v>0</v>
      </c>
      <c r="M67" s="647"/>
      <c r="N67" s="647"/>
      <c r="O67" s="647"/>
      <c r="P67" s="647"/>
      <c r="Q67" s="647"/>
      <c r="R67" s="459"/>
      <c r="S67" s="460"/>
      <c r="T67" s="461"/>
      <c r="U67" s="462"/>
      <c r="V67" s="459"/>
      <c r="W67" s="459"/>
      <c r="X67" s="459"/>
      <c r="Y67" s="463"/>
      <c r="Z67" s="464"/>
      <c r="AA67" s="465"/>
      <c r="AB67" s="459"/>
      <c r="AC67" s="463"/>
      <c r="AD67" s="464"/>
      <c r="AE67" s="466"/>
      <c r="AF67" s="464"/>
      <c r="AG67" s="461"/>
      <c r="AH67" s="464"/>
      <c r="AI67" s="461"/>
      <c r="AJ67" s="653">
        <f t="shared" si="2"/>
        <v>1</v>
      </c>
      <c r="AK67" s="607"/>
      <c r="AL67" s="320">
        <f t="shared" si="0"/>
        <v>0</v>
      </c>
      <c r="AM67" s="320">
        <f t="shared" si="3"/>
        <v>0</v>
      </c>
      <c r="AN67" s="324">
        <f t="shared" si="4"/>
        <v>0</v>
      </c>
      <c r="AO67" s="324">
        <f t="shared" si="5"/>
        <v>0</v>
      </c>
      <c r="AP67" s="324">
        <f t="shared" si="6"/>
        <v>0</v>
      </c>
      <c r="AQ67" s="324">
        <f t="shared" si="7"/>
        <v>0</v>
      </c>
      <c r="AR67" s="324">
        <f t="shared" si="8"/>
        <v>0</v>
      </c>
      <c r="AS67" s="324">
        <f t="shared" si="9"/>
        <v>0</v>
      </c>
      <c r="AT67" s="324">
        <f t="shared" si="10"/>
        <v>0</v>
      </c>
      <c r="AU67" s="321">
        <f t="shared" si="11"/>
        <v>0</v>
      </c>
      <c r="AV67" s="322" t="str">
        <f t="shared" si="1"/>
        <v/>
      </c>
      <c r="AW67" s="110"/>
      <c r="AX67" s="110"/>
      <c r="AY67" s="110"/>
    </row>
    <row r="68" spans="1:51">
      <c r="A68" s="319"/>
      <c r="B68" s="634"/>
      <c r="C68" s="634"/>
      <c r="D68" s="633"/>
      <c r="E68" s="635"/>
      <c r="F68" s="635"/>
      <c r="G68" s="634"/>
      <c r="H68" s="647"/>
      <c r="I68" s="651"/>
      <c r="J68" s="647"/>
      <c r="K68" s="649"/>
      <c r="L68" s="647">
        <f>IF(D68="",0,VLOOKUP(D68,LookupDataNonCounty!$B$2:$C$16,2,FALSE)*J68)</f>
        <v>0</v>
      </c>
      <c r="M68" s="647"/>
      <c r="N68" s="647"/>
      <c r="O68" s="647"/>
      <c r="P68" s="647"/>
      <c r="Q68" s="647"/>
      <c r="R68" s="459"/>
      <c r="S68" s="460"/>
      <c r="T68" s="461"/>
      <c r="U68" s="462"/>
      <c r="V68" s="459"/>
      <c r="W68" s="459"/>
      <c r="X68" s="459"/>
      <c r="Y68" s="463"/>
      <c r="Z68" s="464"/>
      <c r="AA68" s="465"/>
      <c r="AB68" s="459"/>
      <c r="AC68" s="463"/>
      <c r="AD68" s="464"/>
      <c r="AE68" s="466"/>
      <c r="AF68" s="464"/>
      <c r="AG68" s="461"/>
      <c r="AH68" s="464"/>
      <c r="AI68" s="461"/>
      <c r="AJ68" s="653">
        <f t="shared" si="2"/>
        <v>1</v>
      </c>
      <c r="AK68" s="608"/>
      <c r="AL68" s="320">
        <f t="shared" si="0"/>
        <v>0</v>
      </c>
      <c r="AM68" s="320">
        <f t="shared" si="3"/>
        <v>0</v>
      </c>
      <c r="AN68" s="324">
        <f t="shared" si="4"/>
        <v>0</v>
      </c>
      <c r="AO68" s="324">
        <f t="shared" si="5"/>
        <v>0</v>
      </c>
      <c r="AP68" s="324">
        <f t="shared" si="6"/>
        <v>0</v>
      </c>
      <c r="AQ68" s="324">
        <f t="shared" si="7"/>
        <v>0</v>
      </c>
      <c r="AR68" s="324">
        <f t="shared" si="8"/>
        <v>0</v>
      </c>
      <c r="AS68" s="324">
        <f t="shared" si="9"/>
        <v>0</v>
      </c>
      <c r="AT68" s="324">
        <f t="shared" si="10"/>
        <v>0</v>
      </c>
      <c r="AU68" s="321">
        <f t="shared" si="11"/>
        <v>0</v>
      </c>
      <c r="AV68" s="322" t="str">
        <f t="shared" si="1"/>
        <v/>
      </c>
      <c r="AW68" s="110"/>
      <c r="AX68" s="110"/>
      <c r="AY68" s="110"/>
    </row>
    <row r="69" spans="1:51">
      <c r="A69" s="319"/>
      <c r="B69" s="634"/>
      <c r="C69" s="634"/>
      <c r="D69" s="633"/>
      <c r="E69" s="635"/>
      <c r="F69" s="635"/>
      <c r="G69" s="634"/>
      <c r="H69" s="647"/>
      <c r="I69" s="651"/>
      <c r="J69" s="647"/>
      <c r="K69" s="649"/>
      <c r="L69" s="647">
        <f>IF(D69="",0,VLOOKUP(D69,LookupDataNonCounty!$B$2:$C$16,2,FALSE)*J69)</f>
        <v>0</v>
      </c>
      <c r="M69" s="647"/>
      <c r="N69" s="647"/>
      <c r="O69" s="647"/>
      <c r="P69" s="647"/>
      <c r="Q69" s="647"/>
      <c r="R69" s="459"/>
      <c r="S69" s="460"/>
      <c r="T69" s="461"/>
      <c r="U69" s="462"/>
      <c r="V69" s="459"/>
      <c r="W69" s="459"/>
      <c r="X69" s="459"/>
      <c r="Y69" s="463"/>
      <c r="Z69" s="464"/>
      <c r="AA69" s="465"/>
      <c r="AB69" s="459"/>
      <c r="AC69" s="463"/>
      <c r="AD69" s="464"/>
      <c r="AE69" s="466"/>
      <c r="AF69" s="464"/>
      <c r="AG69" s="461"/>
      <c r="AH69" s="464"/>
      <c r="AI69" s="461"/>
      <c r="AJ69" s="653">
        <f t="shared" si="2"/>
        <v>1</v>
      </c>
      <c r="AK69" s="607"/>
      <c r="AL69" s="320">
        <f t="shared" ref="AL69:AL132" si="12">(I69+S69)*AJ69</f>
        <v>0</v>
      </c>
      <c r="AM69" s="320">
        <f t="shared" si="3"/>
        <v>0</v>
      </c>
      <c r="AN69" s="324">
        <f t="shared" si="4"/>
        <v>0</v>
      </c>
      <c r="AO69" s="324">
        <f t="shared" si="5"/>
        <v>0</v>
      </c>
      <c r="AP69" s="324">
        <f t="shared" si="6"/>
        <v>0</v>
      </c>
      <c r="AQ69" s="324">
        <f t="shared" si="7"/>
        <v>0</v>
      </c>
      <c r="AR69" s="324">
        <f t="shared" si="8"/>
        <v>0</v>
      </c>
      <c r="AS69" s="324">
        <f t="shared" si="9"/>
        <v>0</v>
      </c>
      <c r="AT69" s="324">
        <f t="shared" si="10"/>
        <v>0</v>
      </c>
      <c r="AU69" s="321">
        <f t="shared" si="11"/>
        <v>0</v>
      </c>
      <c r="AV69" s="322" t="str">
        <f t="shared" ref="AV69:AV132" si="13">IF(COUNTA(AK69,M69:AI69,A69:K69)&gt;0,"Y","")</f>
        <v/>
      </c>
      <c r="AW69" s="110"/>
      <c r="AX69" s="110"/>
      <c r="AY69" s="110"/>
    </row>
    <row r="70" spans="1:51">
      <c r="A70" s="319"/>
      <c r="B70" s="634"/>
      <c r="C70" s="634"/>
      <c r="D70" s="633"/>
      <c r="E70" s="635"/>
      <c r="F70" s="635"/>
      <c r="G70" s="634"/>
      <c r="H70" s="647"/>
      <c r="I70" s="651"/>
      <c r="J70" s="647"/>
      <c r="K70" s="649"/>
      <c r="L70" s="647">
        <f>IF(D70="",0,VLOOKUP(D70,LookupDataNonCounty!$B$2:$C$16,2,FALSE)*J70)</f>
        <v>0</v>
      </c>
      <c r="M70" s="647"/>
      <c r="N70" s="647"/>
      <c r="O70" s="647"/>
      <c r="P70" s="647"/>
      <c r="Q70" s="647"/>
      <c r="R70" s="459"/>
      <c r="S70" s="460"/>
      <c r="T70" s="461"/>
      <c r="U70" s="462"/>
      <c r="V70" s="459"/>
      <c r="W70" s="459"/>
      <c r="X70" s="459"/>
      <c r="Y70" s="463"/>
      <c r="Z70" s="464"/>
      <c r="AA70" s="465"/>
      <c r="AB70" s="459"/>
      <c r="AC70" s="463"/>
      <c r="AD70" s="464"/>
      <c r="AE70" s="466"/>
      <c r="AF70" s="464"/>
      <c r="AG70" s="461"/>
      <c r="AH70" s="464"/>
      <c r="AI70" s="461"/>
      <c r="AJ70" s="653">
        <f t="shared" ref="AJ70:AJ133" si="14">1-AK70</f>
        <v>1</v>
      </c>
      <c r="AK70" s="608"/>
      <c r="AL70" s="320">
        <f t="shared" si="12"/>
        <v>0</v>
      </c>
      <c r="AM70" s="320">
        <f t="shared" ref="AM70:AM133" si="15">AL70/40</f>
        <v>0</v>
      </c>
      <c r="AN70" s="324">
        <f t="shared" ref="AN70:AN133" si="16">(J70+SUM(T70:X70))*AJ70</f>
        <v>0</v>
      </c>
      <c r="AO70" s="324">
        <f t="shared" ref="AO70:AO133" si="17">(SUM(K70,Y70,Z70)*AJ70)</f>
        <v>0</v>
      </c>
      <c r="AP70" s="324">
        <f t="shared" ref="AP70:AP133" si="18">(L70+AA70+AB70)*AJ70</f>
        <v>0</v>
      </c>
      <c r="AQ70" s="324">
        <f t="shared" ref="AQ70:AQ133" si="19">(SUM(M70:N70)+SUM(AC70:AD70))*AJ70</f>
        <v>0</v>
      </c>
      <c r="AR70" s="324">
        <f t="shared" ref="AR70:AR133" si="20">(O70+AE70+AF70)*AJ70</f>
        <v>0</v>
      </c>
      <c r="AS70" s="324">
        <f t="shared" ref="AS70:AS133" si="21">(P70+AG70+AH70)*AJ70</f>
        <v>0</v>
      </c>
      <c r="AT70" s="324">
        <f t="shared" ref="AT70:AT133" si="22">(Q70+AI70)*AJ70</f>
        <v>0</v>
      </c>
      <c r="AU70" s="321">
        <f t="shared" ref="AU70:AU133" si="23">SUM(AN70:AT70)</f>
        <v>0</v>
      </c>
      <c r="AV70" s="322" t="str">
        <f t="shared" si="13"/>
        <v/>
      </c>
      <c r="AW70" s="110"/>
      <c r="AX70" s="110"/>
      <c r="AY70" s="110"/>
    </row>
    <row r="71" spans="1:51">
      <c r="A71" s="319"/>
      <c r="B71" s="634"/>
      <c r="C71" s="634"/>
      <c r="D71" s="633"/>
      <c r="E71" s="635"/>
      <c r="F71" s="635"/>
      <c r="G71" s="634"/>
      <c r="H71" s="647"/>
      <c r="I71" s="651"/>
      <c r="J71" s="647"/>
      <c r="K71" s="649"/>
      <c r="L71" s="647">
        <f>IF(D71="",0,VLOOKUP(D71,LookupDataNonCounty!$B$2:$C$16,2,FALSE)*J71)</f>
        <v>0</v>
      </c>
      <c r="M71" s="647"/>
      <c r="N71" s="647"/>
      <c r="O71" s="647"/>
      <c r="P71" s="647"/>
      <c r="Q71" s="647"/>
      <c r="R71" s="459"/>
      <c r="S71" s="460"/>
      <c r="T71" s="461"/>
      <c r="U71" s="462"/>
      <c r="V71" s="459"/>
      <c r="W71" s="459"/>
      <c r="X71" s="459"/>
      <c r="Y71" s="463"/>
      <c r="Z71" s="464"/>
      <c r="AA71" s="465"/>
      <c r="AB71" s="459"/>
      <c r="AC71" s="463"/>
      <c r="AD71" s="464"/>
      <c r="AE71" s="466"/>
      <c r="AF71" s="464"/>
      <c r="AG71" s="461"/>
      <c r="AH71" s="464"/>
      <c r="AI71" s="461"/>
      <c r="AJ71" s="653">
        <f t="shared" si="14"/>
        <v>1</v>
      </c>
      <c r="AK71" s="607"/>
      <c r="AL71" s="320">
        <f t="shared" si="12"/>
        <v>0</v>
      </c>
      <c r="AM71" s="320">
        <f t="shared" si="15"/>
        <v>0</v>
      </c>
      <c r="AN71" s="324">
        <f t="shared" si="16"/>
        <v>0</v>
      </c>
      <c r="AO71" s="324">
        <f t="shared" si="17"/>
        <v>0</v>
      </c>
      <c r="AP71" s="324">
        <f t="shared" si="18"/>
        <v>0</v>
      </c>
      <c r="AQ71" s="324">
        <f t="shared" si="19"/>
        <v>0</v>
      </c>
      <c r="AR71" s="324">
        <f t="shared" si="20"/>
        <v>0</v>
      </c>
      <c r="AS71" s="324">
        <f t="shared" si="21"/>
        <v>0</v>
      </c>
      <c r="AT71" s="324">
        <f t="shared" si="22"/>
        <v>0</v>
      </c>
      <c r="AU71" s="321">
        <f t="shared" si="23"/>
        <v>0</v>
      </c>
      <c r="AV71" s="322" t="str">
        <f t="shared" si="13"/>
        <v/>
      </c>
      <c r="AW71" s="110"/>
      <c r="AX71" s="110"/>
      <c r="AY71" s="110"/>
    </row>
    <row r="72" spans="1:51">
      <c r="A72" s="319"/>
      <c r="B72" s="634"/>
      <c r="C72" s="634"/>
      <c r="D72" s="633"/>
      <c r="E72" s="635"/>
      <c r="F72" s="635"/>
      <c r="G72" s="634"/>
      <c r="H72" s="647"/>
      <c r="I72" s="651"/>
      <c r="J72" s="647"/>
      <c r="K72" s="649"/>
      <c r="L72" s="647">
        <f>IF(D72="",0,VLOOKUP(D72,LookupDataNonCounty!$B$2:$C$16,2,FALSE)*J72)</f>
        <v>0</v>
      </c>
      <c r="M72" s="647"/>
      <c r="N72" s="647"/>
      <c r="O72" s="647"/>
      <c r="P72" s="647"/>
      <c r="Q72" s="647"/>
      <c r="R72" s="459"/>
      <c r="S72" s="460"/>
      <c r="T72" s="461"/>
      <c r="U72" s="462"/>
      <c r="V72" s="459"/>
      <c r="W72" s="459"/>
      <c r="X72" s="459"/>
      <c r="Y72" s="463"/>
      <c r="Z72" s="464"/>
      <c r="AA72" s="465"/>
      <c r="AB72" s="459"/>
      <c r="AC72" s="463"/>
      <c r="AD72" s="464"/>
      <c r="AE72" s="466"/>
      <c r="AF72" s="464"/>
      <c r="AG72" s="461"/>
      <c r="AH72" s="464"/>
      <c r="AI72" s="461"/>
      <c r="AJ72" s="653">
        <f t="shared" si="14"/>
        <v>1</v>
      </c>
      <c r="AK72" s="608"/>
      <c r="AL72" s="320">
        <f t="shared" si="12"/>
        <v>0</v>
      </c>
      <c r="AM72" s="320">
        <f t="shared" si="15"/>
        <v>0</v>
      </c>
      <c r="AN72" s="324">
        <f t="shared" si="16"/>
        <v>0</v>
      </c>
      <c r="AO72" s="324">
        <f t="shared" si="17"/>
        <v>0</v>
      </c>
      <c r="AP72" s="324">
        <f t="shared" si="18"/>
        <v>0</v>
      </c>
      <c r="AQ72" s="324">
        <f t="shared" si="19"/>
        <v>0</v>
      </c>
      <c r="AR72" s="324">
        <f t="shared" si="20"/>
        <v>0</v>
      </c>
      <c r="AS72" s="324">
        <f t="shared" si="21"/>
        <v>0</v>
      </c>
      <c r="AT72" s="324">
        <f t="shared" si="22"/>
        <v>0</v>
      </c>
      <c r="AU72" s="321">
        <f t="shared" si="23"/>
        <v>0</v>
      </c>
      <c r="AV72" s="322" t="str">
        <f t="shared" si="13"/>
        <v/>
      </c>
      <c r="AW72" s="110"/>
      <c r="AX72" s="110"/>
      <c r="AY72" s="110"/>
    </row>
    <row r="73" spans="1:51">
      <c r="A73" s="319"/>
      <c r="B73" s="634"/>
      <c r="C73" s="634"/>
      <c r="D73" s="633"/>
      <c r="E73" s="635"/>
      <c r="F73" s="635"/>
      <c r="G73" s="634"/>
      <c r="H73" s="647"/>
      <c r="I73" s="651"/>
      <c r="J73" s="647"/>
      <c r="K73" s="649"/>
      <c r="L73" s="647">
        <f>IF(D73="",0,VLOOKUP(D73,LookupDataNonCounty!$B$2:$C$16,2,FALSE)*J73)</f>
        <v>0</v>
      </c>
      <c r="M73" s="647"/>
      <c r="N73" s="647"/>
      <c r="O73" s="647"/>
      <c r="P73" s="647"/>
      <c r="Q73" s="647"/>
      <c r="R73" s="459"/>
      <c r="S73" s="460"/>
      <c r="T73" s="461"/>
      <c r="U73" s="462"/>
      <c r="V73" s="459"/>
      <c r="W73" s="459"/>
      <c r="X73" s="459"/>
      <c r="Y73" s="463"/>
      <c r="Z73" s="464"/>
      <c r="AA73" s="465"/>
      <c r="AB73" s="459"/>
      <c r="AC73" s="463"/>
      <c r="AD73" s="464"/>
      <c r="AE73" s="466"/>
      <c r="AF73" s="464"/>
      <c r="AG73" s="461"/>
      <c r="AH73" s="464"/>
      <c r="AI73" s="461"/>
      <c r="AJ73" s="653">
        <f t="shared" si="14"/>
        <v>1</v>
      </c>
      <c r="AK73" s="607"/>
      <c r="AL73" s="320">
        <f t="shared" si="12"/>
        <v>0</v>
      </c>
      <c r="AM73" s="320">
        <f t="shared" si="15"/>
        <v>0</v>
      </c>
      <c r="AN73" s="324">
        <f t="shared" si="16"/>
        <v>0</v>
      </c>
      <c r="AO73" s="324">
        <f t="shared" si="17"/>
        <v>0</v>
      </c>
      <c r="AP73" s="324">
        <f t="shared" si="18"/>
        <v>0</v>
      </c>
      <c r="AQ73" s="324">
        <f t="shared" si="19"/>
        <v>0</v>
      </c>
      <c r="AR73" s="324">
        <f t="shared" si="20"/>
        <v>0</v>
      </c>
      <c r="AS73" s="324">
        <f t="shared" si="21"/>
        <v>0</v>
      </c>
      <c r="AT73" s="324">
        <f t="shared" si="22"/>
        <v>0</v>
      </c>
      <c r="AU73" s="321">
        <f t="shared" si="23"/>
        <v>0</v>
      </c>
      <c r="AV73" s="322" t="str">
        <f t="shared" si="13"/>
        <v/>
      </c>
      <c r="AW73" s="110"/>
      <c r="AX73" s="110"/>
      <c r="AY73" s="110"/>
    </row>
    <row r="74" spans="1:51">
      <c r="A74" s="319"/>
      <c r="B74" s="634"/>
      <c r="C74" s="634"/>
      <c r="D74" s="633"/>
      <c r="E74" s="635"/>
      <c r="F74" s="635"/>
      <c r="G74" s="634"/>
      <c r="H74" s="647"/>
      <c r="I74" s="651"/>
      <c r="J74" s="647"/>
      <c r="K74" s="649"/>
      <c r="L74" s="647">
        <f>IF(D74="",0,VLOOKUP(D74,LookupDataNonCounty!$B$2:$C$16,2,FALSE)*J74)</f>
        <v>0</v>
      </c>
      <c r="M74" s="647"/>
      <c r="N74" s="647"/>
      <c r="O74" s="647"/>
      <c r="P74" s="647"/>
      <c r="Q74" s="647"/>
      <c r="R74" s="459"/>
      <c r="S74" s="460"/>
      <c r="T74" s="461"/>
      <c r="U74" s="462"/>
      <c r="V74" s="459"/>
      <c r="W74" s="459"/>
      <c r="X74" s="459"/>
      <c r="Y74" s="463"/>
      <c r="Z74" s="464"/>
      <c r="AA74" s="465"/>
      <c r="AB74" s="459"/>
      <c r="AC74" s="463"/>
      <c r="AD74" s="464"/>
      <c r="AE74" s="466"/>
      <c r="AF74" s="464"/>
      <c r="AG74" s="461"/>
      <c r="AH74" s="464"/>
      <c r="AI74" s="461"/>
      <c r="AJ74" s="653">
        <f t="shared" si="14"/>
        <v>1</v>
      </c>
      <c r="AK74" s="608"/>
      <c r="AL74" s="320">
        <f t="shared" si="12"/>
        <v>0</v>
      </c>
      <c r="AM74" s="320">
        <f t="shared" si="15"/>
        <v>0</v>
      </c>
      <c r="AN74" s="324">
        <f t="shared" si="16"/>
        <v>0</v>
      </c>
      <c r="AO74" s="324">
        <f t="shared" si="17"/>
        <v>0</v>
      </c>
      <c r="AP74" s="324">
        <f t="shared" si="18"/>
        <v>0</v>
      </c>
      <c r="AQ74" s="324">
        <f t="shared" si="19"/>
        <v>0</v>
      </c>
      <c r="AR74" s="324">
        <f t="shared" si="20"/>
        <v>0</v>
      </c>
      <c r="AS74" s="324">
        <f t="shared" si="21"/>
        <v>0</v>
      </c>
      <c r="AT74" s="324">
        <f t="shared" si="22"/>
        <v>0</v>
      </c>
      <c r="AU74" s="321">
        <f t="shared" si="23"/>
        <v>0</v>
      </c>
      <c r="AV74" s="322" t="str">
        <f t="shared" si="13"/>
        <v/>
      </c>
      <c r="AW74" s="110"/>
      <c r="AX74" s="110"/>
      <c r="AY74" s="110"/>
    </row>
    <row r="75" spans="1:51">
      <c r="A75" s="319"/>
      <c r="B75" s="634"/>
      <c r="C75" s="634"/>
      <c r="D75" s="633"/>
      <c r="E75" s="635"/>
      <c r="F75" s="635"/>
      <c r="G75" s="634"/>
      <c r="H75" s="647"/>
      <c r="I75" s="651"/>
      <c r="J75" s="647"/>
      <c r="K75" s="649"/>
      <c r="L75" s="647">
        <f>IF(D75="",0,VLOOKUP(D75,LookupDataNonCounty!$B$2:$C$16,2,FALSE)*J75)</f>
        <v>0</v>
      </c>
      <c r="M75" s="647"/>
      <c r="N75" s="647"/>
      <c r="O75" s="647"/>
      <c r="P75" s="647"/>
      <c r="Q75" s="647"/>
      <c r="R75" s="459"/>
      <c r="S75" s="460"/>
      <c r="T75" s="461"/>
      <c r="U75" s="462"/>
      <c r="V75" s="459"/>
      <c r="W75" s="459"/>
      <c r="X75" s="459"/>
      <c r="Y75" s="463"/>
      <c r="Z75" s="464"/>
      <c r="AA75" s="465"/>
      <c r="AB75" s="459"/>
      <c r="AC75" s="463"/>
      <c r="AD75" s="464"/>
      <c r="AE75" s="466"/>
      <c r="AF75" s="464"/>
      <c r="AG75" s="461"/>
      <c r="AH75" s="464"/>
      <c r="AI75" s="461"/>
      <c r="AJ75" s="653">
        <f t="shared" si="14"/>
        <v>1</v>
      </c>
      <c r="AK75" s="607"/>
      <c r="AL75" s="320">
        <f t="shared" si="12"/>
        <v>0</v>
      </c>
      <c r="AM75" s="320">
        <f t="shared" si="15"/>
        <v>0</v>
      </c>
      <c r="AN75" s="324">
        <f t="shared" si="16"/>
        <v>0</v>
      </c>
      <c r="AO75" s="324">
        <f t="shared" si="17"/>
        <v>0</v>
      </c>
      <c r="AP75" s="324">
        <f t="shared" si="18"/>
        <v>0</v>
      </c>
      <c r="AQ75" s="324">
        <f t="shared" si="19"/>
        <v>0</v>
      </c>
      <c r="AR75" s="324">
        <f t="shared" si="20"/>
        <v>0</v>
      </c>
      <c r="AS75" s="324">
        <f t="shared" si="21"/>
        <v>0</v>
      </c>
      <c r="AT75" s="324">
        <f t="shared" si="22"/>
        <v>0</v>
      </c>
      <c r="AU75" s="321">
        <f t="shared" si="23"/>
        <v>0</v>
      </c>
      <c r="AV75" s="322" t="str">
        <f t="shared" si="13"/>
        <v/>
      </c>
      <c r="AW75" s="110"/>
      <c r="AX75" s="110"/>
      <c r="AY75" s="110"/>
    </row>
    <row r="76" spans="1:51">
      <c r="A76" s="319"/>
      <c r="B76" s="634"/>
      <c r="C76" s="634"/>
      <c r="D76" s="633"/>
      <c r="E76" s="635"/>
      <c r="F76" s="635"/>
      <c r="G76" s="634"/>
      <c r="H76" s="647"/>
      <c r="I76" s="651"/>
      <c r="J76" s="647"/>
      <c r="K76" s="649"/>
      <c r="L76" s="647">
        <f>IF(D76="",0,VLOOKUP(D76,LookupDataNonCounty!$B$2:$C$16,2,FALSE)*J76)</f>
        <v>0</v>
      </c>
      <c r="M76" s="647"/>
      <c r="N76" s="647"/>
      <c r="O76" s="647"/>
      <c r="P76" s="647"/>
      <c r="Q76" s="647"/>
      <c r="R76" s="459"/>
      <c r="S76" s="460"/>
      <c r="T76" s="461"/>
      <c r="U76" s="462"/>
      <c r="V76" s="459"/>
      <c r="W76" s="459"/>
      <c r="X76" s="459"/>
      <c r="Y76" s="463"/>
      <c r="Z76" s="464"/>
      <c r="AA76" s="465"/>
      <c r="AB76" s="459"/>
      <c r="AC76" s="463"/>
      <c r="AD76" s="464"/>
      <c r="AE76" s="466"/>
      <c r="AF76" s="464"/>
      <c r="AG76" s="461"/>
      <c r="AH76" s="464"/>
      <c r="AI76" s="461"/>
      <c r="AJ76" s="653">
        <f t="shared" si="14"/>
        <v>1</v>
      </c>
      <c r="AK76" s="608"/>
      <c r="AL76" s="320">
        <f t="shared" si="12"/>
        <v>0</v>
      </c>
      <c r="AM76" s="320">
        <f t="shared" si="15"/>
        <v>0</v>
      </c>
      <c r="AN76" s="324">
        <f t="shared" si="16"/>
        <v>0</v>
      </c>
      <c r="AO76" s="324">
        <f t="shared" si="17"/>
        <v>0</v>
      </c>
      <c r="AP76" s="324">
        <f t="shared" si="18"/>
        <v>0</v>
      </c>
      <c r="AQ76" s="324">
        <f t="shared" si="19"/>
        <v>0</v>
      </c>
      <c r="AR76" s="324">
        <f t="shared" si="20"/>
        <v>0</v>
      </c>
      <c r="AS76" s="324">
        <f t="shared" si="21"/>
        <v>0</v>
      </c>
      <c r="AT76" s="324">
        <f t="shared" si="22"/>
        <v>0</v>
      </c>
      <c r="AU76" s="321">
        <f t="shared" si="23"/>
        <v>0</v>
      </c>
      <c r="AV76" s="322" t="str">
        <f t="shared" si="13"/>
        <v/>
      </c>
      <c r="AW76" s="110"/>
      <c r="AX76" s="110"/>
      <c r="AY76" s="110"/>
    </row>
    <row r="77" spans="1:51">
      <c r="A77" s="319"/>
      <c r="B77" s="634"/>
      <c r="C77" s="634"/>
      <c r="D77" s="633"/>
      <c r="E77" s="635"/>
      <c r="F77" s="635"/>
      <c r="G77" s="634"/>
      <c r="H77" s="647"/>
      <c r="I77" s="651"/>
      <c r="J77" s="647"/>
      <c r="K77" s="649"/>
      <c r="L77" s="647">
        <f>IF(D77="",0,VLOOKUP(D77,LookupDataNonCounty!$B$2:$C$16,2,FALSE)*J77)</f>
        <v>0</v>
      </c>
      <c r="M77" s="647"/>
      <c r="N77" s="647"/>
      <c r="O77" s="647"/>
      <c r="P77" s="647"/>
      <c r="Q77" s="647"/>
      <c r="R77" s="459"/>
      <c r="S77" s="460"/>
      <c r="T77" s="461"/>
      <c r="U77" s="462"/>
      <c r="V77" s="459"/>
      <c r="W77" s="459"/>
      <c r="X77" s="459"/>
      <c r="Y77" s="463"/>
      <c r="Z77" s="464"/>
      <c r="AA77" s="465"/>
      <c r="AB77" s="459"/>
      <c r="AC77" s="463"/>
      <c r="AD77" s="464"/>
      <c r="AE77" s="466"/>
      <c r="AF77" s="464"/>
      <c r="AG77" s="461"/>
      <c r="AH77" s="464"/>
      <c r="AI77" s="461"/>
      <c r="AJ77" s="653">
        <f t="shared" si="14"/>
        <v>1</v>
      </c>
      <c r="AK77" s="607"/>
      <c r="AL77" s="320">
        <f t="shared" si="12"/>
        <v>0</v>
      </c>
      <c r="AM77" s="320">
        <f t="shared" si="15"/>
        <v>0</v>
      </c>
      <c r="AN77" s="324">
        <f t="shared" si="16"/>
        <v>0</v>
      </c>
      <c r="AO77" s="324">
        <f t="shared" si="17"/>
        <v>0</v>
      </c>
      <c r="AP77" s="324">
        <f t="shared" si="18"/>
        <v>0</v>
      </c>
      <c r="AQ77" s="324">
        <f t="shared" si="19"/>
        <v>0</v>
      </c>
      <c r="AR77" s="324">
        <f t="shared" si="20"/>
        <v>0</v>
      </c>
      <c r="AS77" s="324">
        <f t="shared" si="21"/>
        <v>0</v>
      </c>
      <c r="AT77" s="324">
        <f t="shared" si="22"/>
        <v>0</v>
      </c>
      <c r="AU77" s="321">
        <f t="shared" si="23"/>
        <v>0</v>
      </c>
      <c r="AV77" s="322" t="str">
        <f t="shared" si="13"/>
        <v/>
      </c>
      <c r="AW77" s="110"/>
      <c r="AX77" s="110"/>
      <c r="AY77" s="110"/>
    </row>
    <row r="78" spans="1:51">
      <c r="A78" s="319"/>
      <c r="B78" s="634"/>
      <c r="C78" s="634"/>
      <c r="D78" s="633"/>
      <c r="E78" s="635"/>
      <c r="F78" s="635"/>
      <c r="G78" s="634"/>
      <c r="H78" s="647"/>
      <c r="I78" s="651"/>
      <c r="J78" s="647"/>
      <c r="K78" s="649"/>
      <c r="L78" s="647">
        <f>IF(D78="",0,VLOOKUP(D78,LookupDataNonCounty!$B$2:$C$16,2,FALSE)*J78)</f>
        <v>0</v>
      </c>
      <c r="M78" s="647"/>
      <c r="N78" s="647"/>
      <c r="O78" s="647"/>
      <c r="P78" s="647"/>
      <c r="Q78" s="647"/>
      <c r="R78" s="459"/>
      <c r="S78" s="460"/>
      <c r="T78" s="461"/>
      <c r="U78" s="462"/>
      <c r="V78" s="459"/>
      <c r="W78" s="459"/>
      <c r="X78" s="459"/>
      <c r="Y78" s="463"/>
      <c r="Z78" s="464"/>
      <c r="AA78" s="465"/>
      <c r="AB78" s="459"/>
      <c r="AC78" s="463"/>
      <c r="AD78" s="464"/>
      <c r="AE78" s="466"/>
      <c r="AF78" s="464"/>
      <c r="AG78" s="461"/>
      <c r="AH78" s="464"/>
      <c r="AI78" s="461"/>
      <c r="AJ78" s="653">
        <f t="shared" si="14"/>
        <v>1</v>
      </c>
      <c r="AK78" s="608"/>
      <c r="AL78" s="320">
        <f t="shared" si="12"/>
        <v>0</v>
      </c>
      <c r="AM78" s="320">
        <f t="shared" si="15"/>
        <v>0</v>
      </c>
      <c r="AN78" s="324">
        <f t="shared" si="16"/>
        <v>0</v>
      </c>
      <c r="AO78" s="324">
        <f t="shared" si="17"/>
        <v>0</v>
      </c>
      <c r="AP78" s="324">
        <f t="shared" si="18"/>
        <v>0</v>
      </c>
      <c r="AQ78" s="324">
        <f t="shared" si="19"/>
        <v>0</v>
      </c>
      <c r="AR78" s="324">
        <f t="shared" si="20"/>
        <v>0</v>
      </c>
      <c r="AS78" s="324">
        <f t="shared" si="21"/>
        <v>0</v>
      </c>
      <c r="AT78" s="324">
        <f t="shared" si="22"/>
        <v>0</v>
      </c>
      <c r="AU78" s="321">
        <f t="shared" si="23"/>
        <v>0</v>
      </c>
      <c r="AV78" s="322" t="str">
        <f t="shared" si="13"/>
        <v/>
      </c>
      <c r="AW78" s="110"/>
      <c r="AX78" s="110"/>
      <c r="AY78" s="110"/>
    </row>
    <row r="79" spans="1:51">
      <c r="A79" s="319"/>
      <c r="B79" s="634"/>
      <c r="C79" s="634"/>
      <c r="D79" s="633"/>
      <c r="E79" s="635"/>
      <c r="F79" s="635"/>
      <c r="G79" s="634"/>
      <c r="H79" s="647"/>
      <c r="I79" s="651"/>
      <c r="J79" s="647"/>
      <c r="K79" s="649"/>
      <c r="L79" s="647">
        <f>IF(D79="",0,VLOOKUP(D79,LookupDataNonCounty!$B$2:$C$16,2,FALSE)*J79)</f>
        <v>0</v>
      </c>
      <c r="M79" s="647"/>
      <c r="N79" s="647"/>
      <c r="O79" s="647"/>
      <c r="P79" s="647"/>
      <c r="Q79" s="647"/>
      <c r="R79" s="459"/>
      <c r="S79" s="460"/>
      <c r="T79" s="461"/>
      <c r="U79" s="462"/>
      <c r="V79" s="459"/>
      <c r="W79" s="459"/>
      <c r="X79" s="459"/>
      <c r="Y79" s="463"/>
      <c r="Z79" s="464"/>
      <c r="AA79" s="465"/>
      <c r="AB79" s="459"/>
      <c r="AC79" s="463"/>
      <c r="AD79" s="464"/>
      <c r="AE79" s="466"/>
      <c r="AF79" s="464"/>
      <c r="AG79" s="461"/>
      <c r="AH79" s="464"/>
      <c r="AI79" s="461"/>
      <c r="AJ79" s="653">
        <f t="shared" si="14"/>
        <v>1</v>
      </c>
      <c r="AK79" s="607"/>
      <c r="AL79" s="320">
        <f t="shared" si="12"/>
        <v>0</v>
      </c>
      <c r="AM79" s="320">
        <f t="shared" si="15"/>
        <v>0</v>
      </c>
      <c r="AN79" s="324">
        <f t="shared" si="16"/>
        <v>0</v>
      </c>
      <c r="AO79" s="324">
        <f t="shared" si="17"/>
        <v>0</v>
      </c>
      <c r="AP79" s="324">
        <f t="shared" si="18"/>
        <v>0</v>
      </c>
      <c r="AQ79" s="324">
        <f t="shared" si="19"/>
        <v>0</v>
      </c>
      <c r="AR79" s="324">
        <f t="shared" si="20"/>
        <v>0</v>
      </c>
      <c r="AS79" s="324">
        <f t="shared" si="21"/>
        <v>0</v>
      </c>
      <c r="AT79" s="324">
        <f t="shared" si="22"/>
        <v>0</v>
      </c>
      <c r="AU79" s="321">
        <f t="shared" si="23"/>
        <v>0</v>
      </c>
      <c r="AV79" s="322" t="str">
        <f t="shared" si="13"/>
        <v/>
      </c>
      <c r="AW79" s="110"/>
      <c r="AX79" s="110"/>
      <c r="AY79" s="110"/>
    </row>
    <row r="80" spans="1:51">
      <c r="A80" s="319"/>
      <c r="B80" s="634"/>
      <c r="C80" s="634"/>
      <c r="D80" s="633"/>
      <c r="E80" s="635"/>
      <c r="F80" s="635"/>
      <c r="G80" s="634"/>
      <c r="H80" s="647"/>
      <c r="I80" s="651"/>
      <c r="J80" s="647"/>
      <c r="K80" s="649"/>
      <c r="L80" s="647">
        <f>IF(D80="",0,VLOOKUP(D80,LookupDataNonCounty!$B$2:$C$16,2,FALSE)*J80)</f>
        <v>0</v>
      </c>
      <c r="M80" s="647"/>
      <c r="N80" s="647"/>
      <c r="O80" s="647"/>
      <c r="P80" s="647"/>
      <c r="Q80" s="647"/>
      <c r="R80" s="459"/>
      <c r="S80" s="460"/>
      <c r="T80" s="461"/>
      <c r="U80" s="462"/>
      <c r="V80" s="459"/>
      <c r="W80" s="459"/>
      <c r="X80" s="459"/>
      <c r="Y80" s="463"/>
      <c r="Z80" s="464"/>
      <c r="AA80" s="465"/>
      <c r="AB80" s="459"/>
      <c r="AC80" s="463"/>
      <c r="AD80" s="464"/>
      <c r="AE80" s="466"/>
      <c r="AF80" s="464"/>
      <c r="AG80" s="461"/>
      <c r="AH80" s="464"/>
      <c r="AI80" s="461"/>
      <c r="AJ80" s="653">
        <f t="shared" si="14"/>
        <v>1</v>
      </c>
      <c r="AK80" s="608"/>
      <c r="AL80" s="320">
        <f t="shared" si="12"/>
        <v>0</v>
      </c>
      <c r="AM80" s="320">
        <f t="shared" si="15"/>
        <v>0</v>
      </c>
      <c r="AN80" s="324">
        <f t="shared" si="16"/>
        <v>0</v>
      </c>
      <c r="AO80" s="324">
        <f t="shared" si="17"/>
        <v>0</v>
      </c>
      <c r="AP80" s="324">
        <f t="shared" si="18"/>
        <v>0</v>
      </c>
      <c r="AQ80" s="324">
        <f t="shared" si="19"/>
        <v>0</v>
      </c>
      <c r="AR80" s="324">
        <f t="shared" si="20"/>
        <v>0</v>
      </c>
      <c r="AS80" s="324">
        <f t="shared" si="21"/>
        <v>0</v>
      </c>
      <c r="AT80" s="324">
        <f t="shared" si="22"/>
        <v>0</v>
      </c>
      <c r="AU80" s="321">
        <f t="shared" si="23"/>
        <v>0</v>
      </c>
      <c r="AV80" s="322" t="str">
        <f t="shared" si="13"/>
        <v/>
      </c>
      <c r="AW80" s="110"/>
      <c r="AX80" s="110"/>
      <c r="AY80" s="110"/>
    </row>
    <row r="81" spans="1:51">
      <c r="A81" s="319"/>
      <c r="B81" s="634"/>
      <c r="C81" s="634"/>
      <c r="D81" s="633"/>
      <c r="E81" s="635"/>
      <c r="F81" s="635"/>
      <c r="G81" s="634"/>
      <c r="H81" s="647"/>
      <c r="I81" s="651"/>
      <c r="J81" s="647"/>
      <c r="K81" s="649"/>
      <c r="L81" s="647">
        <f>IF(D81="",0,VLOOKUP(D81,LookupDataNonCounty!$B$2:$C$16,2,FALSE)*J81)</f>
        <v>0</v>
      </c>
      <c r="M81" s="647"/>
      <c r="N81" s="647"/>
      <c r="O81" s="647"/>
      <c r="P81" s="647"/>
      <c r="Q81" s="647"/>
      <c r="R81" s="459"/>
      <c r="S81" s="460"/>
      <c r="T81" s="461"/>
      <c r="U81" s="462"/>
      <c r="V81" s="459"/>
      <c r="W81" s="459"/>
      <c r="X81" s="459"/>
      <c r="Y81" s="463"/>
      <c r="Z81" s="464"/>
      <c r="AA81" s="465"/>
      <c r="AB81" s="459"/>
      <c r="AC81" s="463"/>
      <c r="AD81" s="464"/>
      <c r="AE81" s="466"/>
      <c r="AF81" s="464"/>
      <c r="AG81" s="461"/>
      <c r="AH81" s="464"/>
      <c r="AI81" s="461"/>
      <c r="AJ81" s="653">
        <f t="shared" si="14"/>
        <v>1</v>
      </c>
      <c r="AK81" s="607"/>
      <c r="AL81" s="320">
        <f t="shared" si="12"/>
        <v>0</v>
      </c>
      <c r="AM81" s="320">
        <f t="shared" si="15"/>
        <v>0</v>
      </c>
      <c r="AN81" s="324">
        <f t="shared" si="16"/>
        <v>0</v>
      </c>
      <c r="AO81" s="324">
        <f t="shared" si="17"/>
        <v>0</v>
      </c>
      <c r="AP81" s="324">
        <f t="shared" si="18"/>
        <v>0</v>
      </c>
      <c r="AQ81" s="324">
        <f t="shared" si="19"/>
        <v>0</v>
      </c>
      <c r="AR81" s="324">
        <f t="shared" si="20"/>
        <v>0</v>
      </c>
      <c r="AS81" s="324">
        <f t="shared" si="21"/>
        <v>0</v>
      </c>
      <c r="AT81" s="324">
        <f t="shared" si="22"/>
        <v>0</v>
      </c>
      <c r="AU81" s="321">
        <f t="shared" si="23"/>
        <v>0</v>
      </c>
      <c r="AV81" s="322" t="str">
        <f t="shared" si="13"/>
        <v/>
      </c>
      <c r="AW81" s="110"/>
      <c r="AX81" s="110"/>
      <c r="AY81" s="110"/>
    </row>
    <row r="82" spans="1:51">
      <c r="A82" s="319"/>
      <c r="B82" s="634"/>
      <c r="C82" s="634"/>
      <c r="D82" s="633"/>
      <c r="E82" s="635"/>
      <c r="F82" s="635"/>
      <c r="G82" s="634"/>
      <c r="H82" s="647"/>
      <c r="I82" s="651"/>
      <c r="J82" s="647"/>
      <c r="K82" s="649"/>
      <c r="L82" s="647">
        <f>IF(D82="",0,VLOOKUP(D82,LookupDataNonCounty!$B$2:$C$16,2,FALSE)*J82)</f>
        <v>0</v>
      </c>
      <c r="M82" s="647"/>
      <c r="N82" s="647"/>
      <c r="O82" s="647"/>
      <c r="P82" s="647"/>
      <c r="Q82" s="647"/>
      <c r="R82" s="459"/>
      <c r="S82" s="460"/>
      <c r="T82" s="461"/>
      <c r="U82" s="462"/>
      <c r="V82" s="459"/>
      <c r="W82" s="459"/>
      <c r="X82" s="459"/>
      <c r="Y82" s="463"/>
      <c r="Z82" s="464"/>
      <c r="AA82" s="465"/>
      <c r="AB82" s="459"/>
      <c r="AC82" s="463"/>
      <c r="AD82" s="464"/>
      <c r="AE82" s="466"/>
      <c r="AF82" s="464"/>
      <c r="AG82" s="461"/>
      <c r="AH82" s="464"/>
      <c r="AI82" s="461"/>
      <c r="AJ82" s="653">
        <f t="shared" si="14"/>
        <v>1</v>
      </c>
      <c r="AK82" s="608"/>
      <c r="AL82" s="320">
        <f t="shared" si="12"/>
        <v>0</v>
      </c>
      <c r="AM82" s="320">
        <f t="shared" si="15"/>
        <v>0</v>
      </c>
      <c r="AN82" s="324">
        <f t="shared" si="16"/>
        <v>0</v>
      </c>
      <c r="AO82" s="324">
        <f t="shared" si="17"/>
        <v>0</v>
      </c>
      <c r="AP82" s="324">
        <f t="shared" si="18"/>
        <v>0</v>
      </c>
      <c r="AQ82" s="324">
        <f t="shared" si="19"/>
        <v>0</v>
      </c>
      <c r="AR82" s="324">
        <f t="shared" si="20"/>
        <v>0</v>
      </c>
      <c r="AS82" s="324">
        <f t="shared" si="21"/>
        <v>0</v>
      </c>
      <c r="AT82" s="324">
        <f t="shared" si="22"/>
        <v>0</v>
      </c>
      <c r="AU82" s="321">
        <f t="shared" si="23"/>
        <v>0</v>
      </c>
      <c r="AV82" s="322" t="str">
        <f t="shared" si="13"/>
        <v/>
      </c>
      <c r="AW82" s="110"/>
      <c r="AX82" s="110"/>
      <c r="AY82" s="110"/>
    </row>
    <row r="83" spans="1:51">
      <c r="A83" s="319"/>
      <c r="B83" s="634"/>
      <c r="C83" s="634"/>
      <c r="D83" s="633"/>
      <c r="E83" s="635"/>
      <c r="F83" s="635"/>
      <c r="G83" s="634"/>
      <c r="H83" s="647"/>
      <c r="I83" s="651"/>
      <c r="J83" s="647"/>
      <c r="K83" s="649"/>
      <c r="L83" s="647">
        <f>IF(D83="",0,VLOOKUP(D83,LookupDataNonCounty!$B$2:$C$16,2,FALSE)*J83)</f>
        <v>0</v>
      </c>
      <c r="M83" s="647"/>
      <c r="N83" s="647"/>
      <c r="O83" s="647"/>
      <c r="P83" s="647"/>
      <c r="Q83" s="647"/>
      <c r="R83" s="459"/>
      <c r="S83" s="460"/>
      <c r="T83" s="461"/>
      <c r="U83" s="462"/>
      <c r="V83" s="459"/>
      <c r="W83" s="459"/>
      <c r="X83" s="459"/>
      <c r="Y83" s="463"/>
      <c r="Z83" s="464"/>
      <c r="AA83" s="465"/>
      <c r="AB83" s="459"/>
      <c r="AC83" s="463"/>
      <c r="AD83" s="464"/>
      <c r="AE83" s="466"/>
      <c r="AF83" s="464"/>
      <c r="AG83" s="461"/>
      <c r="AH83" s="464"/>
      <c r="AI83" s="461"/>
      <c r="AJ83" s="653">
        <f t="shared" si="14"/>
        <v>1</v>
      </c>
      <c r="AK83" s="607"/>
      <c r="AL83" s="320">
        <f t="shared" si="12"/>
        <v>0</v>
      </c>
      <c r="AM83" s="320">
        <f t="shared" si="15"/>
        <v>0</v>
      </c>
      <c r="AN83" s="324">
        <f t="shared" si="16"/>
        <v>0</v>
      </c>
      <c r="AO83" s="324">
        <f t="shared" si="17"/>
        <v>0</v>
      </c>
      <c r="AP83" s="324">
        <f t="shared" si="18"/>
        <v>0</v>
      </c>
      <c r="AQ83" s="324">
        <f t="shared" si="19"/>
        <v>0</v>
      </c>
      <c r="AR83" s="324">
        <f t="shared" si="20"/>
        <v>0</v>
      </c>
      <c r="AS83" s="324">
        <f t="shared" si="21"/>
        <v>0</v>
      </c>
      <c r="AT83" s="324">
        <f t="shared" si="22"/>
        <v>0</v>
      </c>
      <c r="AU83" s="321">
        <f t="shared" si="23"/>
        <v>0</v>
      </c>
      <c r="AV83" s="322" t="str">
        <f t="shared" si="13"/>
        <v/>
      </c>
      <c r="AW83" s="110"/>
      <c r="AX83" s="110"/>
      <c r="AY83" s="110"/>
    </row>
    <row r="84" spans="1:51">
      <c r="A84" s="319"/>
      <c r="B84" s="634"/>
      <c r="C84" s="634"/>
      <c r="D84" s="633"/>
      <c r="E84" s="635"/>
      <c r="F84" s="635"/>
      <c r="G84" s="634"/>
      <c r="H84" s="647"/>
      <c r="I84" s="651"/>
      <c r="J84" s="647"/>
      <c r="K84" s="649"/>
      <c r="L84" s="647">
        <f>IF(D84="",0,VLOOKUP(D84,LookupDataNonCounty!$B$2:$C$16,2,FALSE)*J84)</f>
        <v>0</v>
      </c>
      <c r="M84" s="647"/>
      <c r="N84" s="647"/>
      <c r="O84" s="647"/>
      <c r="P84" s="647"/>
      <c r="Q84" s="647"/>
      <c r="R84" s="459"/>
      <c r="S84" s="460"/>
      <c r="T84" s="461"/>
      <c r="U84" s="462"/>
      <c r="V84" s="459"/>
      <c r="W84" s="459"/>
      <c r="X84" s="459"/>
      <c r="Y84" s="463"/>
      <c r="Z84" s="464"/>
      <c r="AA84" s="465"/>
      <c r="AB84" s="459"/>
      <c r="AC84" s="463"/>
      <c r="AD84" s="464"/>
      <c r="AE84" s="466"/>
      <c r="AF84" s="464"/>
      <c r="AG84" s="461"/>
      <c r="AH84" s="464"/>
      <c r="AI84" s="461"/>
      <c r="AJ84" s="653">
        <f t="shared" si="14"/>
        <v>1</v>
      </c>
      <c r="AK84" s="608"/>
      <c r="AL84" s="320">
        <f t="shared" si="12"/>
        <v>0</v>
      </c>
      <c r="AM84" s="320">
        <f t="shared" si="15"/>
        <v>0</v>
      </c>
      <c r="AN84" s="324">
        <f t="shared" si="16"/>
        <v>0</v>
      </c>
      <c r="AO84" s="324">
        <f t="shared" si="17"/>
        <v>0</v>
      </c>
      <c r="AP84" s="324">
        <f t="shared" si="18"/>
        <v>0</v>
      </c>
      <c r="AQ84" s="324">
        <f t="shared" si="19"/>
        <v>0</v>
      </c>
      <c r="AR84" s="324">
        <f t="shared" si="20"/>
        <v>0</v>
      </c>
      <c r="AS84" s="324">
        <f t="shared" si="21"/>
        <v>0</v>
      </c>
      <c r="AT84" s="324">
        <f t="shared" si="22"/>
        <v>0</v>
      </c>
      <c r="AU84" s="321">
        <f t="shared" si="23"/>
        <v>0</v>
      </c>
      <c r="AV84" s="322" t="str">
        <f t="shared" si="13"/>
        <v/>
      </c>
      <c r="AW84" s="110"/>
      <c r="AX84" s="110"/>
      <c r="AY84" s="110"/>
    </row>
    <row r="85" spans="1:51">
      <c r="A85" s="319"/>
      <c r="B85" s="634"/>
      <c r="C85" s="634"/>
      <c r="D85" s="633"/>
      <c r="E85" s="635"/>
      <c r="F85" s="635"/>
      <c r="G85" s="634"/>
      <c r="H85" s="647"/>
      <c r="I85" s="651"/>
      <c r="J85" s="647"/>
      <c r="K85" s="649"/>
      <c r="L85" s="647">
        <f>IF(D85="",0,VLOOKUP(D85,LookupDataNonCounty!$B$2:$C$16,2,FALSE)*J85)</f>
        <v>0</v>
      </c>
      <c r="M85" s="647"/>
      <c r="N85" s="647"/>
      <c r="O85" s="647"/>
      <c r="P85" s="647"/>
      <c r="Q85" s="647"/>
      <c r="R85" s="459"/>
      <c r="S85" s="460"/>
      <c r="T85" s="461"/>
      <c r="U85" s="462"/>
      <c r="V85" s="459"/>
      <c r="W85" s="459"/>
      <c r="X85" s="459"/>
      <c r="Y85" s="463"/>
      <c r="Z85" s="464"/>
      <c r="AA85" s="465"/>
      <c r="AB85" s="459"/>
      <c r="AC85" s="463"/>
      <c r="AD85" s="464"/>
      <c r="AE85" s="466"/>
      <c r="AF85" s="464"/>
      <c r="AG85" s="461"/>
      <c r="AH85" s="464"/>
      <c r="AI85" s="461"/>
      <c r="AJ85" s="653">
        <f t="shared" si="14"/>
        <v>1</v>
      </c>
      <c r="AK85" s="607"/>
      <c r="AL85" s="320">
        <f t="shared" si="12"/>
        <v>0</v>
      </c>
      <c r="AM85" s="320">
        <f t="shared" si="15"/>
        <v>0</v>
      </c>
      <c r="AN85" s="324">
        <f t="shared" si="16"/>
        <v>0</v>
      </c>
      <c r="AO85" s="324">
        <f t="shared" si="17"/>
        <v>0</v>
      </c>
      <c r="AP85" s="324">
        <f t="shared" si="18"/>
        <v>0</v>
      </c>
      <c r="AQ85" s="324">
        <f t="shared" si="19"/>
        <v>0</v>
      </c>
      <c r="AR85" s="324">
        <f t="shared" si="20"/>
        <v>0</v>
      </c>
      <c r="AS85" s="324">
        <f t="shared" si="21"/>
        <v>0</v>
      </c>
      <c r="AT85" s="324">
        <f t="shared" si="22"/>
        <v>0</v>
      </c>
      <c r="AU85" s="321">
        <f t="shared" si="23"/>
        <v>0</v>
      </c>
      <c r="AV85" s="322" t="str">
        <f t="shared" si="13"/>
        <v/>
      </c>
      <c r="AW85" s="110"/>
      <c r="AX85" s="110"/>
      <c r="AY85" s="110"/>
    </row>
    <row r="86" spans="1:51">
      <c r="A86" s="319"/>
      <c r="B86" s="634"/>
      <c r="C86" s="634"/>
      <c r="D86" s="633"/>
      <c r="E86" s="635"/>
      <c r="F86" s="635"/>
      <c r="G86" s="634"/>
      <c r="H86" s="647"/>
      <c r="I86" s="651"/>
      <c r="J86" s="647"/>
      <c r="K86" s="649"/>
      <c r="L86" s="647">
        <f>IF(D86="",0,VLOOKUP(D86,LookupDataNonCounty!$B$2:$C$16,2,FALSE)*J86)</f>
        <v>0</v>
      </c>
      <c r="M86" s="647"/>
      <c r="N86" s="647"/>
      <c r="O86" s="647"/>
      <c r="P86" s="647"/>
      <c r="Q86" s="647"/>
      <c r="R86" s="459"/>
      <c r="S86" s="460"/>
      <c r="T86" s="461"/>
      <c r="U86" s="462"/>
      <c r="V86" s="459"/>
      <c r="W86" s="459"/>
      <c r="X86" s="459"/>
      <c r="Y86" s="463"/>
      <c r="Z86" s="464"/>
      <c r="AA86" s="465"/>
      <c r="AB86" s="459"/>
      <c r="AC86" s="463"/>
      <c r="AD86" s="464"/>
      <c r="AE86" s="466"/>
      <c r="AF86" s="464"/>
      <c r="AG86" s="461"/>
      <c r="AH86" s="464"/>
      <c r="AI86" s="461"/>
      <c r="AJ86" s="653">
        <f t="shared" si="14"/>
        <v>1</v>
      </c>
      <c r="AK86" s="608"/>
      <c r="AL86" s="320">
        <f t="shared" si="12"/>
        <v>0</v>
      </c>
      <c r="AM86" s="320">
        <f t="shared" si="15"/>
        <v>0</v>
      </c>
      <c r="AN86" s="324">
        <f t="shared" si="16"/>
        <v>0</v>
      </c>
      <c r="AO86" s="324">
        <f t="shared" si="17"/>
        <v>0</v>
      </c>
      <c r="AP86" s="324">
        <f t="shared" si="18"/>
        <v>0</v>
      </c>
      <c r="AQ86" s="324">
        <f t="shared" si="19"/>
        <v>0</v>
      </c>
      <c r="AR86" s="324">
        <f t="shared" si="20"/>
        <v>0</v>
      </c>
      <c r="AS86" s="324">
        <f t="shared" si="21"/>
        <v>0</v>
      </c>
      <c r="AT86" s="324">
        <f t="shared" si="22"/>
        <v>0</v>
      </c>
      <c r="AU86" s="321">
        <f t="shared" si="23"/>
        <v>0</v>
      </c>
      <c r="AV86" s="322" t="str">
        <f t="shared" si="13"/>
        <v/>
      </c>
      <c r="AW86" s="110"/>
      <c r="AX86" s="110"/>
      <c r="AY86" s="110"/>
    </row>
    <row r="87" spans="1:51">
      <c r="A87" s="319"/>
      <c r="B87" s="634"/>
      <c r="C87" s="634"/>
      <c r="D87" s="633"/>
      <c r="E87" s="635"/>
      <c r="F87" s="635"/>
      <c r="G87" s="634"/>
      <c r="H87" s="647"/>
      <c r="I87" s="651"/>
      <c r="J87" s="647"/>
      <c r="K87" s="649"/>
      <c r="L87" s="647">
        <f>IF(D87="",0,VLOOKUP(D87,LookupDataNonCounty!$B$2:$C$16,2,FALSE)*J87)</f>
        <v>0</v>
      </c>
      <c r="M87" s="647"/>
      <c r="N87" s="647"/>
      <c r="O87" s="647"/>
      <c r="P87" s="647"/>
      <c r="Q87" s="647"/>
      <c r="R87" s="459"/>
      <c r="S87" s="460"/>
      <c r="T87" s="461"/>
      <c r="U87" s="462"/>
      <c r="V87" s="459"/>
      <c r="W87" s="459"/>
      <c r="X87" s="459"/>
      <c r="Y87" s="463"/>
      <c r="Z87" s="464"/>
      <c r="AA87" s="465"/>
      <c r="AB87" s="459"/>
      <c r="AC87" s="463"/>
      <c r="AD87" s="464"/>
      <c r="AE87" s="466"/>
      <c r="AF87" s="464"/>
      <c r="AG87" s="461"/>
      <c r="AH87" s="464"/>
      <c r="AI87" s="461"/>
      <c r="AJ87" s="653">
        <f t="shared" si="14"/>
        <v>1</v>
      </c>
      <c r="AK87" s="607"/>
      <c r="AL87" s="320">
        <f t="shared" si="12"/>
        <v>0</v>
      </c>
      <c r="AM87" s="320">
        <f t="shared" si="15"/>
        <v>0</v>
      </c>
      <c r="AN87" s="324">
        <f t="shared" si="16"/>
        <v>0</v>
      </c>
      <c r="AO87" s="324">
        <f t="shared" si="17"/>
        <v>0</v>
      </c>
      <c r="AP87" s="324">
        <f t="shared" si="18"/>
        <v>0</v>
      </c>
      <c r="AQ87" s="324">
        <f t="shared" si="19"/>
        <v>0</v>
      </c>
      <c r="AR87" s="324">
        <f t="shared" si="20"/>
        <v>0</v>
      </c>
      <c r="AS87" s="324">
        <f t="shared" si="21"/>
        <v>0</v>
      </c>
      <c r="AT87" s="324">
        <f t="shared" si="22"/>
        <v>0</v>
      </c>
      <c r="AU87" s="321">
        <f t="shared" si="23"/>
        <v>0</v>
      </c>
      <c r="AV87" s="322" t="str">
        <f t="shared" si="13"/>
        <v/>
      </c>
      <c r="AW87" s="110"/>
      <c r="AX87" s="110"/>
      <c r="AY87" s="110"/>
    </row>
    <row r="88" spans="1:51">
      <c r="A88" s="319"/>
      <c r="B88" s="634"/>
      <c r="C88" s="634"/>
      <c r="D88" s="633"/>
      <c r="E88" s="635"/>
      <c r="F88" s="635"/>
      <c r="G88" s="634"/>
      <c r="H88" s="647"/>
      <c r="I88" s="651"/>
      <c r="J88" s="647"/>
      <c r="K88" s="649"/>
      <c r="L88" s="647">
        <f>IF(D88="",0,VLOOKUP(D88,LookupDataNonCounty!$B$2:$C$16,2,FALSE)*J88)</f>
        <v>0</v>
      </c>
      <c r="M88" s="647"/>
      <c r="N88" s="647"/>
      <c r="O88" s="647"/>
      <c r="P88" s="647"/>
      <c r="Q88" s="647"/>
      <c r="R88" s="459"/>
      <c r="S88" s="460"/>
      <c r="T88" s="461"/>
      <c r="U88" s="462"/>
      <c r="V88" s="459"/>
      <c r="W88" s="459"/>
      <c r="X88" s="459"/>
      <c r="Y88" s="463"/>
      <c r="Z88" s="464"/>
      <c r="AA88" s="465"/>
      <c r="AB88" s="459"/>
      <c r="AC88" s="463"/>
      <c r="AD88" s="464"/>
      <c r="AE88" s="466"/>
      <c r="AF88" s="464"/>
      <c r="AG88" s="461"/>
      <c r="AH88" s="464"/>
      <c r="AI88" s="461"/>
      <c r="AJ88" s="653">
        <f t="shared" si="14"/>
        <v>1</v>
      </c>
      <c r="AK88" s="608"/>
      <c r="AL88" s="320">
        <f t="shared" si="12"/>
        <v>0</v>
      </c>
      <c r="AM88" s="320">
        <f t="shared" si="15"/>
        <v>0</v>
      </c>
      <c r="AN88" s="324">
        <f t="shared" si="16"/>
        <v>0</v>
      </c>
      <c r="AO88" s="324">
        <f t="shared" si="17"/>
        <v>0</v>
      </c>
      <c r="AP88" s="324">
        <f t="shared" si="18"/>
        <v>0</v>
      </c>
      <c r="AQ88" s="324">
        <f t="shared" si="19"/>
        <v>0</v>
      </c>
      <c r="AR88" s="324">
        <f t="shared" si="20"/>
        <v>0</v>
      </c>
      <c r="AS88" s="324">
        <f t="shared" si="21"/>
        <v>0</v>
      </c>
      <c r="AT88" s="324">
        <f t="shared" si="22"/>
        <v>0</v>
      </c>
      <c r="AU88" s="321">
        <f t="shared" si="23"/>
        <v>0</v>
      </c>
      <c r="AV88" s="322" t="str">
        <f t="shared" si="13"/>
        <v/>
      </c>
      <c r="AW88" s="110"/>
      <c r="AX88" s="110"/>
      <c r="AY88" s="110"/>
    </row>
    <row r="89" spans="1:51">
      <c r="A89" s="319"/>
      <c r="B89" s="634"/>
      <c r="C89" s="634"/>
      <c r="D89" s="633"/>
      <c r="E89" s="635"/>
      <c r="F89" s="635"/>
      <c r="G89" s="634"/>
      <c r="H89" s="647"/>
      <c r="I89" s="651"/>
      <c r="J89" s="647"/>
      <c r="K89" s="649"/>
      <c r="L89" s="647">
        <f>IF(D89="",0,VLOOKUP(D89,LookupDataNonCounty!$B$2:$C$16,2,FALSE)*J89)</f>
        <v>0</v>
      </c>
      <c r="M89" s="647"/>
      <c r="N89" s="647"/>
      <c r="O89" s="647"/>
      <c r="P89" s="647"/>
      <c r="Q89" s="647"/>
      <c r="R89" s="459"/>
      <c r="S89" s="460"/>
      <c r="T89" s="461"/>
      <c r="U89" s="462"/>
      <c r="V89" s="459"/>
      <c r="W89" s="459"/>
      <c r="X89" s="459"/>
      <c r="Y89" s="463"/>
      <c r="Z89" s="464"/>
      <c r="AA89" s="465"/>
      <c r="AB89" s="459"/>
      <c r="AC89" s="463"/>
      <c r="AD89" s="464"/>
      <c r="AE89" s="466"/>
      <c r="AF89" s="464"/>
      <c r="AG89" s="461"/>
      <c r="AH89" s="464"/>
      <c r="AI89" s="461"/>
      <c r="AJ89" s="653">
        <f t="shared" si="14"/>
        <v>1</v>
      </c>
      <c r="AK89" s="607"/>
      <c r="AL89" s="320">
        <f t="shared" si="12"/>
        <v>0</v>
      </c>
      <c r="AM89" s="320">
        <f t="shared" si="15"/>
        <v>0</v>
      </c>
      <c r="AN89" s="324">
        <f t="shared" si="16"/>
        <v>0</v>
      </c>
      <c r="AO89" s="324">
        <f t="shared" si="17"/>
        <v>0</v>
      </c>
      <c r="AP89" s="324">
        <f t="shared" si="18"/>
        <v>0</v>
      </c>
      <c r="AQ89" s="324">
        <f t="shared" si="19"/>
        <v>0</v>
      </c>
      <c r="AR89" s="324">
        <f t="shared" si="20"/>
        <v>0</v>
      </c>
      <c r="AS89" s="324">
        <f t="shared" si="21"/>
        <v>0</v>
      </c>
      <c r="AT89" s="324">
        <f t="shared" si="22"/>
        <v>0</v>
      </c>
      <c r="AU89" s="321">
        <f t="shared" si="23"/>
        <v>0</v>
      </c>
      <c r="AV89" s="322" t="str">
        <f t="shared" si="13"/>
        <v/>
      </c>
      <c r="AW89" s="110"/>
      <c r="AX89" s="110"/>
      <c r="AY89" s="110"/>
    </row>
    <row r="90" spans="1:51">
      <c r="A90" s="319"/>
      <c r="B90" s="634"/>
      <c r="C90" s="634"/>
      <c r="D90" s="633"/>
      <c r="E90" s="635"/>
      <c r="F90" s="635"/>
      <c r="G90" s="634"/>
      <c r="H90" s="647"/>
      <c r="I90" s="651"/>
      <c r="J90" s="647"/>
      <c r="K90" s="649"/>
      <c r="L90" s="647">
        <f>IF(D90="",0,VLOOKUP(D90,LookupDataNonCounty!$B$2:$C$16,2,FALSE)*J90)</f>
        <v>0</v>
      </c>
      <c r="M90" s="647"/>
      <c r="N90" s="647"/>
      <c r="O90" s="647"/>
      <c r="P90" s="647"/>
      <c r="Q90" s="647"/>
      <c r="R90" s="459"/>
      <c r="S90" s="460"/>
      <c r="T90" s="461"/>
      <c r="U90" s="462"/>
      <c r="V90" s="459"/>
      <c r="W90" s="459"/>
      <c r="X90" s="459"/>
      <c r="Y90" s="463"/>
      <c r="Z90" s="464"/>
      <c r="AA90" s="465"/>
      <c r="AB90" s="459"/>
      <c r="AC90" s="463"/>
      <c r="AD90" s="464"/>
      <c r="AE90" s="466"/>
      <c r="AF90" s="464"/>
      <c r="AG90" s="461"/>
      <c r="AH90" s="464"/>
      <c r="AI90" s="461"/>
      <c r="AJ90" s="653">
        <f t="shared" si="14"/>
        <v>1</v>
      </c>
      <c r="AK90" s="608"/>
      <c r="AL90" s="320">
        <f t="shared" si="12"/>
        <v>0</v>
      </c>
      <c r="AM90" s="320">
        <f t="shared" si="15"/>
        <v>0</v>
      </c>
      <c r="AN90" s="324">
        <f t="shared" si="16"/>
        <v>0</v>
      </c>
      <c r="AO90" s="324">
        <f t="shared" si="17"/>
        <v>0</v>
      </c>
      <c r="AP90" s="324">
        <f t="shared" si="18"/>
        <v>0</v>
      </c>
      <c r="AQ90" s="324">
        <f t="shared" si="19"/>
        <v>0</v>
      </c>
      <c r="AR90" s="324">
        <f t="shared" si="20"/>
        <v>0</v>
      </c>
      <c r="AS90" s="324">
        <f t="shared" si="21"/>
        <v>0</v>
      </c>
      <c r="AT90" s="324">
        <f t="shared" si="22"/>
        <v>0</v>
      </c>
      <c r="AU90" s="321">
        <f t="shared" si="23"/>
        <v>0</v>
      </c>
      <c r="AV90" s="322" t="str">
        <f t="shared" si="13"/>
        <v/>
      </c>
      <c r="AW90" s="110"/>
      <c r="AX90" s="110"/>
      <c r="AY90" s="110"/>
    </row>
    <row r="91" spans="1:51">
      <c r="A91" s="319"/>
      <c r="B91" s="634"/>
      <c r="C91" s="634"/>
      <c r="D91" s="633"/>
      <c r="E91" s="635"/>
      <c r="F91" s="635"/>
      <c r="G91" s="634"/>
      <c r="H91" s="647"/>
      <c r="I91" s="651"/>
      <c r="J91" s="647"/>
      <c r="K91" s="649"/>
      <c r="L91" s="647">
        <f>IF(D91="",0,VLOOKUP(D91,LookupDataNonCounty!$B$2:$C$16,2,FALSE)*J91)</f>
        <v>0</v>
      </c>
      <c r="M91" s="647"/>
      <c r="N91" s="647"/>
      <c r="O91" s="647"/>
      <c r="P91" s="647"/>
      <c r="Q91" s="647"/>
      <c r="R91" s="459"/>
      <c r="S91" s="460"/>
      <c r="T91" s="461"/>
      <c r="U91" s="462"/>
      <c r="V91" s="459"/>
      <c r="W91" s="459"/>
      <c r="X91" s="459"/>
      <c r="Y91" s="463"/>
      <c r="Z91" s="464"/>
      <c r="AA91" s="465"/>
      <c r="AB91" s="459"/>
      <c r="AC91" s="463"/>
      <c r="AD91" s="464"/>
      <c r="AE91" s="466"/>
      <c r="AF91" s="464"/>
      <c r="AG91" s="461"/>
      <c r="AH91" s="464"/>
      <c r="AI91" s="461"/>
      <c r="AJ91" s="653">
        <f t="shared" si="14"/>
        <v>1</v>
      </c>
      <c r="AK91" s="607"/>
      <c r="AL91" s="320">
        <f t="shared" si="12"/>
        <v>0</v>
      </c>
      <c r="AM91" s="320">
        <f t="shared" si="15"/>
        <v>0</v>
      </c>
      <c r="AN91" s="324">
        <f t="shared" si="16"/>
        <v>0</v>
      </c>
      <c r="AO91" s="324">
        <f t="shared" si="17"/>
        <v>0</v>
      </c>
      <c r="AP91" s="324">
        <f t="shared" si="18"/>
        <v>0</v>
      </c>
      <c r="AQ91" s="324">
        <f t="shared" si="19"/>
        <v>0</v>
      </c>
      <c r="AR91" s="324">
        <f t="shared" si="20"/>
        <v>0</v>
      </c>
      <c r="AS91" s="324">
        <f t="shared" si="21"/>
        <v>0</v>
      </c>
      <c r="AT91" s="324">
        <f t="shared" si="22"/>
        <v>0</v>
      </c>
      <c r="AU91" s="321">
        <f t="shared" si="23"/>
        <v>0</v>
      </c>
      <c r="AV91" s="322" t="str">
        <f t="shared" si="13"/>
        <v/>
      </c>
      <c r="AW91" s="110"/>
      <c r="AX91" s="110"/>
      <c r="AY91" s="110"/>
    </row>
    <row r="92" spans="1:51">
      <c r="A92" s="319"/>
      <c r="B92" s="634"/>
      <c r="C92" s="634"/>
      <c r="D92" s="633"/>
      <c r="E92" s="635"/>
      <c r="F92" s="635"/>
      <c r="G92" s="634"/>
      <c r="H92" s="647"/>
      <c r="I92" s="651"/>
      <c r="J92" s="647"/>
      <c r="K92" s="649"/>
      <c r="L92" s="647">
        <f>IF(D92="",0,VLOOKUP(D92,LookupDataNonCounty!$B$2:$C$16,2,FALSE)*J92)</f>
        <v>0</v>
      </c>
      <c r="M92" s="647"/>
      <c r="N92" s="647"/>
      <c r="O92" s="647"/>
      <c r="P92" s="647"/>
      <c r="Q92" s="647"/>
      <c r="R92" s="459"/>
      <c r="S92" s="460"/>
      <c r="T92" s="461"/>
      <c r="U92" s="462"/>
      <c r="V92" s="459"/>
      <c r="W92" s="459"/>
      <c r="X92" s="459"/>
      <c r="Y92" s="463"/>
      <c r="Z92" s="464"/>
      <c r="AA92" s="465"/>
      <c r="AB92" s="459"/>
      <c r="AC92" s="463"/>
      <c r="AD92" s="464"/>
      <c r="AE92" s="466"/>
      <c r="AF92" s="464"/>
      <c r="AG92" s="461"/>
      <c r="AH92" s="464"/>
      <c r="AI92" s="461"/>
      <c r="AJ92" s="653">
        <f t="shared" si="14"/>
        <v>1</v>
      </c>
      <c r="AK92" s="608"/>
      <c r="AL92" s="320">
        <f t="shared" si="12"/>
        <v>0</v>
      </c>
      <c r="AM92" s="320">
        <f t="shared" si="15"/>
        <v>0</v>
      </c>
      <c r="AN92" s="324">
        <f t="shared" si="16"/>
        <v>0</v>
      </c>
      <c r="AO92" s="324">
        <f t="shared" si="17"/>
        <v>0</v>
      </c>
      <c r="AP92" s="324">
        <f t="shared" si="18"/>
        <v>0</v>
      </c>
      <c r="AQ92" s="324">
        <f t="shared" si="19"/>
        <v>0</v>
      </c>
      <c r="AR92" s="324">
        <f t="shared" si="20"/>
        <v>0</v>
      </c>
      <c r="AS92" s="324">
        <f t="shared" si="21"/>
        <v>0</v>
      </c>
      <c r="AT92" s="324">
        <f t="shared" si="22"/>
        <v>0</v>
      </c>
      <c r="AU92" s="321">
        <f t="shared" si="23"/>
        <v>0</v>
      </c>
      <c r="AV92" s="322" t="str">
        <f t="shared" si="13"/>
        <v/>
      </c>
      <c r="AW92" s="110"/>
      <c r="AX92" s="110"/>
      <c r="AY92" s="110"/>
    </row>
    <row r="93" spans="1:51">
      <c r="A93" s="319"/>
      <c r="B93" s="634"/>
      <c r="C93" s="634"/>
      <c r="D93" s="633"/>
      <c r="E93" s="635"/>
      <c r="F93" s="635"/>
      <c r="G93" s="634"/>
      <c r="H93" s="647"/>
      <c r="I93" s="651"/>
      <c r="J93" s="647"/>
      <c r="K93" s="649"/>
      <c r="L93" s="647">
        <f>IF(D93="",0,VLOOKUP(D93,LookupDataNonCounty!$B$2:$C$16,2,FALSE)*J93)</f>
        <v>0</v>
      </c>
      <c r="M93" s="647"/>
      <c r="N93" s="647"/>
      <c r="O93" s="647"/>
      <c r="P93" s="647"/>
      <c r="Q93" s="647"/>
      <c r="R93" s="459"/>
      <c r="S93" s="460"/>
      <c r="T93" s="461"/>
      <c r="U93" s="462"/>
      <c r="V93" s="459"/>
      <c r="W93" s="459"/>
      <c r="X93" s="459"/>
      <c r="Y93" s="463"/>
      <c r="Z93" s="464"/>
      <c r="AA93" s="465"/>
      <c r="AB93" s="459"/>
      <c r="AC93" s="463"/>
      <c r="AD93" s="464"/>
      <c r="AE93" s="466"/>
      <c r="AF93" s="464"/>
      <c r="AG93" s="461"/>
      <c r="AH93" s="464"/>
      <c r="AI93" s="461"/>
      <c r="AJ93" s="653">
        <f t="shared" si="14"/>
        <v>1</v>
      </c>
      <c r="AK93" s="607"/>
      <c r="AL93" s="320">
        <f t="shared" si="12"/>
        <v>0</v>
      </c>
      <c r="AM93" s="320">
        <f t="shared" si="15"/>
        <v>0</v>
      </c>
      <c r="AN93" s="324">
        <f t="shared" si="16"/>
        <v>0</v>
      </c>
      <c r="AO93" s="324">
        <f t="shared" si="17"/>
        <v>0</v>
      </c>
      <c r="AP93" s="324">
        <f t="shared" si="18"/>
        <v>0</v>
      </c>
      <c r="AQ93" s="324">
        <f t="shared" si="19"/>
        <v>0</v>
      </c>
      <c r="AR93" s="324">
        <f t="shared" si="20"/>
        <v>0</v>
      </c>
      <c r="AS93" s="324">
        <f t="shared" si="21"/>
        <v>0</v>
      </c>
      <c r="AT93" s="324">
        <f t="shared" si="22"/>
        <v>0</v>
      </c>
      <c r="AU93" s="321">
        <f t="shared" si="23"/>
        <v>0</v>
      </c>
      <c r="AV93" s="322" t="str">
        <f t="shared" si="13"/>
        <v/>
      </c>
      <c r="AW93" s="110"/>
      <c r="AX93" s="110"/>
      <c r="AY93" s="110"/>
    </row>
    <row r="94" spans="1:51">
      <c r="A94" s="319"/>
      <c r="B94" s="634"/>
      <c r="C94" s="634"/>
      <c r="D94" s="633"/>
      <c r="E94" s="635"/>
      <c r="F94" s="635"/>
      <c r="G94" s="634"/>
      <c r="H94" s="647"/>
      <c r="I94" s="651"/>
      <c r="J94" s="647"/>
      <c r="K94" s="649"/>
      <c r="L94" s="647">
        <f>IF(D94="",0,VLOOKUP(D94,LookupDataNonCounty!$B$2:$C$16,2,FALSE)*J94)</f>
        <v>0</v>
      </c>
      <c r="M94" s="647"/>
      <c r="N94" s="647"/>
      <c r="O94" s="647"/>
      <c r="P94" s="647"/>
      <c r="Q94" s="647"/>
      <c r="R94" s="459"/>
      <c r="S94" s="460"/>
      <c r="T94" s="461"/>
      <c r="U94" s="462"/>
      <c r="V94" s="459"/>
      <c r="W94" s="459"/>
      <c r="X94" s="459"/>
      <c r="Y94" s="463"/>
      <c r="Z94" s="464"/>
      <c r="AA94" s="465"/>
      <c r="AB94" s="459"/>
      <c r="AC94" s="463"/>
      <c r="AD94" s="464"/>
      <c r="AE94" s="466"/>
      <c r="AF94" s="464"/>
      <c r="AG94" s="461"/>
      <c r="AH94" s="464"/>
      <c r="AI94" s="461"/>
      <c r="AJ94" s="653">
        <f t="shared" si="14"/>
        <v>1</v>
      </c>
      <c r="AK94" s="608"/>
      <c r="AL94" s="320">
        <f t="shared" si="12"/>
        <v>0</v>
      </c>
      <c r="AM94" s="320">
        <f t="shared" si="15"/>
        <v>0</v>
      </c>
      <c r="AN94" s="324">
        <f t="shared" si="16"/>
        <v>0</v>
      </c>
      <c r="AO94" s="324">
        <f t="shared" si="17"/>
        <v>0</v>
      </c>
      <c r="AP94" s="324">
        <f t="shared" si="18"/>
        <v>0</v>
      </c>
      <c r="AQ94" s="324">
        <f t="shared" si="19"/>
        <v>0</v>
      </c>
      <c r="AR94" s="324">
        <f t="shared" si="20"/>
        <v>0</v>
      </c>
      <c r="AS94" s="324">
        <f t="shared" si="21"/>
        <v>0</v>
      </c>
      <c r="AT94" s="324">
        <f t="shared" si="22"/>
        <v>0</v>
      </c>
      <c r="AU94" s="321">
        <f t="shared" si="23"/>
        <v>0</v>
      </c>
      <c r="AV94" s="322" t="str">
        <f t="shared" si="13"/>
        <v/>
      </c>
      <c r="AW94" s="110"/>
      <c r="AX94" s="110"/>
      <c r="AY94" s="110"/>
    </row>
    <row r="95" spans="1:51">
      <c r="A95" s="319"/>
      <c r="B95" s="634"/>
      <c r="C95" s="634"/>
      <c r="D95" s="633"/>
      <c r="E95" s="635"/>
      <c r="F95" s="635"/>
      <c r="G95" s="634"/>
      <c r="H95" s="647"/>
      <c r="I95" s="651"/>
      <c r="J95" s="647"/>
      <c r="K95" s="649"/>
      <c r="L95" s="647">
        <f>IF(D95="",0,VLOOKUP(D95,LookupDataNonCounty!$B$2:$C$16,2,FALSE)*J95)</f>
        <v>0</v>
      </c>
      <c r="M95" s="647"/>
      <c r="N95" s="647"/>
      <c r="O95" s="647"/>
      <c r="P95" s="647"/>
      <c r="Q95" s="647"/>
      <c r="R95" s="459"/>
      <c r="S95" s="460"/>
      <c r="T95" s="461"/>
      <c r="U95" s="462"/>
      <c r="V95" s="459"/>
      <c r="W95" s="459"/>
      <c r="X95" s="459"/>
      <c r="Y95" s="463"/>
      <c r="Z95" s="464"/>
      <c r="AA95" s="465"/>
      <c r="AB95" s="459"/>
      <c r="AC95" s="463"/>
      <c r="AD95" s="464"/>
      <c r="AE95" s="466"/>
      <c r="AF95" s="464"/>
      <c r="AG95" s="461"/>
      <c r="AH95" s="464"/>
      <c r="AI95" s="461"/>
      <c r="AJ95" s="653">
        <f t="shared" si="14"/>
        <v>1</v>
      </c>
      <c r="AK95" s="607"/>
      <c r="AL95" s="320">
        <f t="shared" si="12"/>
        <v>0</v>
      </c>
      <c r="AM95" s="320">
        <f t="shared" si="15"/>
        <v>0</v>
      </c>
      <c r="AN95" s="324">
        <f t="shared" si="16"/>
        <v>0</v>
      </c>
      <c r="AO95" s="324">
        <f t="shared" si="17"/>
        <v>0</v>
      </c>
      <c r="AP95" s="324">
        <f t="shared" si="18"/>
        <v>0</v>
      </c>
      <c r="AQ95" s="324">
        <f t="shared" si="19"/>
        <v>0</v>
      </c>
      <c r="AR95" s="324">
        <f t="shared" si="20"/>
        <v>0</v>
      </c>
      <c r="AS95" s="324">
        <f t="shared" si="21"/>
        <v>0</v>
      </c>
      <c r="AT95" s="324">
        <f t="shared" si="22"/>
        <v>0</v>
      </c>
      <c r="AU95" s="321">
        <f t="shared" si="23"/>
        <v>0</v>
      </c>
      <c r="AV95" s="322" t="str">
        <f t="shared" si="13"/>
        <v/>
      </c>
      <c r="AW95" s="110"/>
      <c r="AX95" s="110"/>
      <c r="AY95" s="110"/>
    </row>
    <row r="96" spans="1:51">
      <c r="A96" s="319"/>
      <c r="B96" s="634"/>
      <c r="C96" s="634"/>
      <c r="D96" s="633"/>
      <c r="E96" s="635"/>
      <c r="F96" s="635"/>
      <c r="G96" s="634"/>
      <c r="H96" s="647"/>
      <c r="I96" s="651"/>
      <c r="J96" s="647"/>
      <c r="K96" s="649"/>
      <c r="L96" s="647">
        <f>IF(D96="",0,VLOOKUP(D96,LookupDataNonCounty!$B$2:$C$16,2,FALSE)*J96)</f>
        <v>0</v>
      </c>
      <c r="M96" s="647"/>
      <c r="N96" s="647"/>
      <c r="O96" s="647"/>
      <c r="P96" s="647"/>
      <c r="Q96" s="647"/>
      <c r="R96" s="459"/>
      <c r="S96" s="460"/>
      <c r="T96" s="461"/>
      <c r="U96" s="462"/>
      <c r="V96" s="459"/>
      <c r="W96" s="459"/>
      <c r="X96" s="459"/>
      <c r="Y96" s="463"/>
      <c r="Z96" s="464"/>
      <c r="AA96" s="465"/>
      <c r="AB96" s="459"/>
      <c r="AC96" s="463"/>
      <c r="AD96" s="464"/>
      <c r="AE96" s="466"/>
      <c r="AF96" s="464"/>
      <c r="AG96" s="461"/>
      <c r="AH96" s="464"/>
      <c r="AI96" s="461"/>
      <c r="AJ96" s="653">
        <f t="shared" si="14"/>
        <v>1</v>
      </c>
      <c r="AK96" s="608"/>
      <c r="AL96" s="320">
        <f t="shared" si="12"/>
        <v>0</v>
      </c>
      <c r="AM96" s="320">
        <f t="shared" si="15"/>
        <v>0</v>
      </c>
      <c r="AN96" s="324">
        <f t="shared" si="16"/>
        <v>0</v>
      </c>
      <c r="AO96" s="324">
        <f t="shared" si="17"/>
        <v>0</v>
      </c>
      <c r="AP96" s="324">
        <f t="shared" si="18"/>
        <v>0</v>
      </c>
      <c r="AQ96" s="324">
        <f t="shared" si="19"/>
        <v>0</v>
      </c>
      <c r="AR96" s="324">
        <f t="shared" si="20"/>
        <v>0</v>
      </c>
      <c r="AS96" s="324">
        <f t="shared" si="21"/>
        <v>0</v>
      </c>
      <c r="AT96" s="324">
        <f t="shared" si="22"/>
        <v>0</v>
      </c>
      <c r="AU96" s="321">
        <f t="shared" si="23"/>
        <v>0</v>
      </c>
      <c r="AV96" s="322" t="str">
        <f t="shared" si="13"/>
        <v/>
      </c>
      <c r="AW96" s="110"/>
      <c r="AX96" s="110"/>
      <c r="AY96" s="110"/>
    </row>
    <row r="97" spans="1:51">
      <c r="A97" s="319"/>
      <c r="B97" s="634"/>
      <c r="C97" s="634"/>
      <c r="D97" s="633"/>
      <c r="E97" s="635"/>
      <c r="F97" s="635"/>
      <c r="G97" s="634"/>
      <c r="H97" s="647"/>
      <c r="I97" s="651"/>
      <c r="J97" s="647"/>
      <c r="K97" s="649"/>
      <c r="L97" s="647">
        <f>IF(D97="",0,VLOOKUP(D97,LookupDataNonCounty!$B$2:$C$16,2,FALSE)*J97)</f>
        <v>0</v>
      </c>
      <c r="M97" s="647"/>
      <c r="N97" s="647"/>
      <c r="O97" s="647"/>
      <c r="P97" s="647"/>
      <c r="Q97" s="647"/>
      <c r="R97" s="459"/>
      <c r="S97" s="460"/>
      <c r="T97" s="461"/>
      <c r="U97" s="462"/>
      <c r="V97" s="459"/>
      <c r="W97" s="459"/>
      <c r="X97" s="459"/>
      <c r="Y97" s="463"/>
      <c r="Z97" s="464"/>
      <c r="AA97" s="465"/>
      <c r="AB97" s="459"/>
      <c r="AC97" s="463"/>
      <c r="AD97" s="464"/>
      <c r="AE97" s="466"/>
      <c r="AF97" s="464"/>
      <c r="AG97" s="461"/>
      <c r="AH97" s="464"/>
      <c r="AI97" s="461"/>
      <c r="AJ97" s="653">
        <f t="shared" si="14"/>
        <v>1</v>
      </c>
      <c r="AK97" s="607"/>
      <c r="AL97" s="320">
        <f t="shared" si="12"/>
        <v>0</v>
      </c>
      <c r="AM97" s="320">
        <f t="shared" si="15"/>
        <v>0</v>
      </c>
      <c r="AN97" s="324">
        <f t="shared" si="16"/>
        <v>0</v>
      </c>
      <c r="AO97" s="324">
        <f t="shared" si="17"/>
        <v>0</v>
      </c>
      <c r="AP97" s="324">
        <f t="shared" si="18"/>
        <v>0</v>
      </c>
      <c r="AQ97" s="324">
        <f t="shared" si="19"/>
        <v>0</v>
      </c>
      <c r="AR97" s="324">
        <f t="shared" si="20"/>
        <v>0</v>
      </c>
      <c r="AS97" s="324">
        <f t="shared" si="21"/>
        <v>0</v>
      </c>
      <c r="AT97" s="324">
        <f t="shared" si="22"/>
        <v>0</v>
      </c>
      <c r="AU97" s="321">
        <f t="shared" si="23"/>
        <v>0</v>
      </c>
      <c r="AV97" s="322" t="str">
        <f t="shared" si="13"/>
        <v/>
      </c>
      <c r="AW97" s="110"/>
      <c r="AX97" s="110"/>
      <c r="AY97" s="110"/>
    </row>
    <row r="98" spans="1:51">
      <c r="A98" s="319"/>
      <c r="B98" s="634"/>
      <c r="C98" s="634"/>
      <c r="D98" s="633"/>
      <c r="E98" s="635"/>
      <c r="F98" s="635"/>
      <c r="G98" s="634"/>
      <c r="H98" s="647"/>
      <c r="I98" s="651"/>
      <c r="J98" s="647"/>
      <c r="K98" s="649"/>
      <c r="L98" s="647">
        <f>IF(D98="",0,VLOOKUP(D98,LookupDataNonCounty!$B$2:$C$16,2,FALSE)*J98)</f>
        <v>0</v>
      </c>
      <c r="M98" s="647"/>
      <c r="N98" s="647"/>
      <c r="O98" s="647"/>
      <c r="P98" s="647"/>
      <c r="Q98" s="647"/>
      <c r="R98" s="459"/>
      <c r="S98" s="460"/>
      <c r="T98" s="461"/>
      <c r="U98" s="462"/>
      <c r="V98" s="459"/>
      <c r="W98" s="459"/>
      <c r="X98" s="459"/>
      <c r="Y98" s="463"/>
      <c r="Z98" s="464"/>
      <c r="AA98" s="465"/>
      <c r="AB98" s="459"/>
      <c r="AC98" s="463"/>
      <c r="AD98" s="464"/>
      <c r="AE98" s="466"/>
      <c r="AF98" s="464"/>
      <c r="AG98" s="461"/>
      <c r="AH98" s="464"/>
      <c r="AI98" s="461"/>
      <c r="AJ98" s="653">
        <f t="shared" si="14"/>
        <v>1</v>
      </c>
      <c r="AK98" s="608"/>
      <c r="AL98" s="320">
        <f t="shared" si="12"/>
        <v>0</v>
      </c>
      <c r="AM98" s="320">
        <f t="shared" si="15"/>
        <v>0</v>
      </c>
      <c r="AN98" s="324">
        <f t="shared" si="16"/>
        <v>0</v>
      </c>
      <c r="AO98" s="324">
        <f t="shared" si="17"/>
        <v>0</v>
      </c>
      <c r="AP98" s="324">
        <f t="shared" si="18"/>
        <v>0</v>
      </c>
      <c r="AQ98" s="324">
        <f t="shared" si="19"/>
        <v>0</v>
      </c>
      <c r="AR98" s="324">
        <f t="shared" si="20"/>
        <v>0</v>
      </c>
      <c r="AS98" s="324">
        <f t="shared" si="21"/>
        <v>0</v>
      </c>
      <c r="AT98" s="324">
        <f t="shared" si="22"/>
        <v>0</v>
      </c>
      <c r="AU98" s="321">
        <f t="shared" si="23"/>
        <v>0</v>
      </c>
      <c r="AV98" s="322" t="str">
        <f t="shared" si="13"/>
        <v/>
      </c>
      <c r="AW98" s="110"/>
      <c r="AX98" s="110"/>
      <c r="AY98" s="110"/>
    </row>
    <row r="99" spans="1:51">
      <c r="A99" s="319"/>
      <c r="B99" s="634"/>
      <c r="C99" s="634"/>
      <c r="D99" s="633"/>
      <c r="E99" s="635"/>
      <c r="F99" s="635"/>
      <c r="G99" s="634"/>
      <c r="H99" s="647"/>
      <c r="I99" s="651"/>
      <c r="J99" s="647"/>
      <c r="K99" s="649"/>
      <c r="L99" s="647">
        <f>IF(D99="",0,VLOOKUP(D99,LookupDataNonCounty!$B$2:$C$16,2,FALSE)*J99)</f>
        <v>0</v>
      </c>
      <c r="M99" s="647"/>
      <c r="N99" s="647"/>
      <c r="O99" s="647"/>
      <c r="P99" s="647"/>
      <c r="Q99" s="647"/>
      <c r="R99" s="459"/>
      <c r="S99" s="460"/>
      <c r="T99" s="461"/>
      <c r="U99" s="462"/>
      <c r="V99" s="459"/>
      <c r="W99" s="459"/>
      <c r="X99" s="459"/>
      <c r="Y99" s="463"/>
      <c r="Z99" s="464"/>
      <c r="AA99" s="465"/>
      <c r="AB99" s="459"/>
      <c r="AC99" s="463"/>
      <c r="AD99" s="464"/>
      <c r="AE99" s="466"/>
      <c r="AF99" s="464"/>
      <c r="AG99" s="461"/>
      <c r="AH99" s="464"/>
      <c r="AI99" s="461"/>
      <c r="AJ99" s="653">
        <f t="shared" si="14"/>
        <v>1</v>
      </c>
      <c r="AK99" s="607"/>
      <c r="AL99" s="320">
        <f t="shared" si="12"/>
        <v>0</v>
      </c>
      <c r="AM99" s="320">
        <f t="shared" si="15"/>
        <v>0</v>
      </c>
      <c r="AN99" s="324">
        <f t="shared" si="16"/>
        <v>0</v>
      </c>
      <c r="AO99" s="324">
        <f t="shared" si="17"/>
        <v>0</v>
      </c>
      <c r="AP99" s="324">
        <f t="shared" si="18"/>
        <v>0</v>
      </c>
      <c r="AQ99" s="324">
        <f t="shared" si="19"/>
        <v>0</v>
      </c>
      <c r="AR99" s="324">
        <f t="shared" si="20"/>
        <v>0</v>
      </c>
      <c r="AS99" s="324">
        <f t="shared" si="21"/>
        <v>0</v>
      </c>
      <c r="AT99" s="324">
        <f t="shared" si="22"/>
        <v>0</v>
      </c>
      <c r="AU99" s="321">
        <f t="shared" si="23"/>
        <v>0</v>
      </c>
      <c r="AV99" s="322" t="str">
        <f t="shared" si="13"/>
        <v/>
      </c>
      <c r="AW99" s="110"/>
      <c r="AX99" s="110"/>
      <c r="AY99" s="110"/>
    </row>
    <row r="100" spans="1:51">
      <c r="A100" s="319"/>
      <c r="B100" s="634"/>
      <c r="C100" s="634"/>
      <c r="D100" s="633"/>
      <c r="E100" s="635"/>
      <c r="F100" s="635"/>
      <c r="G100" s="634"/>
      <c r="H100" s="647"/>
      <c r="I100" s="651"/>
      <c r="J100" s="647"/>
      <c r="K100" s="649"/>
      <c r="L100" s="647">
        <f>IF(D100="",0,VLOOKUP(D100,LookupDataNonCounty!$B$2:$C$16,2,FALSE)*J100)</f>
        <v>0</v>
      </c>
      <c r="M100" s="647"/>
      <c r="N100" s="647"/>
      <c r="O100" s="647"/>
      <c r="P100" s="647"/>
      <c r="Q100" s="647"/>
      <c r="R100" s="459"/>
      <c r="S100" s="460"/>
      <c r="T100" s="461"/>
      <c r="U100" s="462"/>
      <c r="V100" s="459"/>
      <c r="W100" s="459"/>
      <c r="X100" s="459"/>
      <c r="Y100" s="463"/>
      <c r="Z100" s="464"/>
      <c r="AA100" s="465"/>
      <c r="AB100" s="459"/>
      <c r="AC100" s="463"/>
      <c r="AD100" s="464"/>
      <c r="AE100" s="466"/>
      <c r="AF100" s="464"/>
      <c r="AG100" s="461"/>
      <c r="AH100" s="464"/>
      <c r="AI100" s="461"/>
      <c r="AJ100" s="653">
        <f t="shared" si="14"/>
        <v>1</v>
      </c>
      <c r="AK100" s="608"/>
      <c r="AL100" s="320">
        <f t="shared" si="12"/>
        <v>0</v>
      </c>
      <c r="AM100" s="320">
        <f t="shared" si="15"/>
        <v>0</v>
      </c>
      <c r="AN100" s="324">
        <f t="shared" si="16"/>
        <v>0</v>
      </c>
      <c r="AO100" s="324">
        <f t="shared" si="17"/>
        <v>0</v>
      </c>
      <c r="AP100" s="324">
        <f t="shared" si="18"/>
        <v>0</v>
      </c>
      <c r="AQ100" s="324">
        <f t="shared" si="19"/>
        <v>0</v>
      </c>
      <c r="AR100" s="324">
        <f t="shared" si="20"/>
        <v>0</v>
      </c>
      <c r="AS100" s="324">
        <f t="shared" si="21"/>
        <v>0</v>
      </c>
      <c r="AT100" s="324">
        <f t="shared" si="22"/>
        <v>0</v>
      </c>
      <c r="AU100" s="321">
        <f t="shared" si="23"/>
        <v>0</v>
      </c>
      <c r="AV100" s="322" t="str">
        <f t="shared" si="13"/>
        <v/>
      </c>
      <c r="AW100" s="110"/>
      <c r="AX100" s="110"/>
      <c r="AY100" s="110"/>
    </row>
    <row r="101" spans="1:51">
      <c r="A101" s="319"/>
      <c r="B101" s="634"/>
      <c r="C101" s="634"/>
      <c r="D101" s="633"/>
      <c r="E101" s="635"/>
      <c r="F101" s="635"/>
      <c r="G101" s="634"/>
      <c r="H101" s="647"/>
      <c r="I101" s="651"/>
      <c r="J101" s="647"/>
      <c r="K101" s="649"/>
      <c r="L101" s="647">
        <f>IF(D101="",0,VLOOKUP(D101,LookupDataNonCounty!$B$2:$C$16,2,FALSE)*J101)</f>
        <v>0</v>
      </c>
      <c r="M101" s="647"/>
      <c r="N101" s="647"/>
      <c r="O101" s="647"/>
      <c r="P101" s="647"/>
      <c r="Q101" s="647"/>
      <c r="R101" s="459"/>
      <c r="S101" s="460"/>
      <c r="T101" s="461"/>
      <c r="U101" s="462"/>
      <c r="V101" s="459"/>
      <c r="W101" s="459"/>
      <c r="X101" s="459"/>
      <c r="Y101" s="463"/>
      <c r="Z101" s="464"/>
      <c r="AA101" s="465"/>
      <c r="AB101" s="459"/>
      <c r="AC101" s="463"/>
      <c r="AD101" s="464"/>
      <c r="AE101" s="466"/>
      <c r="AF101" s="464"/>
      <c r="AG101" s="461"/>
      <c r="AH101" s="464"/>
      <c r="AI101" s="461"/>
      <c r="AJ101" s="653">
        <f t="shared" si="14"/>
        <v>1</v>
      </c>
      <c r="AK101" s="607"/>
      <c r="AL101" s="320">
        <f t="shared" si="12"/>
        <v>0</v>
      </c>
      <c r="AM101" s="320">
        <f t="shared" si="15"/>
        <v>0</v>
      </c>
      <c r="AN101" s="324">
        <f t="shared" si="16"/>
        <v>0</v>
      </c>
      <c r="AO101" s="324">
        <f t="shared" si="17"/>
        <v>0</v>
      </c>
      <c r="AP101" s="324">
        <f t="shared" si="18"/>
        <v>0</v>
      </c>
      <c r="AQ101" s="324">
        <f t="shared" si="19"/>
        <v>0</v>
      </c>
      <c r="AR101" s="324">
        <f t="shared" si="20"/>
        <v>0</v>
      </c>
      <c r="AS101" s="324">
        <f t="shared" si="21"/>
        <v>0</v>
      </c>
      <c r="AT101" s="324">
        <f t="shared" si="22"/>
        <v>0</v>
      </c>
      <c r="AU101" s="321">
        <f t="shared" si="23"/>
        <v>0</v>
      </c>
      <c r="AV101" s="322" t="str">
        <f t="shared" si="13"/>
        <v/>
      </c>
      <c r="AW101" s="110"/>
      <c r="AX101" s="110"/>
      <c r="AY101" s="110"/>
    </row>
    <row r="102" spans="1:51">
      <c r="A102" s="319"/>
      <c r="B102" s="634"/>
      <c r="C102" s="634"/>
      <c r="D102" s="633"/>
      <c r="E102" s="635"/>
      <c r="F102" s="635"/>
      <c r="G102" s="634"/>
      <c r="H102" s="647"/>
      <c r="I102" s="651"/>
      <c r="J102" s="647"/>
      <c r="K102" s="649"/>
      <c r="L102" s="647">
        <f>IF(D102="",0,VLOOKUP(D102,LookupDataNonCounty!$B$2:$C$16,2,FALSE)*J102)</f>
        <v>0</v>
      </c>
      <c r="M102" s="647"/>
      <c r="N102" s="647"/>
      <c r="O102" s="647"/>
      <c r="P102" s="647"/>
      <c r="Q102" s="647"/>
      <c r="R102" s="459"/>
      <c r="S102" s="460"/>
      <c r="T102" s="461"/>
      <c r="U102" s="462"/>
      <c r="V102" s="459"/>
      <c r="W102" s="459"/>
      <c r="X102" s="459"/>
      <c r="Y102" s="463"/>
      <c r="Z102" s="464"/>
      <c r="AA102" s="465"/>
      <c r="AB102" s="459"/>
      <c r="AC102" s="463"/>
      <c r="AD102" s="464"/>
      <c r="AE102" s="466"/>
      <c r="AF102" s="464"/>
      <c r="AG102" s="461"/>
      <c r="AH102" s="464"/>
      <c r="AI102" s="461"/>
      <c r="AJ102" s="653">
        <f t="shared" si="14"/>
        <v>1</v>
      </c>
      <c r="AK102" s="608"/>
      <c r="AL102" s="320">
        <f t="shared" si="12"/>
        <v>0</v>
      </c>
      <c r="AM102" s="320">
        <f t="shared" si="15"/>
        <v>0</v>
      </c>
      <c r="AN102" s="324">
        <f t="shared" si="16"/>
        <v>0</v>
      </c>
      <c r="AO102" s="324">
        <f t="shared" si="17"/>
        <v>0</v>
      </c>
      <c r="AP102" s="324">
        <f t="shared" si="18"/>
        <v>0</v>
      </c>
      <c r="AQ102" s="324">
        <f t="shared" si="19"/>
        <v>0</v>
      </c>
      <c r="AR102" s="324">
        <f t="shared" si="20"/>
        <v>0</v>
      </c>
      <c r="AS102" s="324">
        <f t="shared" si="21"/>
        <v>0</v>
      </c>
      <c r="AT102" s="324">
        <f t="shared" si="22"/>
        <v>0</v>
      </c>
      <c r="AU102" s="321">
        <f t="shared" si="23"/>
        <v>0</v>
      </c>
      <c r="AV102" s="322" t="str">
        <f t="shared" si="13"/>
        <v/>
      </c>
      <c r="AW102" s="110"/>
      <c r="AX102" s="110"/>
      <c r="AY102" s="110"/>
    </row>
    <row r="103" spans="1:51">
      <c r="A103" s="319"/>
      <c r="B103" s="634"/>
      <c r="C103" s="634"/>
      <c r="D103" s="633"/>
      <c r="E103" s="635"/>
      <c r="F103" s="635"/>
      <c r="G103" s="634"/>
      <c r="H103" s="647"/>
      <c r="I103" s="651"/>
      <c r="J103" s="647"/>
      <c r="K103" s="649"/>
      <c r="L103" s="647">
        <f>IF(D103="",0,VLOOKUP(D103,LookupDataNonCounty!$B$2:$C$16,2,FALSE)*J103)</f>
        <v>0</v>
      </c>
      <c r="M103" s="647"/>
      <c r="N103" s="647"/>
      <c r="O103" s="647"/>
      <c r="P103" s="647"/>
      <c r="Q103" s="647"/>
      <c r="R103" s="459"/>
      <c r="S103" s="460"/>
      <c r="T103" s="461"/>
      <c r="U103" s="462"/>
      <c r="V103" s="459"/>
      <c r="W103" s="459"/>
      <c r="X103" s="459"/>
      <c r="Y103" s="463"/>
      <c r="Z103" s="464"/>
      <c r="AA103" s="465"/>
      <c r="AB103" s="459"/>
      <c r="AC103" s="463"/>
      <c r="AD103" s="464"/>
      <c r="AE103" s="466"/>
      <c r="AF103" s="464"/>
      <c r="AG103" s="461"/>
      <c r="AH103" s="464"/>
      <c r="AI103" s="461"/>
      <c r="AJ103" s="653">
        <f t="shared" si="14"/>
        <v>1</v>
      </c>
      <c r="AK103" s="607"/>
      <c r="AL103" s="320">
        <f t="shared" si="12"/>
        <v>0</v>
      </c>
      <c r="AM103" s="320">
        <f t="shared" si="15"/>
        <v>0</v>
      </c>
      <c r="AN103" s="324">
        <f t="shared" si="16"/>
        <v>0</v>
      </c>
      <c r="AO103" s="324">
        <f t="shared" si="17"/>
        <v>0</v>
      </c>
      <c r="AP103" s="324">
        <f t="shared" si="18"/>
        <v>0</v>
      </c>
      <c r="AQ103" s="324">
        <f t="shared" si="19"/>
        <v>0</v>
      </c>
      <c r="AR103" s="324">
        <f t="shared" si="20"/>
        <v>0</v>
      </c>
      <c r="AS103" s="324">
        <f t="shared" si="21"/>
        <v>0</v>
      </c>
      <c r="AT103" s="324">
        <f t="shared" si="22"/>
        <v>0</v>
      </c>
      <c r="AU103" s="321">
        <f t="shared" si="23"/>
        <v>0</v>
      </c>
      <c r="AV103" s="322" t="str">
        <f t="shared" si="13"/>
        <v/>
      </c>
      <c r="AW103" s="110"/>
      <c r="AX103" s="110"/>
      <c r="AY103" s="110"/>
    </row>
    <row r="104" spans="1:51">
      <c r="A104" s="319"/>
      <c r="B104" s="634"/>
      <c r="C104" s="634"/>
      <c r="D104" s="633"/>
      <c r="E104" s="635"/>
      <c r="F104" s="635"/>
      <c r="G104" s="634"/>
      <c r="H104" s="647"/>
      <c r="I104" s="651"/>
      <c r="J104" s="647"/>
      <c r="K104" s="649"/>
      <c r="L104" s="647">
        <f>IF(D104="",0,VLOOKUP(D104,LookupDataNonCounty!$B$2:$C$16,2,FALSE)*J104)</f>
        <v>0</v>
      </c>
      <c r="M104" s="647"/>
      <c r="N104" s="647"/>
      <c r="O104" s="647"/>
      <c r="P104" s="647"/>
      <c r="Q104" s="647"/>
      <c r="R104" s="459"/>
      <c r="S104" s="460"/>
      <c r="T104" s="461"/>
      <c r="U104" s="462"/>
      <c r="V104" s="459"/>
      <c r="W104" s="459"/>
      <c r="X104" s="459"/>
      <c r="Y104" s="463"/>
      <c r="Z104" s="464"/>
      <c r="AA104" s="465"/>
      <c r="AB104" s="459"/>
      <c r="AC104" s="463"/>
      <c r="AD104" s="464"/>
      <c r="AE104" s="466"/>
      <c r="AF104" s="464"/>
      <c r="AG104" s="461"/>
      <c r="AH104" s="464"/>
      <c r="AI104" s="461"/>
      <c r="AJ104" s="653">
        <f t="shared" si="14"/>
        <v>1</v>
      </c>
      <c r="AK104" s="608"/>
      <c r="AL104" s="320">
        <f t="shared" si="12"/>
        <v>0</v>
      </c>
      <c r="AM104" s="320">
        <f t="shared" si="15"/>
        <v>0</v>
      </c>
      <c r="AN104" s="324">
        <f t="shared" si="16"/>
        <v>0</v>
      </c>
      <c r="AO104" s="324">
        <f t="shared" si="17"/>
        <v>0</v>
      </c>
      <c r="AP104" s="324">
        <f t="shared" si="18"/>
        <v>0</v>
      </c>
      <c r="AQ104" s="324">
        <f t="shared" si="19"/>
        <v>0</v>
      </c>
      <c r="AR104" s="324">
        <f t="shared" si="20"/>
        <v>0</v>
      </c>
      <c r="AS104" s="324">
        <f t="shared" si="21"/>
        <v>0</v>
      </c>
      <c r="AT104" s="324">
        <f t="shared" si="22"/>
        <v>0</v>
      </c>
      <c r="AU104" s="321">
        <f t="shared" si="23"/>
        <v>0</v>
      </c>
      <c r="AV104" s="322" t="str">
        <f t="shared" si="13"/>
        <v/>
      </c>
      <c r="AW104" s="110"/>
      <c r="AX104" s="110"/>
      <c r="AY104" s="110"/>
    </row>
    <row r="105" spans="1:51">
      <c r="A105" s="319"/>
      <c r="B105" s="634"/>
      <c r="C105" s="634"/>
      <c r="D105" s="633"/>
      <c r="E105" s="635"/>
      <c r="F105" s="635"/>
      <c r="G105" s="634"/>
      <c r="H105" s="647"/>
      <c r="I105" s="651"/>
      <c r="J105" s="647"/>
      <c r="K105" s="649"/>
      <c r="L105" s="647">
        <f>IF(D105="",0,VLOOKUP(D105,LookupDataNonCounty!$B$2:$C$16,2,FALSE)*J105)</f>
        <v>0</v>
      </c>
      <c r="M105" s="647"/>
      <c r="N105" s="647"/>
      <c r="O105" s="647"/>
      <c r="P105" s="647"/>
      <c r="Q105" s="647"/>
      <c r="R105" s="459"/>
      <c r="S105" s="460"/>
      <c r="T105" s="461"/>
      <c r="U105" s="462"/>
      <c r="V105" s="459"/>
      <c r="W105" s="459"/>
      <c r="X105" s="459"/>
      <c r="Y105" s="463"/>
      <c r="Z105" s="464"/>
      <c r="AA105" s="465"/>
      <c r="AB105" s="459"/>
      <c r="AC105" s="463"/>
      <c r="AD105" s="464"/>
      <c r="AE105" s="466"/>
      <c r="AF105" s="464"/>
      <c r="AG105" s="461"/>
      <c r="AH105" s="464"/>
      <c r="AI105" s="461"/>
      <c r="AJ105" s="653">
        <f t="shared" si="14"/>
        <v>1</v>
      </c>
      <c r="AK105" s="607"/>
      <c r="AL105" s="320">
        <f t="shared" si="12"/>
        <v>0</v>
      </c>
      <c r="AM105" s="320">
        <f t="shared" si="15"/>
        <v>0</v>
      </c>
      <c r="AN105" s="324">
        <f t="shared" si="16"/>
        <v>0</v>
      </c>
      <c r="AO105" s="324">
        <f t="shared" si="17"/>
        <v>0</v>
      </c>
      <c r="AP105" s="324">
        <f t="shared" si="18"/>
        <v>0</v>
      </c>
      <c r="AQ105" s="324">
        <f t="shared" si="19"/>
        <v>0</v>
      </c>
      <c r="AR105" s="324">
        <f t="shared" si="20"/>
        <v>0</v>
      </c>
      <c r="AS105" s="324">
        <f t="shared" si="21"/>
        <v>0</v>
      </c>
      <c r="AT105" s="324">
        <f t="shared" si="22"/>
        <v>0</v>
      </c>
      <c r="AU105" s="321">
        <f t="shared" si="23"/>
        <v>0</v>
      </c>
      <c r="AV105" s="322" t="str">
        <f t="shared" si="13"/>
        <v/>
      </c>
      <c r="AW105" s="110"/>
      <c r="AX105" s="110"/>
      <c r="AY105" s="110"/>
    </row>
    <row r="106" spans="1:51">
      <c r="A106" s="319"/>
      <c r="B106" s="634"/>
      <c r="C106" s="634"/>
      <c r="D106" s="633"/>
      <c r="E106" s="635"/>
      <c r="F106" s="635"/>
      <c r="G106" s="634"/>
      <c r="H106" s="647"/>
      <c r="I106" s="651"/>
      <c r="J106" s="647"/>
      <c r="K106" s="649"/>
      <c r="L106" s="647">
        <f>IF(D106="",0,VLOOKUP(D106,LookupDataNonCounty!$B$2:$C$16,2,FALSE)*J106)</f>
        <v>0</v>
      </c>
      <c r="M106" s="647"/>
      <c r="N106" s="647"/>
      <c r="O106" s="647"/>
      <c r="P106" s="647"/>
      <c r="Q106" s="647"/>
      <c r="R106" s="459"/>
      <c r="S106" s="460"/>
      <c r="T106" s="461"/>
      <c r="U106" s="462"/>
      <c r="V106" s="459"/>
      <c r="W106" s="459"/>
      <c r="X106" s="459"/>
      <c r="Y106" s="463"/>
      <c r="Z106" s="464"/>
      <c r="AA106" s="465"/>
      <c r="AB106" s="459"/>
      <c r="AC106" s="463"/>
      <c r="AD106" s="464"/>
      <c r="AE106" s="466"/>
      <c r="AF106" s="464"/>
      <c r="AG106" s="461"/>
      <c r="AH106" s="464"/>
      <c r="AI106" s="461"/>
      <c r="AJ106" s="653">
        <f t="shared" si="14"/>
        <v>1</v>
      </c>
      <c r="AK106" s="608"/>
      <c r="AL106" s="320">
        <f t="shared" si="12"/>
        <v>0</v>
      </c>
      <c r="AM106" s="320">
        <f t="shared" si="15"/>
        <v>0</v>
      </c>
      <c r="AN106" s="324">
        <f t="shared" si="16"/>
        <v>0</v>
      </c>
      <c r="AO106" s="324">
        <f t="shared" si="17"/>
        <v>0</v>
      </c>
      <c r="AP106" s="324">
        <f t="shared" si="18"/>
        <v>0</v>
      </c>
      <c r="AQ106" s="324">
        <f t="shared" si="19"/>
        <v>0</v>
      </c>
      <c r="AR106" s="324">
        <f t="shared" si="20"/>
        <v>0</v>
      </c>
      <c r="AS106" s="324">
        <f t="shared" si="21"/>
        <v>0</v>
      </c>
      <c r="AT106" s="324">
        <f t="shared" si="22"/>
        <v>0</v>
      </c>
      <c r="AU106" s="321">
        <f t="shared" si="23"/>
        <v>0</v>
      </c>
      <c r="AV106" s="322" t="str">
        <f t="shared" si="13"/>
        <v/>
      </c>
      <c r="AW106" s="110"/>
      <c r="AX106" s="110"/>
      <c r="AY106" s="110"/>
    </row>
    <row r="107" spans="1:51">
      <c r="A107" s="319"/>
      <c r="B107" s="634"/>
      <c r="C107" s="634"/>
      <c r="D107" s="633"/>
      <c r="E107" s="635"/>
      <c r="F107" s="635"/>
      <c r="G107" s="634"/>
      <c r="H107" s="647"/>
      <c r="I107" s="651"/>
      <c r="J107" s="647"/>
      <c r="K107" s="649"/>
      <c r="L107" s="647">
        <f>IF(D107="",0,VLOOKUP(D107,LookupDataNonCounty!$B$2:$C$16,2,FALSE)*J107)</f>
        <v>0</v>
      </c>
      <c r="M107" s="647"/>
      <c r="N107" s="647"/>
      <c r="O107" s="647"/>
      <c r="P107" s="647"/>
      <c r="Q107" s="647"/>
      <c r="R107" s="459"/>
      <c r="S107" s="460"/>
      <c r="T107" s="461"/>
      <c r="U107" s="462"/>
      <c r="V107" s="459"/>
      <c r="W107" s="459"/>
      <c r="X107" s="459"/>
      <c r="Y107" s="463"/>
      <c r="Z107" s="464"/>
      <c r="AA107" s="465"/>
      <c r="AB107" s="459"/>
      <c r="AC107" s="463"/>
      <c r="AD107" s="464"/>
      <c r="AE107" s="466"/>
      <c r="AF107" s="464"/>
      <c r="AG107" s="461"/>
      <c r="AH107" s="464"/>
      <c r="AI107" s="461"/>
      <c r="AJ107" s="653">
        <f t="shared" si="14"/>
        <v>1</v>
      </c>
      <c r="AK107" s="607"/>
      <c r="AL107" s="320">
        <f t="shared" si="12"/>
        <v>0</v>
      </c>
      <c r="AM107" s="320">
        <f t="shared" si="15"/>
        <v>0</v>
      </c>
      <c r="AN107" s="324">
        <f t="shared" si="16"/>
        <v>0</v>
      </c>
      <c r="AO107" s="324">
        <f t="shared" si="17"/>
        <v>0</v>
      </c>
      <c r="AP107" s="324">
        <f t="shared" si="18"/>
        <v>0</v>
      </c>
      <c r="AQ107" s="324">
        <f t="shared" si="19"/>
        <v>0</v>
      </c>
      <c r="AR107" s="324">
        <f t="shared" si="20"/>
        <v>0</v>
      </c>
      <c r="AS107" s="324">
        <f t="shared" si="21"/>
        <v>0</v>
      </c>
      <c r="AT107" s="324">
        <f t="shared" si="22"/>
        <v>0</v>
      </c>
      <c r="AU107" s="321">
        <f t="shared" si="23"/>
        <v>0</v>
      </c>
      <c r="AV107" s="322" t="str">
        <f t="shared" si="13"/>
        <v/>
      </c>
      <c r="AW107" s="110"/>
      <c r="AX107" s="110"/>
      <c r="AY107" s="110"/>
    </row>
    <row r="108" spans="1:51">
      <c r="A108" s="319"/>
      <c r="B108" s="634"/>
      <c r="C108" s="634"/>
      <c r="D108" s="633"/>
      <c r="E108" s="635"/>
      <c r="F108" s="635"/>
      <c r="G108" s="634"/>
      <c r="H108" s="647"/>
      <c r="I108" s="651"/>
      <c r="J108" s="647"/>
      <c r="K108" s="649"/>
      <c r="L108" s="647">
        <f>IF(D108="",0,VLOOKUP(D108,LookupDataNonCounty!$B$2:$C$16,2,FALSE)*J108)</f>
        <v>0</v>
      </c>
      <c r="M108" s="647"/>
      <c r="N108" s="647"/>
      <c r="O108" s="647"/>
      <c r="P108" s="647"/>
      <c r="Q108" s="647"/>
      <c r="R108" s="459"/>
      <c r="S108" s="460"/>
      <c r="T108" s="461"/>
      <c r="U108" s="462"/>
      <c r="V108" s="459"/>
      <c r="W108" s="459"/>
      <c r="X108" s="459"/>
      <c r="Y108" s="463"/>
      <c r="Z108" s="464"/>
      <c r="AA108" s="465"/>
      <c r="AB108" s="459"/>
      <c r="AC108" s="463"/>
      <c r="AD108" s="464"/>
      <c r="AE108" s="466"/>
      <c r="AF108" s="464"/>
      <c r="AG108" s="461"/>
      <c r="AH108" s="464"/>
      <c r="AI108" s="461"/>
      <c r="AJ108" s="653">
        <f t="shared" si="14"/>
        <v>1</v>
      </c>
      <c r="AK108" s="608"/>
      <c r="AL108" s="320">
        <f t="shared" si="12"/>
        <v>0</v>
      </c>
      <c r="AM108" s="320">
        <f t="shared" si="15"/>
        <v>0</v>
      </c>
      <c r="AN108" s="324">
        <f t="shared" si="16"/>
        <v>0</v>
      </c>
      <c r="AO108" s="324">
        <f t="shared" si="17"/>
        <v>0</v>
      </c>
      <c r="AP108" s="324">
        <f t="shared" si="18"/>
        <v>0</v>
      </c>
      <c r="AQ108" s="324">
        <f t="shared" si="19"/>
        <v>0</v>
      </c>
      <c r="AR108" s="324">
        <f t="shared" si="20"/>
        <v>0</v>
      </c>
      <c r="AS108" s="324">
        <f t="shared" si="21"/>
        <v>0</v>
      </c>
      <c r="AT108" s="324">
        <f t="shared" si="22"/>
        <v>0</v>
      </c>
      <c r="AU108" s="321">
        <f t="shared" si="23"/>
        <v>0</v>
      </c>
      <c r="AV108" s="322" t="str">
        <f t="shared" si="13"/>
        <v/>
      </c>
      <c r="AW108" s="110"/>
      <c r="AX108" s="110"/>
      <c r="AY108" s="110"/>
    </row>
    <row r="109" spans="1:51">
      <c r="A109" s="319"/>
      <c r="B109" s="634"/>
      <c r="C109" s="634"/>
      <c r="D109" s="633"/>
      <c r="E109" s="635"/>
      <c r="F109" s="635"/>
      <c r="G109" s="634"/>
      <c r="H109" s="647"/>
      <c r="I109" s="651"/>
      <c r="J109" s="647"/>
      <c r="K109" s="649"/>
      <c r="L109" s="647">
        <f>IF(D109="",0,VLOOKUP(D109,LookupDataNonCounty!$B$2:$C$16,2,FALSE)*J109)</f>
        <v>0</v>
      </c>
      <c r="M109" s="647"/>
      <c r="N109" s="647"/>
      <c r="O109" s="647"/>
      <c r="P109" s="647"/>
      <c r="Q109" s="647"/>
      <c r="R109" s="459"/>
      <c r="S109" s="460"/>
      <c r="T109" s="461"/>
      <c r="U109" s="462"/>
      <c r="V109" s="459"/>
      <c r="W109" s="459"/>
      <c r="X109" s="459"/>
      <c r="Y109" s="463"/>
      <c r="Z109" s="464"/>
      <c r="AA109" s="465"/>
      <c r="AB109" s="459"/>
      <c r="AC109" s="463"/>
      <c r="AD109" s="464"/>
      <c r="AE109" s="466"/>
      <c r="AF109" s="464"/>
      <c r="AG109" s="461"/>
      <c r="AH109" s="464"/>
      <c r="AI109" s="461"/>
      <c r="AJ109" s="653">
        <f t="shared" si="14"/>
        <v>1</v>
      </c>
      <c r="AK109" s="607"/>
      <c r="AL109" s="320">
        <f t="shared" si="12"/>
        <v>0</v>
      </c>
      <c r="AM109" s="320">
        <f t="shared" si="15"/>
        <v>0</v>
      </c>
      <c r="AN109" s="324">
        <f t="shared" si="16"/>
        <v>0</v>
      </c>
      <c r="AO109" s="324">
        <f t="shared" si="17"/>
        <v>0</v>
      </c>
      <c r="AP109" s="324">
        <f t="shared" si="18"/>
        <v>0</v>
      </c>
      <c r="AQ109" s="324">
        <f t="shared" si="19"/>
        <v>0</v>
      </c>
      <c r="AR109" s="324">
        <f t="shared" si="20"/>
        <v>0</v>
      </c>
      <c r="AS109" s="324">
        <f t="shared" si="21"/>
        <v>0</v>
      </c>
      <c r="AT109" s="324">
        <f t="shared" si="22"/>
        <v>0</v>
      </c>
      <c r="AU109" s="321">
        <f t="shared" si="23"/>
        <v>0</v>
      </c>
      <c r="AV109" s="322" t="str">
        <f t="shared" si="13"/>
        <v/>
      </c>
      <c r="AW109" s="110"/>
      <c r="AX109" s="110"/>
      <c r="AY109" s="110"/>
    </row>
    <row r="110" spans="1:51">
      <c r="A110" s="319"/>
      <c r="B110" s="634"/>
      <c r="C110" s="634"/>
      <c r="D110" s="633"/>
      <c r="E110" s="635"/>
      <c r="F110" s="635"/>
      <c r="G110" s="634"/>
      <c r="H110" s="647"/>
      <c r="I110" s="651"/>
      <c r="J110" s="647"/>
      <c r="K110" s="649"/>
      <c r="L110" s="647">
        <f>IF(D110="",0,VLOOKUP(D110,LookupDataNonCounty!$B$2:$C$16,2,FALSE)*J110)</f>
        <v>0</v>
      </c>
      <c r="M110" s="647"/>
      <c r="N110" s="647"/>
      <c r="O110" s="647"/>
      <c r="P110" s="647"/>
      <c r="Q110" s="647"/>
      <c r="R110" s="459"/>
      <c r="S110" s="460"/>
      <c r="T110" s="461"/>
      <c r="U110" s="462"/>
      <c r="V110" s="459"/>
      <c r="W110" s="459"/>
      <c r="X110" s="459"/>
      <c r="Y110" s="463"/>
      <c r="Z110" s="464"/>
      <c r="AA110" s="465"/>
      <c r="AB110" s="459"/>
      <c r="AC110" s="463"/>
      <c r="AD110" s="464"/>
      <c r="AE110" s="466"/>
      <c r="AF110" s="464"/>
      <c r="AG110" s="461"/>
      <c r="AH110" s="464"/>
      <c r="AI110" s="461"/>
      <c r="AJ110" s="653">
        <f t="shared" si="14"/>
        <v>1</v>
      </c>
      <c r="AK110" s="608"/>
      <c r="AL110" s="320">
        <f t="shared" si="12"/>
        <v>0</v>
      </c>
      <c r="AM110" s="320">
        <f t="shared" si="15"/>
        <v>0</v>
      </c>
      <c r="AN110" s="324">
        <f t="shared" si="16"/>
        <v>0</v>
      </c>
      <c r="AO110" s="324">
        <f t="shared" si="17"/>
        <v>0</v>
      </c>
      <c r="AP110" s="324">
        <f t="shared" si="18"/>
        <v>0</v>
      </c>
      <c r="AQ110" s="324">
        <f t="shared" si="19"/>
        <v>0</v>
      </c>
      <c r="AR110" s="324">
        <f t="shared" si="20"/>
        <v>0</v>
      </c>
      <c r="AS110" s="324">
        <f t="shared" si="21"/>
        <v>0</v>
      </c>
      <c r="AT110" s="324">
        <f t="shared" si="22"/>
        <v>0</v>
      </c>
      <c r="AU110" s="321">
        <f t="shared" si="23"/>
        <v>0</v>
      </c>
      <c r="AV110" s="322" t="str">
        <f t="shared" si="13"/>
        <v/>
      </c>
      <c r="AW110" s="110"/>
      <c r="AX110" s="110"/>
      <c r="AY110" s="110"/>
    </row>
    <row r="111" spans="1:51">
      <c r="A111" s="319"/>
      <c r="B111" s="634"/>
      <c r="C111" s="634"/>
      <c r="D111" s="633"/>
      <c r="E111" s="635"/>
      <c r="F111" s="635"/>
      <c r="G111" s="634"/>
      <c r="H111" s="647"/>
      <c r="I111" s="651"/>
      <c r="J111" s="647"/>
      <c r="K111" s="649"/>
      <c r="L111" s="647">
        <f>IF(D111="",0,VLOOKUP(D111,LookupDataNonCounty!$B$2:$C$16,2,FALSE)*J111)</f>
        <v>0</v>
      </c>
      <c r="M111" s="647"/>
      <c r="N111" s="647"/>
      <c r="O111" s="647"/>
      <c r="P111" s="647"/>
      <c r="Q111" s="647"/>
      <c r="R111" s="459"/>
      <c r="S111" s="460"/>
      <c r="T111" s="461"/>
      <c r="U111" s="462"/>
      <c r="V111" s="459"/>
      <c r="W111" s="459"/>
      <c r="X111" s="459"/>
      <c r="Y111" s="463"/>
      <c r="Z111" s="464"/>
      <c r="AA111" s="465"/>
      <c r="AB111" s="459"/>
      <c r="AC111" s="463"/>
      <c r="AD111" s="464"/>
      <c r="AE111" s="466"/>
      <c r="AF111" s="464"/>
      <c r="AG111" s="461"/>
      <c r="AH111" s="464"/>
      <c r="AI111" s="461"/>
      <c r="AJ111" s="653">
        <f t="shared" si="14"/>
        <v>1</v>
      </c>
      <c r="AK111" s="607"/>
      <c r="AL111" s="320">
        <f t="shared" si="12"/>
        <v>0</v>
      </c>
      <c r="AM111" s="320">
        <f t="shared" si="15"/>
        <v>0</v>
      </c>
      <c r="AN111" s="324">
        <f t="shared" si="16"/>
        <v>0</v>
      </c>
      <c r="AO111" s="324">
        <f t="shared" si="17"/>
        <v>0</v>
      </c>
      <c r="AP111" s="324">
        <f t="shared" si="18"/>
        <v>0</v>
      </c>
      <c r="AQ111" s="324">
        <f t="shared" si="19"/>
        <v>0</v>
      </c>
      <c r="AR111" s="324">
        <f t="shared" si="20"/>
        <v>0</v>
      </c>
      <c r="AS111" s="324">
        <f t="shared" si="21"/>
        <v>0</v>
      </c>
      <c r="AT111" s="324">
        <f t="shared" si="22"/>
        <v>0</v>
      </c>
      <c r="AU111" s="321">
        <f t="shared" si="23"/>
        <v>0</v>
      </c>
      <c r="AV111" s="322" t="str">
        <f t="shared" si="13"/>
        <v/>
      </c>
      <c r="AW111" s="110"/>
      <c r="AX111" s="110"/>
      <c r="AY111" s="110"/>
    </row>
    <row r="112" spans="1:51">
      <c r="A112" s="319"/>
      <c r="B112" s="634"/>
      <c r="C112" s="634"/>
      <c r="D112" s="633"/>
      <c r="E112" s="635"/>
      <c r="F112" s="635"/>
      <c r="G112" s="634"/>
      <c r="H112" s="647"/>
      <c r="I112" s="651"/>
      <c r="J112" s="647"/>
      <c r="K112" s="649"/>
      <c r="L112" s="647">
        <f>IF(D112="",0,VLOOKUP(D112,LookupDataNonCounty!$B$2:$C$16,2,FALSE)*J112)</f>
        <v>0</v>
      </c>
      <c r="M112" s="647"/>
      <c r="N112" s="647"/>
      <c r="O112" s="647"/>
      <c r="P112" s="647"/>
      <c r="Q112" s="647"/>
      <c r="R112" s="459"/>
      <c r="S112" s="460"/>
      <c r="T112" s="461"/>
      <c r="U112" s="462"/>
      <c r="V112" s="459"/>
      <c r="W112" s="459"/>
      <c r="X112" s="459"/>
      <c r="Y112" s="463"/>
      <c r="Z112" s="464"/>
      <c r="AA112" s="465"/>
      <c r="AB112" s="459"/>
      <c r="AC112" s="463"/>
      <c r="AD112" s="464"/>
      <c r="AE112" s="466"/>
      <c r="AF112" s="464"/>
      <c r="AG112" s="461"/>
      <c r="AH112" s="464"/>
      <c r="AI112" s="461"/>
      <c r="AJ112" s="653">
        <f t="shared" si="14"/>
        <v>1</v>
      </c>
      <c r="AK112" s="608"/>
      <c r="AL112" s="320">
        <f t="shared" si="12"/>
        <v>0</v>
      </c>
      <c r="AM112" s="320">
        <f t="shared" si="15"/>
        <v>0</v>
      </c>
      <c r="AN112" s="324">
        <f t="shared" si="16"/>
        <v>0</v>
      </c>
      <c r="AO112" s="324">
        <f t="shared" si="17"/>
        <v>0</v>
      </c>
      <c r="AP112" s="324">
        <f t="shared" si="18"/>
        <v>0</v>
      </c>
      <c r="AQ112" s="324">
        <f t="shared" si="19"/>
        <v>0</v>
      </c>
      <c r="AR112" s="324">
        <f t="shared" si="20"/>
        <v>0</v>
      </c>
      <c r="AS112" s="324">
        <f t="shared" si="21"/>
        <v>0</v>
      </c>
      <c r="AT112" s="324">
        <f t="shared" si="22"/>
        <v>0</v>
      </c>
      <c r="AU112" s="321">
        <f t="shared" si="23"/>
        <v>0</v>
      </c>
      <c r="AV112" s="322" t="str">
        <f t="shared" si="13"/>
        <v/>
      </c>
      <c r="AW112" s="110"/>
      <c r="AX112" s="110"/>
      <c r="AY112" s="110"/>
    </row>
    <row r="113" spans="1:51">
      <c r="A113" s="319"/>
      <c r="B113" s="634"/>
      <c r="C113" s="634"/>
      <c r="D113" s="633"/>
      <c r="E113" s="635"/>
      <c r="F113" s="635"/>
      <c r="G113" s="634"/>
      <c r="H113" s="647"/>
      <c r="I113" s="651"/>
      <c r="J113" s="647"/>
      <c r="K113" s="649"/>
      <c r="L113" s="647">
        <f>IF(D113="",0,VLOOKUP(D113,LookupDataNonCounty!$B$2:$C$16,2,FALSE)*J113)</f>
        <v>0</v>
      </c>
      <c r="M113" s="647"/>
      <c r="N113" s="647"/>
      <c r="O113" s="647"/>
      <c r="P113" s="647"/>
      <c r="Q113" s="647"/>
      <c r="R113" s="459"/>
      <c r="S113" s="460"/>
      <c r="T113" s="461"/>
      <c r="U113" s="462"/>
      <c r="V113" s="459"/>
      <c r="W113" s="459"/>
      <c r="X113" s="459"/>
      <c r="Y113" s="463"/>
      <c r="Z113" s="464"/>
      <c r="AA113" s="465"/>
      <c r="AB113" s="459"/>
      <c r="AC113" s="463"/>
      <c r="AD113" s="464"/>
      <c r="AE113" s="466"/>
      <c r="AF113" s="464"/>
      <c r="AG113" s="461"/>
      <c r="AH113" s="464"/>
      <c r="AI113" s="461"/>
      <c r="AJ113" s="653">
        <f t="shared" si="14"/>
        <v>1</v>
      </c>
      <c r="AK113" s="607"/>
      <c r="AL113" s="320">
        <f t="shared" si="12"/>
        <v>0</v>
      </c>
      <c r="AM113" s="320">
        <f t="shared" si="15"/>
        <v>0</v>
      </c>
      <c r="AN113" s="324">
        <f t="shared" si="16"/>
        <v>0</v>
      </c>
      <c r="AO113" s="324">
        <f t="shared" si="17"/>
        <v>0</v>
      </c>
      <c r="AP113" s="324">
        <f t="shared" si="18"/>
        <v>0</v>
      </c>
      <c r="AQ113" s="324">
        <f t="shared" si="19"/>
        <v>0</v>
      </c>
      <c r="AR113" s="324">
        <f t="shared" si="20"/>
        <v>0</v>
      </c>
      <c r="AS113" s="324">
        <f t="shared" si="21"/>
        <v>0</v>
      </c>
      <c r="AT113" s="324">
        <f t="shared" si="22"/>
        <v>0</v>
      </c>
      <c r="AU113" s="321">
        <f t="shared" si="23"/>
        <v>0</v>
      </c>
      <c r="AV113" s="322" t="str">
        <f t="shared" si="13"/>
        <v/>
      </c>
      <c r="AW113" s="110"/>
      <c r="AX113" s="110"/>
      <c r="AY113" s="110"/>
    </row>
    <row r="114" spans="1:51">
      <c r="A114" s="319"/>
      <c r="B114" s="634"/>
      <c r="C114" s="634"/>
      <c r="D114" s="633"/>
      <c r="E114" s="635"/>
      <c r="F114" s="635"/>
      <c r="G114" s="634"/>
      <c r="H114" s="647"/>
      <c r="I114" s="651"/>
      <c r="J114" s="647"/>
      <c r="K114" s="649"/>
      <c r="L114" s="647">
        <f>IF(D114="",0,VLOOKUP(D114,LookupDataNonCounty!$B$2:$C$16,2,FALSE)*J114)</f>
        <v>0</v>
      </c>
      <c r="M114" s="647"/>
      <c r="N114" s="647"/>
      <c r="O114" s="647"/>
      <c r="P114" s="647"/>
      <c r="Q114" s="647"/>
      <c r="R114" s="459"/>
      <c r="S114" s="460"/>
      <c r="T114" s="461"/>
      <c r="U114" s="462"/>
      <c r="V114" s="459"/>
      <c r="W114" s="459"/>
      <c r="X114" s="459"/>
      <c r="Y114" s="463"/>
      <c r="Z114" s="464"/>
      <c r="AA114" s="465"/>
      <c r="AB114" s="459"/>
      <c r="AC114" s="463"/>
      <c r="AD114" s="464"/>
      <c r="AE114" s="466"/>
      <c r="AF114" s="464"/>
      <c r="AG114" s="461"/>
      <c r="AH114" s="464"/>
      <c r="AI114" s="461"/>
      <c r="AJ114" s="653">
        <f t="shared" si="14"/>
        <v>1</v>
      </c>
      <c r="AK114" s="608"/>
      <c r="AL114" s="320">
        <f t="shared" si="12"/>
        <v>0</v>
      </c>
      <c r="AM114" s="320">
        <f t="shared" si="15"/>
        <v>0</v>
      </c>
      <c r="AN114" s="324">
        <f t="shared" si="16"/>
        <v>0</v>
      </c>
      <c r="AO114" s="324">
        <f t="shared" si="17"/>
        <v>0</v>
      </c>
      <c r="AP114" s="324">
        <f t="shared" si="18"/>
        <v>0</v>
      </c>
      <c r="AQ114" s="324">
        <f t="shared" si="19"/>
        <v>0</v>
      </c>
      <c r="AR114" s="324">
        <f t="shared" si="20"/>
        <v>0</v>
      </c>
      <c r="AS114" s="324">
        <f t="shared" si="21"/>
        <v>0</v>
      </c>
      <c r="AT114" s="324">
        <f t="shared" si="22"/>
        <v>0</v>
      </c>
      <c r="AU114" s="321">
        <f t="shared" si="23"/>
        <v>0</v>
      </c>
      <c r="AV114" s="322" t="str">
        <f t="shared" si="13"/>
        <v/>
      </c>
      <c r="AW114" s="110"/>
      <c r="AX114" s="110"/>
      <c r="AY114" s="110"/>
    </row>
    <row r="115" spans="1:51">
      <c r="A115" s="319"/>
      <c r="B115" s="634"/>
      <c r="C115" s="634"/>
      <c r="D115" s="633"/>
      <c r="E115" s="635"/>
      <c r="F115" s="635"/>
      <c r="G115" s="634"/>
      <c r="H115" s="647"/>
      <c r="I115" s="651"/>
      <c r="J115" s="647"/>
      <c r="K115" s="649"/>
      <c r="L115" s="647">
        <f>IF(D115="",0,VLOOKUP(D115,LookupDataNonCounty!$B$2:$C$16,2,FALSE)*J115)</f>
        <v>0</v>
      </c>
      <c r="M115" s="647"/>
      <c r="N115" s="647"/>
      <c r="O115" s="647"/>
      <c r="P115" s="647"/>
      <c r="Q115" s="647"/>
      <c r="R115" s="459"/>
      <c r="S115" s="460"/>
      <c r="T115" s="461"/>
      <c r="U115" s="462"/>
      <c r="V115" s="459"/>
      <c r="W115" s="459"/>
      <c r="X115" s="459"/>
      <c r="Y115" s="463"/>
      <c r="Z115" s="464"/>
      <c r="AA115" s="465"/>
      <c r="AB115" s="459"/>
      <c r="AC115" s="463"/>
      <c r="AD115" s="464"/>
      <c r="AE115" s="466"/>
      <c r="AF115" s="464"/>
      <c r="AG115" s="461"/>
      <c r="AH115" s="464"/>
      <c r="AI115" s="461"/>
      <c r="AJ115" s="653">
        <f t="shared" si="14"/>
        <v>1</v>
      </c>
      <c r="AK115" s="607"/>
      <c r="AL115" s="320">
        <f t="shared" si="12"/>
        <v>0</v>
      </c>
      <c r="AM115" s="320">
        <f t="shared" si="15"/>
        <v>0</v>
      </c>
      <c r="AN115" s="324">
        <f t="shared" si="16"/>
        <v>0</v>
      </c>
      <c r="AO115" s="324">
        <f t="shared" si="17"/>
        <v>0</v>
      </c>
      <c r="AP115" s="324">
        <f t="shared" si="18"/>
        <v>0</v>
      </c>
      <c r="AQ115" s="324">
        <f t="shared" si="19"/>
        <v>0</v>
      </c>
      <c r="AR115" s="324">
        <f t="shared" si="20"/>
        <v>0</v>
      </c>
      <c r="AS115" s="324">
        <f t="shared" si="21"/>
        <v>0</v>
      </c>
      <c r="AT115" s="324">
        <f t="shared" si="22"/>
        <v>0</v>
      </c>
      <c r="AU115" s="321">
        <f t="shared" si="23"/>
        <v>0</v>
      </c>
      <c r="AV115" s="322" t="str">
        <f t="shared" si="13"/>
        <v/>
      </c>
      <c r="AW115" s="110"/>
      <c r="AX115" s="110"/>
      <c r="AY115" s="110"/>
    </row>
    <row r="116" spans="1:51">
      <c r="A116" s="319"/>
      <c r="B116" s="634"/>
      <c r="C116" s="634"/>
      <c r="D116" s="633"/>
      <c r="E116" s="635"/>
      <c r="F116" s="635"/>
      <c r="G116" s="634"/>
      <c r="H116" s="647"/>
      <c r="I116" s="651"/>
      <c r="J116" s="647"/>
      <c r="K116" s="649"/>
      <c r="L116" s="647">
        <f>IF(D116="",0,VLOOKUP(D116,LookupDataNonCounty!$B$2:$C$16,2,FALSE)*J116)</f>
        <v>0</v>
      </c>
      <c r="M116" s="647"/>
      <c r="N116" s="647"/>
      <c r="O116" s="647"/>
      <c r="P116" s="647"/>
      <c r="Q116" s="647"/>
      <c r="R116" s="459"/>
      <c r="S116" s="460"/>
      <c r="T116" s="461"/>
      <c r="U116" s="462"/>
      <c r="V116" s="459"/>
      <c r="W116" s="459"/>
      <c r="X116" s="459"/>
      <c r="Y116" s="463"/>
      <c r="Z116" s="464"/>
      <c r="AA116" s="465"/>
      <c r="AB116" s="459"/>
      <c r="AC116" s="463"/>
      <c r="AD116" s="464"/>
      <c r="AE116" s="466"/>
      <c r="AF116" s="464"/>
      <c r="AG116" s="461"/>
      <c r="AH116" s="464"/>
      <c r="AI116" s="461"/>
      <c r="AJ116" s="653">
        <f t="shared" si="14"/>
        <v>1</v>
      </c>
      <c r="AK116" s="608"/>
      <c r="AL116" s="320">
        <f t="shared" si="12"/>
        <v>0</v>
      </c>
      <c r="AM116" s="320">
        <f t="shared" si="15"/>
        <v>0</v>
      </c>
      <c r="AN116" s="324">
        <f t="shared" si="16"/>
        <v>0</v>
      </c>
      <c r="AO116" s="324">
        <f t="shared" si="17"/>
        <v>0</v>
      </c>
      <c r="AP116" s="324">
        <f t="shared" si="18"/>
        <v>0</v>
      </c>
      <c r="AQ116" s="324">
        <f t="shared" si="19"/>
        <v>0</v>
      </c>
      <c r="AR116" s="324">
        <f t="shared" si="20"/>
        <v>0</v>
      </c>
      <c r="AS116" s="324">
        <f t="shared" si="21"/>
        <v>0</v>
      </c>
      <c r="AT116" s="324">
        <f t="shared" si="22"/>
        <v>0</v>
      </c>
      <c r="AU116" s="321">
        <f t="shared" si="23"/>
        <v>0</v>
      </c>
      <c r="AV116" s="322" t="str">
        <f t="shared" si="13"/>
        <v/>
      </c>
      <c r="AW116" s="110"/>
      <c r="AX116" s="110"/>
      <c r="AY116" s="110"/>
    </row>
    <row r="117" spans="1:51">
      <c r="A117" s="319"/>
      <c r="B117" s="634"/>
      <c r="C117" s="634"/>
      <c r="D117" s="633"/>
      <c r="E117" s="635"/>
      <c r="F117" s="635"/>
      <c r="G117" s="634"/>
      <c r="H117" s="647"/>
      <c r="I117" s="651"/>
      <c r="J117" s="647"/>
      <c r="K117" s="649"/>
      <c r="L117" s="647">
        <f>IF(D117="",0,VLOOKUP(D117,LookupDataNonCounty!$B$2:$C$16,2,FALSE)*J117)</f>
        <v>0</v>
      </c>
      <c r="M117" s="647"/>
      <c r="N117" s="647"/>
      <c r="O117" s="647"/>
      <c r="P117" s="647"/>
      <c r="Q117" s="647"/>
      <c r="R117" s="459"/>
      <c r="S117" s="460"/>
      <c r="T117" s="461"/>
      <c r="U117" s="462"/>
      <c r="V117" s="459"/>
      <c r="W117" s="459"/>
      <c r="X117" s="459"/>
      <c r="Y117" s="463"/>
      <c r="Z117" s="464"/>
      <c r="AA117" s="465"/>
      <c r="AB117" s="459"/>
      <c r="AC117" s="463"/>
      <c r="AD117" s="464"/>
      <c r="AE117" s="466"/>
      <c r="AF117" s="464"/>
      <c r="AG117" s="461"/>
      <c r="AH117" s="464"/>
      <c r="AI117" s="461"/>
      <c r="AJ117" s="653">
        <f t="shared" si="14"/>
        <v>1</v>
      </c>
      <c r="AK117" s="607"/>
      <c r="AL117" s="320">
        <f t="shared" si="12"/>
        <v>0</v>
      </c>
      <c r="AM117" s="320">
        <f t="shared" si="15"/>
        <v>0</v>
      </c>
      <c r="AN117" s="324">
        <f t="shared" si="16"/>
        <v>0</v>
      </c>
      <c r="AO117" s="324">
        <f t="shared" si="17"/>
        <v>0</v>
      </c>
      <c r="AP117" s="324">
        <f t="shared" si="18"/>
        <v>0</v>
      </c>
      <c r="AQ117" s="324">
        <f t="shared" si="19"/>
        <v>0</v>
      </c>
      <c r="AR117" s="324">
        <f t="shared" si="20"/>
        <v>0</v>
      </c>
      <c r="AS117" s="324">
        <f t="shared" si="21"/>
        <v>0</v>
      </c>
      <c r="AT117" s="324">
        <f t="shared" si="22"/>
        <v>0</v>
      </c>
      <c r="AU117" s="321">
        <f t="shared" si="23"/>
        <v>0</v>
      </c>
      <c r="AV117" s="322" t="str">
        <f t="shared" si="13"/>
        <v/>
      </c>
      <c r="AW117" s="110"/>
      <c r="AX117" s="110"/>
      <c r="AY117" s="110"/>
    </row>
    <row r="118" spans="1:51">
      <c r="A118" s="319"/>
      <c r="B118" s="634"/>
      <c r="C118" s="634"/>
      <c r="D118" s="633"/>
      <c r="E118" s="635"/>
      <c r="F118" s="635"/>
      <c r="G118" s="634"/>
      <c r="H118" s="647"/>
      <c r="I118" s="651"/>
      <c r="J118" s="647"/>
      <c r="K118" s="649"/>
      <c r="L118" s="647">
        <f>IF(D118="",0,VLOOKUP(D118,LookupDataNonCounty!$B$2:$C$16,2,FALSE)*J118)</f>
        <v>0</v>
      </c>
      <c r="M118" s="647"/>
      <c r="N118" s="647"/>
      <c r="O118" s="647"/>
      <c r="P118" s="647"/>
      <c r="Q118" s="647"/>
      <c r="R118" s="459"/>
      <c r="S118" s="460"/>
      <c r="T118" s="461"/>
      <c r="U118" s="462"/>
      <c r="V118" s="459"/>
      <c r="W118" s="459"/>
      <c r="X118" s="459"/>
      <c r="Y118" s="463"/>
      <c r="Z118" s="464"/>
      <c r="AA118" s="465"/>
      <c r="AB118" s="459"/>
      <c r="AC118" s="463"/>
      <c r="AD118" s="464"/>
      <c r="AE118" s="466"/>
      <c r="AF118" s="464"/>
      <c r="AG118" s="461"/>
      <c r="AH118" s="464"/>
      <c r="AI118" s="461"/>
      <c r="AJ118" s="653">
        <f t="shared" si="14"/>
        <v>1</v>
      </c>
      <c r="AK118" s="608"/>
      <c r="AL118" s="320">
        <f t="shared" si="12"/>
        <v>0</v>
      </c>
      <c r="AM118" s="320">
        <f t="shared" si="15"/>
        <v>0</v>
      </c>
      <c r="AN118" s="324">
        <f t="shared" si="16"/>
        <v>0</v>
      </c>
      <c r="AO118" s="324">
        <f t="shared" si="17"/>
        <v>0</v>
      </c>
      <c r="AP118" s="324">
        <f t="shared" si="18"/>
        <v>0</v>
      </c>
      <c r="AQ118" s="324">
        <f t="shared" si="19"/>
        <v>0</v>
      </c>
      <c r="AR118" s="324">
        <f t="shared" si="20"/>
        <v>0</v>
      </c>
      <c r="AS118" s="324">
        <f t="shared" si="21"/>
        <v>0</v>
      </c>
      <c r="AT118" s="324">
        <f t="shared" si="22"/>
        <v>0</v>
      </c>
      <c r="AU118" s="321">
        <f t="shared" si="23"/>
        <v>0</v>
      </c>
      <c r="AV118" s="322" t="str">
        <f t="shared" si="13"/>
        <v/>
      </c>
      <c r="AW118" s="110"/>
      <c r="AX118" s="110"/>
      <c r="AY118" s="110"/>
    </row>
    <row r="119" spans="1:51">
      <c r="A119" s="319"/>
      <c r="B119" s="634"/>
      <c r="C119" s="634"/>
      <c r="D119" s="633"/>
      <c r="E119" s="635"/>
      <c r="F119" s="635"/>
      <c r="G119" s="634"/>
      <c r="H119" s="647"/>
      <c r="I119" s="651"/>
      <c r="J119" s="647"/>
      <c r="K119" s="649"/>
      <c r="L119" s="647">
        <f>IF(D119="",0,VLOOKUP(D119,LookupDataNonCounty!$B$2:$C$16,2,FALSE)*J119)</f>
        <v>0</v>
      </c>
      <c r="M119" s="647"/>
      <c r="N119" s="647"/>
      <c r="O119" s="647"/>
      <c r="P119" s="647"/>
      <c r="Q119" s="647"/>
      <c r="R119" s="459"/>
      <c r="S119" s="460"/>
      <c r="T119" s="461"/>
      <c r="U119" s="462"/>
      <c r="V119" s="459"/>
      <c r="W119" s="459"/>
      <c r="X119" s="459"/>
      <c r="Y119" s="463"/>
      <c r="Z119" s="464"/>
      <c r="AA119" s="465"/>
      <c r="AB119" s="459"/>
      <c r="AC119" s="463"/>
      <c r="AD119" s="464"/>
      <c r="AE119" s="466"/>
      <c r="AF119" s="464"/>
      <c r="AG119" s="461"/>
      <c r="AH119" s="464"/>
      <c r="AI119" s="461"/>
      <c r="AJ119" s="653">
        <f t="shared" si="14"/>
        <v>1</v>
      </c>
      <c r="AK119" s="607"/>
      <c r="AL119" s="320">
        <f t="shared" si="12"/>
        <v>0</v>
      </c>
      <c r="AM119" s="320">
        <f t="shared" si="15"/>
        <v>0</v>
      </c>
      <c r="AN119" s="324">
        <f t="shared" si="16"/>
        <v>0</v>
      </c>
      <c r="AO119" s="324">
        <f t="shared" si="17"/>
        <v>0</v>
      </c>
      <c r="AP119" s="324">
        <f t="shared" si="18"/>
        <v>0</v>
      </c>
      <c r="AQ119" s="324">
        <f t="shared" si="19"/>
        <v>0</v>
      </c>
      <c r="AR119" s="324">
        <f t="shared" si="20"/>
        <v>0</v>
      </c>
      <c r="AS119" s="324">
        <f t="shared" si="21"/>
        <v>0</v>
      </c>
      <c r="AT119" s="324">
        <f t="shared" si="22"/>
        <v>0</v>
      </c>
      <c r="AU119" s="321">
        <f t="shared" si="23"/>
        <v>0</v>
      </c>
      <c r="AV119" s="322" t="str">
        <f t="shared" si="13"/>
        <v/>
      </c>
      <c r="AW119" s="110"/>
      <c r="AX119" s="110"/>
      <c r="AY119" s="110"/>
    </row>
    <row r="120" spans="1:51">
      <c r="A120" s="319"/>
      <c r="B120" s="634"/>
      <c r="C120" s="634"/>
      <c r="D120" s="633"/>
      <c r="E120" s="635"/>
      <c r="F120" s="635"/>
      <c r="G120" s="634"/>
      <c r="H120" s="647"/>
      <c r="I120" s="651"/>
      <c r="J120" s="647"/>
      <c r="K120" s="649"/>
      <c r="L120" s="647">
        <f>IF(D120="",0,VLOOKUP(D120,LookupDataNonCounty!$B$2:$C$16,2,FALSE)*J120)</f>
        <v>0</v>
      </c>
      <c r="M120" s="647"/>
      <c r="N120" s="647"/>
      <c r="O120" s="647"/>
      <c r="P120" s="647"/>
      <c r="Q120" s="647"/>
      <c r="R120" s="459"/>
      <c r="S120" s="460"/>
      <c r="T120" s="461"/>
      <c r="U120" s="462"/>
      <c r="V120" s="459"/>
      <c r="W120" s="459"/>
      <c r="X120" s="459"/>
      <c r="Y120" s="463"/>
      <c r="Z120" s="464"/>
      <c r="AA120" s="465"/>
      <c r="AB120" s="459"/>
      <c r="AC120" s="463"/>
      <c r="AD120" s="464"/>
      <c r="AE120" s="466"/>
      <c r="AF120" s="464"/>
      <c r="AG120" s="461"/>
      <c r="AH120" s="464"/>
      <c r="AI120" s="461"/>
      <c r="AJ120" s="653">
        <f t="shared" si="14"/>
        <v>1</v>
      </c>
      <c r="AK120" s="608"/>
      <c r="AL120" s="320">
        <f t="shared" si="12"/>
        <v>0</v>
      </c>
      <c r="AM120" s="320">
        <f t="shared" si="15"/>
        <v>0</v>
      </c>
      <c r="AN120" s="324">
        <f t="shared" si="16"/>
        <v>0</v>
      </c>
      <c r="AO120" s="324">
        <f t="shared" si="17"/>
        <v>0</v>
      </c>
      <c r="AP120" s="324">
        <f t="shared" si="18"/>
        <v>0</v>
      </c>
      <c r="AQ120" s="324">
        <f t="shared" si="19"/>
        <v>0</v>
      </c>
      <c r="AR120" s="324">
        <f t="shared" si="20"/>
        <v>0</v>
      </c>
      <c r="AS120" s="324">
        <f t="shared" si="21"/>
        <v>0</v>
      </c>
      <c r="AT120" s="324">
        <f t="shared" si="22"/>
        <v>0</v>
      </c>
      <c r="AU120" s="321">
        <f t="shared" si="23"/>
        <v>0</v>
      </c>
      <c r="AV120" s="322" t="str">
        <f t="shared" si="13"/>
        <v/>
      </c>
      <c r="AW120" s="110"/>
      <c r="AX120" s="110"/>
      <c r="AY120" s="110"/>
    </row>
    <row r="121" spans="1:51">
      <c r="A121" s="319"/>
      <c r="B121" s="634"/>
      <c r="C121" s="634"/>
      <c r="D121" s="633"/>
      <c r="E121" s="635"/>
      <c r="F121" s="635"/>
      <c r="G121" s="634"/>
      <c r="H121" s="647"/>
      <c r="I121" s="651"/>
      <c r="J121" s="647"/>
      <c r="K121" s="649"/>
      <c r="L121" s="647">
        <f>IF(D121="",0,VLOOKUP(D121,LookupDataNonCounty!$B$2:$C$16,2,FALSE)*J121)</f>
        <v>0</v>
      </c>
      <c r="M121" s="647"/>
      <c r="N121" s="647"/>
      <c r="O121" s="647"/>
      <c r="P121" s="647"/>
      <c r="Q121" s="647"/>
      <c r="R121" s="459"/>
      <c r="S121" s="460"/>
      <c r="T121" s="461"/>
      <c r="U121" s="462"/>
      <c r="V121" s="459"/>
      <c r="W121" s="459"/>
      <c r="X121" s="459"/>
      <c r="Y121" s="463"/>
      <c r="Z121" s="464"/>
      <c r="AA121" s="465"/>
      <c r="AB121" s="459"/>
      <c r="AC121" s="463"/>
      <c r="AD121" s="464"/>
      <c r="AE121" s="466"/>
      <c r="AF121" s="464"/>
      <c r="AG121" s="461"/>
      <c r="AH121" s="464"/>
      <c r="AI121" s="461"/>
      <c r="AJ121" s="653">
        <f t="shared" si="14"/>
        <v>1</v>
      </c>
      <c r="AK121" s="607"/>
      <c r="AL121" s="320">
        <f t="shared" si="12"/>
        <v>0</v>
      </c>
      <c r="AM121" s="320">
        <f t="shared" si="15"/>
        <v>0</v>
      </c>
      <c r="AN121" s="324">
        <f t="shared" si="16"/>
        <v>0</v>
      </c>
      <c r="AO121" s="324">
        <f t="shared" si="17"/>
        <v>0</v>
      </c>
      <c r="AP121" s="324">
        <f t="shared" si="18"/>
        <v>0</v>
      </c>
      <c r="AQ121" s="324">
        <f t="shared" si="19"/>
        <v>0</v>
      </c>
      <c r="AR121" s="324">
        <f t="shared" si="20"/>
        <v>0</v>
      </c>
      <c r="AS121" s="324">
        <f t="shared" si="21"/>
        <v>0</v>
      </c>
      <c r="AT121" s="324">
        <f t="shared" si="22"/>
        <v>0</v>
      </c>
      <c r="AU121" s="321">
        <f t="shared" si="23"/>
        <v>0</v>
      </c>
      <c r="AV121" s="322" t="str">
        <f t="shared" si="13"/>
        <v/>
      </c>
      <c r="AW121" s="110"/>
      <c r="AX121" s="110"/>
      <c r="AY121" s="110"/>
    </row>
    <row r="122" spans="1:51">
      <c r="A122" s="319"/>
      <c r="B122" s="634"/>
      <c r="C122" s="634"/>
      <c r="D122" s="633"/>
      <c r="E122" s="635"/>
      <c r="F122" s="635"/>
      <c r="G122" s="634"/>
      <c r="H122" s="647"/>
      <c r="I122" s="651"/>
      <c r="J122" s="647"/>
      <c r="K122" s="649"/>
      <c r="L122" s="647">
        <f>IF(D122="",0,VLOOKUP(D122,LookupDataNonCounty!$B$2:$C$16,2,FALSE)*J122)</f>
        <v>0</v>
      </c>
      <c r="M122" s="647"/>
      <c r="N122" s="647"/>
      <c r="O122" s="647"/>
      <c r="P122" s="647"/>
      <c r="Q122" s="647"/>
      <c r="R122" s="459"/>
      <c r="S122" s="460"/>
      <c r="T122" s="461"/>
      <c r="U122" s="462"/>
      <c r="V122" s="459"/>
      <c r="W122" s="459"/>
      <c r="X122" s="459"/>
      <c r="Y122" s="463"/>
      <c r="Z122" s="464"/>
      <c r="AA122" s="465"/>
      <c r="AB122" s="459"/>
      <c r="AC122" s="463"/>
      <c r="AD122" s="464"/>
      <c r="AE122" s="466"/>
      <c r="AF122" s="464"/>
      <c r="AG122" s="461"/>
      <c r="AH122" s="464"/>
      <c r="AI122" s="461"/>
      <c r="AJ122" s="653">
        <f t="shared" si="14"/>
        <v>1</v>
      </c>
      <c r="AK122" s="608"/>
      <c r="AL122" s="320">
        <f t="shared" si="12"/>
        <v>0</v>
      </c>
      <c r="AM122" s="320">
        <f t="shared" si="15"/>
        <v>0</v>
      </c>
      <c r="AN122" s="324">
        <f t="shared" si="16"/>
        <v>0</v>
      </c>
      <c r="AO122" s="324">
        <f t="shared" si="17"/>
        <v>0</v>
      </c>
      <c r="AP122" s="324">
        <f t="shared" si="18"/>
        <v>0</v>
      </c>
      <c r="AQ122" s="324">
        <f t="shared" si="19"/>
        <v>0</v>
      </c>
      <c r="AR122" s="324">
        <f t="shared" si="20"/>
        <v>0</v>
      </c>
      <c r="AS122" s="324">
        <f t="shared" si="21"/>
        <v>0</v>
      </c>
      <c r="AT122" s="324">
        <f t="shared" si="22"/>
        <v>0</v>
      </c>
      <c r="AU122" s="321">
        <f t="shared" si="23"/>
        <v>0</v>
      </c>
      <c r="AV122" s="322" t="str">
        <f t="shared" si="13"/>
        <v/>
      </c>
      <c r="AW122" s="110"/>
      <c r="AX122" s="110"/>
      <c r="AY122" s="110"/>
    </row>
    <row r="123" spans="1:51">
      <c r="A123" s="319"/>
      <c r="B123" s="634"/>
      <c r="C123" s="634"/>
      <c r="D123" s="633"/>
      <c r="E123" s="635"/>
      <c r="F123" s="635"/>
      <c r="G123" s="634"/>
      <c r="H123" s="647"/>
      <c r="I123" s="651"/>
      <c r="J123" s="647"/>
      <c r="K123" s="649"/>
      <c r="L123" s="647">
        <f>IF(D123="",0,VLOOKUP(D123,LookupDataNonCounty!$B$2:$C$16,2,FALSE)*J123)</f>
        <v>0</v>
      </c>
      <c r="M123" s="647"/>
      <c r="N123" s="647"/>
      <c r="O123" s="647"/>
      <c r="P123" s="647"/>
      <c r="Q123" s="647"/>
      <c r="R123" s="459"/>
      <c r="S123" s="460"/>
      <c r="T123" s="461"/>
      <c r="U123" s="462"/>
      <c r="V123" s="459"/>
      <c r="W123" s="459"/>
      <c r="X123" s="459"/>
      <c r="Y123" s="463"/>
      <c r="Z123" s="464"/>
      <c r="AA123" s="465"/>
      <c r="AB123" s="459"/>
      <c r="AC123" s="463"/>
      <c r="AD123" s="464"/>
      <c r="AE123" s="466"/>
      <c r="AF123" s="464"/>
      <c r="AG123" s="461"/>
      <c r="AH123" s="464"/>
      <c r="AI123" s="461"/>
      <c r="AJ123" s="653">
        <f t="shared" si="14"/>
        <v>1</v>
      </c>
      <c r="AK123" s="607"/>
      <c r="AL123" s="320">
        <f t="shared" si="12"/>
        <v>0</v>
      </c>
      <c r="AM123" s="320">
        <f t="shared" si="15"/>
        <v>0</v>
      </c>
      <c r="AN123" s="324">
        <f t="shared" si="16"/>
        <v>0</v>
      </c>
      <c r="AO123" s="324">
        <f t="shared" si="17"/>
        <v>0</v>
      </c>
      <c r="AP123" s="324">
        <f t="shared" si="18"/>
        <v>0</v>
      </c>
      <c r="AQ123" s="324">
        <f t="shared" si="19"/>
        <v>0</v>
      </c>
      <c r="AR123" s="324">
        <f t="shared" si="20"/>
        <v>0</v>
      </c>
      <c r="AS123" s="324">
        <f t="shared" si="21"/>
        <v>0</v>
      </c>
      <c r="AT123" s="324">
        <f t="shared" si="22"/>
        <v>0</v>
      </c>
      <c r="AU123" s="321">
        <f t="shared" si="23"/>
        <v>0</v>
      </c>
      <c r="AV123" s="322" t="str">
        <f t="shared" si="13"/>
        <v/>
      </c>
      <c r="AW123" s="110"/>
      <c r="AX123" s="110"/>
      <c r="AY123" s="110"/>
    </row>
    <row r="124" spans="1:51">
      <c r="A124" s="319"/>
      <c r="B124" s="634"/>
      <c r="C124" s="634"/>
      <c r="D124" s="633"/>
      <c r="E124" s="635"/>
      <c r="F124" s="635"/>
      <c r="G124" s="634"/>
      <c r="H124" s="647"/>
      <c r="I124" s="651"/>
      <c r="J124" s="647"/>
      <c r="K124" s="649"/>
      <c r="L124" s="647">
        <f>IF(D124="",0,VLOOKUP(D124,LookupDataNonCounty!$B$2:$C$16,2,FALSE)*J124)</f>
        <v>0</v>
      </c>
      <c r="M124" s="647"/>
      <c r="N124" s="647"/>
      <c r="O124" s="647"/>
      <c r="P124" s="647"/>
      <c r="Q124" s="647"/>
      <c r="R124" s="459"/>
      <c r="S124" s="460"/>
      <c r="T124" s="461"/>
      <c r="U124" s="462"/>
      <c r="V124" s="459"/>
      <c r="W124" s="459"/>
      <c r="X124" s="459"/>
      <c r="Y124" s="463"/>
      <c r="Z124" s="464"/>
      <c r="AA124" s="465"/>
      <c r="AB124" s="459"/>
      <c r="AC124" s="463"/>
      <c r="AD124" s="464"/>
      <c r="AE124" s="466"/>
      <c r="AF124" s="464"/>
      <c r="AG124" s="461"/>
      <c r="AH124" s="464"/>
      <c r="AI124" s="461"/>
      <c r="AJ124" s="653">
        <f t="shared" si="14"/>
        <v>1</v>
      </c>
      <c r="AK124" s="608"/>
      <c r="AL124" s="320">
        <f t="shared" si="12"/>
        <v>0</v>
      </c>
      <c r="AM124" s="320">
        <f t="shared" si="15"/>
        <v>0</v>
      </c>
      <c r="AN124" s="324">
        <f t="shared" si="16"/>
        <v>0</v>
      </c>
      <c r="AO124" s="324">
        <f t="shared" si="17"/>
        <v>0</v>
      </c>
      <c r="AP124" s="324">
        <f t="shared" si="18"/>
        <v>0</v>
      </c>
      <c r="AQ124" s="324">
        <f t="shared" si="19"/>
        <v>0</v>
      </c>
      <c r="AR124" s="324">
        <f t="shared" si="20"/>
        <v>0</v>
      </c>
      <c r="AS124" s="324">
        <f t="shared" si="21"/>
        <v>0</v>
      </c>
      <c r="AT124" s="324">
        <f t="shared" si="22"/>
        <v>0</v>
      </c>
      <c r="AU124" s="321">
        <f t="shared" si="23"/>
        <v>0</v>
      </c>
      <c r="AV124" s="322" t="str">
        <f t="shared" si="13"/>
        <v/>
      </c>
      <c r="AW124" s="110"/>
      <c r="AX124" s="110"/>
      <c r="AY124" s="110"/>
    </row>
    <row r="125" spans="1:51">
      <c r="A125" s="319"/>
      <c r="B125" s="634"/>
      <c r="C125" s="634"/>
      <c r="D125" s="633"/>
      <c r="E125" s="635"/>
      <c r="F125" s="635"/>
      <c r="G125" s="634"/>
      <c r="H125" s="647"/>
      <c r="I125" s="651"/>
      <c r="J125" s="647"/>
      <c r="K125" s="649"/>
      <c r="L125" s="647">
        <f>IF(D125="",0,VLOOKUP(D125,LookupDataNonCounty!$B$2:$C$16,2,FALSE)*J125)</f>
        <v>0</v>
      </c>
      <c r="M125" s="647"/>
      <c r="N125" s="647"/>
      <c r="O125" s="647"/>
      <c r="P125" s="647"/>
      <c r="Q125" s="647"/>
      <c r="R125" s="459"/>
      <c r="S125" s="460"/>
      <c r="T125" s="461"/>
      <c r="U125" s="462"/>
      <c r="V125" s="459"/>
      <c r="W125" s="459"/>
      <c r="X125" s="459"/>
      <c r="Y125" s="463"/>
      <c r="Z125" s="464"/>
      <c r="AA125" s="465"/>
      <c r="AB125" s="459"/>
      <c r="AC125" s="463"/>
      <c r="AD125" s="464"/>
      <c r="AE125" s="466"/>
      <c r="AF125" s="464"/>
      <c r="AG125" s="461"/>
      <c r="AH125" s="464"/>
      <c r="AI125" s="461"/>
      <c r="AJ125" s="653">
        <f t="shared" si="14"/>
        <v>1</v>
      </c>
      <c r="AK125" s="607"/>
      <c r="AL125" s="320">
        <f t="shared" si="12"/>
        <v>0</v>
      </c>
      <c r="AM125" s="320">
        <f t="shared" si="15"/>
        <v>0</v>
      </c>
      <c r="AN125" s="324">
        <f t="shared" si="16"/>
        <v>0</v>
      </c>
      <c r="AO125" s="324">
        <f t="shared" si="17"/>
        <v>0</v>
      </c>
      <c r="AP125" s="324">
        <f t="shared" si="18"/>
        <v>0</v>
      </c>
      <c r="AQ125" s="324">
        <f t="shared" si="19"/>
        <v>0</v>
      </c>
      <c r="AR125" s="324">
        <f t="shared" si="20"/>
        <v>0</v>
      </c>
      <c r="AS125" s="324">
        <f t="shared" si="21"/>
        <v>0</v>
      </c>
      <c r="AT125" s="324">
        <f t="shared" si="22"/>
        <v>0</v>
      </c>
      <c r="AU125" s="321">
        <f t="shared" si="23"/>
        <v>0</v>
      </c>
      <c r="AV125" s="322" t="str">
        <f t="shared" si="13"/>
        <v/>
      </c>
      <c r="AW125" s="110"/>
      <c r="AX125" s="110"/>
      <c r="AY125" s="110"/>
    </row>
    <row r="126" spans="1:51">
      <c r="A126" s="319"/>
      <c r="B126" s="634"/>
      <c r="C126" s="634"/>
      <c r="D126" s="633"/>
      <c r="E126" s="635"/>
      <c r="F126" s="635"/>
      <c r="G126" s="634"/>
      <c r="H126" s="647"/>
      <c r="I126" s="651"/>
      <c r="J126" s="647"/>
      <c r="K126" s="649"/>
      <c r="L126" s="647">
        <f>IF(D126="",0,VLOOKUP(D126,LookupDataNonCounty!$B$2:$C$16,2,FALSE)*J126)</f>
        <v>0</v>
      </c>
      <c r="M126" s="647"/>
      <c r="N126" s="647"/>
      <c r="O126" s="647"/>
      <c r="P126" s="647"/>
      <c r="Q126" s="647"/>
      <c r="R126" s="459"/>
      <c r="S126" s="460"/>
      <c r="T126" s="461"/>
      <c r="U126" s="462"/>
      <c r="V126" s="459"/>
      <c r="W126" s="459"/>
      <c r="X126" s="459"/>
      <c r="Y126" s="463"/>
      <c r="Z126" s="464"/>
      <c r="AA126" s="465"/>
      <c r="AB126" s="459"/>
      <c r="AC126" s="463"/>
      <c r="AD126" s="464"/>
      <c r="AE126" s="466"/>
      <c r="AF126" s="464"/>
      <c r="AG126" s="461"/>
      <c r="AH126" s="464"/>
      <c r="AI126" s="461"/>
      <c r="AJ126" s="653">
        <f t="shared" si="14"/>
        <v>1</v>
      </c>
      <c r="AK126" s="608"/>
      <c r="AL126" s="320">
        <f t="shared" si="12"/>
        <v>0</v>
      </c>
      <c r="AM126" s="320">
        <f t="shared" si="15"/>
        <v>0</v>
      </c>
      <c r="AN126" s="324">
        <f t="shared" si="16"/>
        <v>0</v>
      </c>
      <c r="AO126" s="324">
        <f t="shared" si="17"/>
        <v>0</v>
      </c>
      <c r="AP126" s="324">
        <f t="shared" si="18"/>
        <v>0</v>
      </c>
      <c r="AQ126" s="324">
        <f t="shared" si="19"/>
        <v>0</v>
      </c>
      <c r="AR126" s="324">
        <f t="shared" si="20"/>
        <v>0</v>
      </c>
      <c r="AS126" s="324">
        <f t="shared" si="21"/>
        <v>0</v>
      </c>
      <c r="AT126" s="324">
        <f t="shared" si="22"/>
        <v>0</v>
      </c>
      <c r="AU126" s="321">
        <f t="shared" si="23"/>
        <v>0</v>
      </c>
      <c r="AV126" s="322" t="str">
        <f t="shared" si="13"/>
        <v/>
      </c>
      <c r="AW126" s="110"/>
      <c r="AX126" s="110"/>
      <c r="AY126" s="110"/>
    </row>
    <row r="127" spans="1:51">
      <c r="A127" s="319"/>
      <c r="B127" s="634"/>
      <c r="C127" s="634"/>
      <c r="D127" s="633"/>
      <c r="E127" s="635"/>
      <c r="F127" s="635"/>
      <c r="G127" s="634"/>
      <c r="H127" s="647"/>
      <c r="I127" s="651"/>
      <c r="J127" s="647"/>
      <c r="K127" s="649"/>
      <c r="L127" s="647">
        <f>IF(D127="",0,VLOOKUP(D127,LookupDataNonCounty!$B$2:$C$16,2,FALSE)*J127)</f>
        <v>0</v>
      </c>
      <c r="M127" s="647"/>
      <c r="N127" s="647"/>
      <c r="O127" s="647"/>
      <c r="P127" s="647"/>
      <c r="Q127" s="647"/>
      <c r="R127" s="459"/>
      <c r="S127" s="460"/>
      <c r="T127" s="461"/>
      <c r="U127" s="462"/>
      <c r="V127" s="459"/>
      <c r="W127" s="459"/>
      <c r="X127" s="459"/>
      <c r="Y127" s="463"/>
      <c r="Z127" s="464"/>
      <c r="AA127" s="465"/>
      <c r="AB127" s="459"/>
      <c r="AC127" s="463"/>
      <c r="AD127" s="464"/>
      <c r="AE127" s="466"/>
      <c r="AF127" s="464"/>
      <c r="AG127" s="461"/>
      <c r="AH127" s="464"/>
      <c r="AI127" s="461"/>
      <c r="AJ127" s="653">
        <f t="shared" si="14"/>
        <v>1</v>
      </c>
      <c r="AK127" s="607"/>
      <c r="AL127" s="320">
        <f t="shared" si="12"/>
        <v>0</v>
      </c>
      <c r="AM127" s="320">
        <f t="shared" si="15"/>
        <v>0</v>
      </c>
      <c r="AN127" s="324">
        <f t="shared" si="16"/>
        <v>0</v>
      </c>
      <c r="AO127" s="324">
        <f t="shared" si="17"/>
        <v>0</v>
      </c>
      <c r="AP127" s="324">
        <f t="shared" si="18"/>
        <v>0</v>
      </c>
      <c r="AQ127" s="324">
        <f t="shared" si="19"/>
        <v>0</v>
      </c>
      <c r="AR127" s="324">
        <f t="shared" si="20"/>
        <v>0</v>
      </c>
      <c r="AS127" s="324">
        <f t="shared" si="21"/>
        <v>0</v>
      </c>
      <c r="AT127" s="324">
        <f t="shared" si="22"/>
        <v>0</v>
      </c>
      <c r="AU127" s="321">
        <f t="shared" si="23"/>
        <v>0</v>
      </c>
      <c r="AV127" s="322" t="str">
        <f t="shared" si="13"/>
        <v/>
      </c>
      <c r="AW127" s="110"/>
      <c r="AX127" s="110"/>
      <c r="AY127" s="110"/>
    </row>
    <row r="128" spans="1:51">
      <c r="A128" s="319"/>
      <c r="B128" s="634"/>
      <c r="C128" s="634"/>
      <c r="D128" s="633"/>
      <c r="E128" s="635"/>
      <c r="F128" s="635"/>
      <c r="G128" s="634"/>
      <c r="H128" s="647"/>
      <c r="I128" s="651"/>
      <c r="J128" s="647"/>
      <c r="K128" s="649"/>
      <c r="L128" s="647">
        <f>IF(D128="",0,VLOOKUP(D128,LookupDataNonCounty!$B$2:$C$16,2,FALSE)*J128)</f>
        <v>0</v>
      </c>
      <c r="M128" s="647"/>
      <c r="N128" s="647"/>
      <c r="O128" s="647"/>
      <c r="P128" s="647"/>
      <c r="Q128" s="647"/>
      <c r="R128" s="459"/>
      <c r="S128" s="460"/>
      <c r="T128" s="461"/>
      <c r="U128" s="462"/>
      <c r="V128" s="459"/>
      <c r="W128" s="459"/>
      <c r="X128" s="459"/>
      <c r="Y128" s="463"/>
      <c r="Z128" s="464"/>
      <c r="AA128" s="465"/>
      <c r="AB128" s="459"/>
      <c r="AC128" s="463"/>
      <c r="AD128" s="464"/>
      <c r="AE128" s="466"/>
      <c r="AF128" s="464"/>
      <c r="AG128" s="461"/>
      <c r="AH128" s="464"/>
      <c r="AI128" s="461"/>
      <c r="AJ128" s="653">
        <f t="shared" si="14"/>
        <v>1</v>
      </c>
      <c r="AK128" s="608"/>
      <c r="AL128" s="320">
        <f t="shared" si="12"/>
        <v>0</v>
      </c>
      <c r="AM128" s="320">
        <f t="shared" si="15"/>
        <v>0</v>
      </c>
      <c r="AN128" s="324">
        <f t="shared" si="16"/>
        <v>0</v>
      </c>
      <c r="AO128" s="324">
        <f t="shared" si="17"/>
        <v>0</v>
      </c>
      <c r="AP128" s="324">
        <f t="shared" si="18"/>
        <v>0</v>
      </c>
      <c r="AQ128" s="324">
        <f t="shared" si="19"/>
        <v>0</v>
      </c>
      <c r="AR128" s="324">
        <f t="shared" si="20"/>
        <v>0</v>
      </c>
      <c r="AS128" s="324">
        <f t="shared" si="21"/>
        <v>0</v>
      </c>
      <c r="AT128" s="324">
        <f t="shared" si="22"/>
        <v>0</v>
      </c>
      <c r="AU128" s="321">
        <f t="shared" si="23"/>
        <v>0</v>
      </c>
      <c r="AV128" s="322" t="str">
        <f t="shared" si="13"/>
        <v/>
      </c>
      <c r="AW128" s="110"/>
      <c r="AX128" s="110"/>
      <c r="AY128" s="110"/>
    </row>
    <row r="129" spans="1:51">
      <c r="A129" s="319"/>
      <c r="B129" s="634"/>
      <c r="C129" s="634"/>
      <c r="D129" s="633"/>
      <c r="E129" s="635"/>
      <c r="F129" s="635"/>
      <c r="G129" s="634"/>
      <c r="H129" s="647"/>
      <c r="I129" s="651"/>
      <c r="J129" s="647"/>
      <c r="K129" s="649"/>
      <c r="L129" s="647">
        <f>IF(D129="",0,VLOOKUP(D129,LookupDataNonCounty!$B$2:$C$16,2,FALSE)*J129)</f>
        <v>0</v>
      </c>
      <c r="M129" s="647"/>
      <c r="N129" s="647"/>
      <c r="O129" s="647"/>
      <c r="P129" s="647"/>
      <c r="Q129" s="647"/>
      <c r="R129" s="459"/>
      <c r="S129" s="460"/>
      <c r="T129" s="461"/>
      <c r="U129" s="462"/>
      <c r="V129" s="459"/>
      <c r="W129" s="459"/>
      <c r="X129" s="459"/>
      <c r="Y129" s="463"/>
      <c r="Z129" s="464"/>
      <c r="AA129" s="465"/>
      <c r="AB129" s="459"/>
      <c r="AC129" s="463"/>
      <c r="AD129" s="464"/>
      <c r="AE129" s="466"/>
      <c r="AF129" s="464"/>
      <c r="AG129" s="461"/>
      <c r="AH129" s="464"/>
      <c r="AI129" s="461"/>
      <c r="AJ129" s="653">
        <f t="shared" si="14"/>
        <v>1</v>
      </c>
      <c r="AK129" s="607"/>
      <c r="AL129" s="320">
        <f t="shared" si="12"/>
        <v>0</v>
      </c>
      <c r="AM129" s="320">
        <f t="shared" si="15"/>
        <v>0</v>
      </c>
      <c r="AN129" s="324">
        <f t="shared" si="16"/>
        <v>0</v>
      </c>
      <c r="AO129" s="324">
        <f t="shared" si="17"/>
        <v>0</v>
      </c>
      <c r="AP129" s="324">
        <f t="shared" si="18"/>
        <v>0</v>
      </c>
      <c r="AQ129" s="324">
        <f t="shared" si="19"/>
        <v>0</v>
      </c>
      <c r="AR129" s="324">
        <f t="shared" si="20"/>
        <v>0</v>
      </c>
      <c r="AS129" s="324">
        <f t="shared" si="21"/>
        <v>0</v>
      </c>
      <c r="AT129" s="324">
        <f t="shared" si="22"/>
        <v>0</v>
      </c>
      <c r="AU129" s="321">
        <f t="shared" si="23"/>
        <v>0</v>
      </c>
      <c r="AV129" s="322" t="str">
        <f t="shared" si="13"/>
        <v/>
      </c>
      <c r="AW129" s="110"/>
      <c r="AX129" s="110"/>
      <c r="AY129" s="110"/>
    </row>
    <row r="130" spans="1:51">
      <c r="A130" s="319"/>
      <c r="B130" s="634"/>
      <c r="C130" s="634"/>
      <c r="D130" s="633"/>
      <c r="E130" s="635"/>
      <c r="F130" s="635"/>
      <c r="G130" s="634"/>
      <c r="H130" s="647"/>
      <c r="I130" s="651"/>
      <c r="J130" s="647"/>
      <c r="K130" s="649"/>
      <c r="L130" s="647">
        <f>IF(D130="",0,VLOOKUP(D130,LookupDataNonCounty!$B$2:$C$16,2,FALSE)*J130)</f>
        <v>0</v>
      </c>
      <c r="M130" s="647"/>
      <c r="N130" s="647"/>
      <c r="O130" s="647"/>
      <c r="P130" s="647"/>
      <c r="Q130" s="647"/>
      <c r="R130" s="459"/>
      <c r="S130" s="460"/>
      <c r="T130" s="461"/>
      <c r="U130" s="462"/>
      <c r="V130" s="459"/>
      <c r="W130" s="459"/>
      <c r="X130" s="459"/>
      <c r="Y130" s="463"/>
      <c r="Z130" s="464"/>
      <c r="AA130" s="465"/>
      <c r="AB130" s="459"/>
      <c r="AC130" s="463"/>
      <c r="AD130" s="464"/>
      <c r="AE130" s="466"/>
      <c r="AF130" s="464"/>
      <c r="AG130" s="461"/>
      <c r="AH130" s="464"/>
      <c r="AI130" s="461"/>
      <c r="AJ130" s="653">
        <f t="shared" si="14"/>
        <v>1</v>
      </c>
      <c r="AK130" s="608"/>
      <c r="AL130" s="320">
        <f t="shared" si="12"/>
        <v>0</v>
      </c>
      <c r="AM130" s="320">
        <f t="shared" si="15"/>
        <v>0</v>
      </c>
      <c r="AN130" s="324">
        <f t="shared" si="16"/>
        <v>0</v>
      </c>
      <c r="AO130" s="324">
        <f t="shared" si="17"/>
        <v>0</v>
      </c>
      <c r="AP130" s="324">
        <f t="shared" si="18"/>
        <v>0</v>
      </c>
      <c r="AQ130" s="324">
        <f t="shared" si="19"/>
        <v>0</v>
      </c>
      <c r="AR130" s="324">
        <f t="shared" si="20"/>
        <v>0</v>
      </c>
      <c r="AS130" s="324">
        <f t="shared" si="21"/>
        <v>0</v>
      </c>
      <c r="AT130" s="324">
        <f t="shared" si="22"/>
        <v>0</v>
      </c>
      <c r="AU130" s="321">
        <f t="shared" si="23"/>
        <v>0</v>
      </c>
      <c r="AV130" s="322" t="str">
        <f t="shared" si="13"/>
        <v/>
      </c>
      <c r="AW130" s="110"/>
      <c r="AX130" s="110"/>
      <c r="AY130" s="110"/>
    </row>
    <row r="131" spans="1:51">
      <c r="A131" s="319"/>
      <c r="B131" s="634"/>
      <c r="C131" s="634"/>
      <c r="D131" s="633"/>
      <c r="E131" s="635"/>
      <c r="F131" s="635"/>
      <c r="G131" s="634"/>
      <c r="H131" s="647"/>
      <c r="I131" s="651"/>
      <c r="J131" s="647"/>
      <c r="K131" s="649"/>
      <c r="L131" s="647">
        <f>IF(D131="",0,VLOOKUP(D131,LookupDataNonCounty!$B$2:$C$16,2,FALSE)*J131)</f>
        <v>0</v>
      </c>
      <c r="M131" s="647"/>
      <c r="N131" s="647"/>
      <c r="O131" s="647"/>
      <c r="P131" s="647"/>
      <c r="Q131" s="647"/>
      <c r="R131" s="459"/>
      <c r="S131" s="460"/>
      <c r="T131" s="461"/>
      <c r="U131" s="462"/>
      <c r="V131" s="459"/>
      <c r="W131" s="459"/>
      <c r="X131" s="459"/>
      <c r="Y131" s="463"/>
      <c r="Z131" s="464"/>
      <c r="AA131" s="465"/>
      <c r="AB131" s="459"/>
      <c r="AC131" s="463"/>
      <c r="AD131" s="464"/>
      <c r="AE131" s="466"/>
      <c r="AF131" s="464"/>
      <c r="AG131" s="461"/>
      <c r="AH131" s="464"/>
      <c r="AI131" s="461"/>
      <c r="AJ131" s="653">
        <f t="shared" si="14"/>
        <v>1</v>
      </c>
      <c r="AK131" s="607"/>
      <c r="AL131" s="320">
        <f t="shared" si="12"/>
        <v>0</v>
      </c>
      <c r="AM131" s="320">
        <f t="shared" si="15"/>
        <v>0</v>
      </c>
      <c r="AN131" s="324">
        <f t="shared" si="16"/>
        <v>0</v>
      </c>
      <c r="AO131" s="324">
        <f t="shared" si="17"/>
        <v>0</v>
      </c>
      <c r="AP131" s="324">
        <f t="shared" si="18"/>
        <v>0</v>
      </c>
      <c r="AQ131" s="324">
        <f t="shared" si="19"/>
        <v>0</v>
      </c>
      <c r="AR131" s="324">
        <f t="shared" si="20"/>
        <v>0</v>
      </c>
      <c r="AS131" s="324">
        <f t="shared" si="21"/>
        <v>0</v>
      </c>
      <c r="AT131" s="324">
        <f t="shared" si="22"/>
        <v>0</v>
      </c>
      <c r="AU131" s="321">
        <f t="shared" si="23"/>
        <v>0</v>
      </c>
      <c r="AV131" s="322" t="str">
        <f t="shared" si="13"/>
        <v/>
      </c>
      <c r="AW131" s="110"/>
      <c r="AX131" s="110"/>
      <c r="AY131" s="110"/>
    </row>
    <row r="132" spans="1:51">
      <c r="A132" s="319"/>
      <c r="B132" s="634"/>
      <c r="C132" s="634"/>
      <c r="D132" s="633"/>
      <c r="E132" s="635"/>
      <c r="F132" s="635"/>
      <c r="G132" s="634"/>
      <c r="H132" s="647"/>
      <c r="I132" s="651"/>
      <c r="J132" s="647"/>
      <c r="K132" s="649"/>
      <c r="L132" s="647">
        <f>IF(D132="",0,VLOOKUP(D132,LookupDataNonCounty!$B$2:$C$16,2,FALSE)*J132)</f>
        <v>0</v>
      </c>
      <c r="M132" s="647"/>
      <c r="N132" s="647"/>
      <c r="O132" s="647"/>
      <c r="P132" s="647"/>
      <c r="Q132" s="647"/>
      <c r="R132" s="459"/>
      <c r="S132" s="460"/>
      <c r="T132" s="461"/>
      <c r="U132" s="462"/>
      <c r="V132" s="459"/>
      <c r="W132" s="459"/>
      <c r="X132" s="459"/>
      <c r="Y132" s="463"/>
      <c r="Z132" s="464"/>
      <c r="AA132" s="465"/>
      <c r="AB132" s="459"/>
      <c r="AC132" s="463"/>
      <c r="AD132" s="464"/>
      <c r="AE132" s="466"/>
      <c r="AF132" s="464"/>
      <c r="AG132" s="461"/>
      <c r="AH132" s="464"/>
      <c r="AI132" s="461"/>
      <c r="AJ132" s="653">
        <f t="shared" si="14"/>
        <v>1</v>
      </c>
      <c r="AK132" s="608"/>
      <c r="AL132" s="320">
        <f t="shared" si="12"/>
        <v>0</v>
      </c>
      <c r="AM132" s="320">
        <f t="shared" si="15"/>
        <v>0</v>
      </c>
      <c r="AN132" s="324">
        <f t="shared" si="16"/>
        <v>0</v>
      </c>
      <c r="AO132" s="324">
        <f t="shared" si="17"/>
        <v>0</v>
      </c>
      <c r="AP132" s="324">
        <f t="shared" si="18"/>
        <v>0</v>
      </c>
      <c r="AQ132" s="324">
        <f t="shared" si="19"/>
        <v>0</v>
      </c>
      <c r="AR132" s="324">
        <f t="shared" si="20"/>
        <v>0</v>
      </c>
      <c r="AS132" s="324">
        <f t="shared" si="21"/>
        <v>0</v>
      </c>
      <c r="AT132" s="324">
        <f t="shared" si="22"/>
        <v>0</v>
      </c>
      <c r="AU132" s="321">
        <f t="shared" si="23"/>
        <v>0</v>
      </c>
      <c r="AV132" s="322" t="str">
        <f t="shared" si="13"/>
        <v/>
      </c>
      <c r="AW132" s="110"/>
      <c r="AX132" s="110"/>
      <c r="AY132" s="110"/>
    </row>
    <row r="133" spans="1:51">
      <c r="A133" s="319"/>
      <c r="B133" s="634"/>
      <c r="C133" s="634"/>
      <c r="D133" s="633"/>
      <c r="E133" s="635"/>
      <c r="F133" s="635"/>
      <c r="G133" s="634"/>
      <c r="H133" s="647"/>
      <c r="I133" s="651"/>
      <c r="J133" s="647"/>
      <c r="K133" s="649"/>
      <c r="L133" s="647">
        <f>IF(D133="",0,VLOOKUP(D133,LookupDataNonCounty!$B$2:$C$16,2,FALSE)*J133)</f>
        <v>0</v>
      </c>
      <c r="M133" s="647"/>
      <c r="N133" s="647"/>
      <c r="O133" s="647"/>
      <c r="P133" s="647"/>
      <c r="Q133" s="647"/>
      <c r="R133" s="459"/>
      <c r="S133" s="460"/>
      <c r="T133" s="461"/>
      <c r="U133" s="462"/>
      <c r="V133" s="459"/>
      <c r="W133" s="459"/>
      <c r="X133" s="459"/>
      <c r="Y133" s="463"/>
      <c r="Z133" s="464"/>
      <c r="AA133" s="465"/>
      <c r="AB133" s="459"/>
      <c r="AC133" s="463"/>
      <c r="AD133" s="464"/>
      <c r="AE133" s="466"/>
      <c r="AF133" s="464"/>
      <c r="AG133" s="461"/>
      <c r="AH133" s="464"/>
      <c r="AI133" s="461"/>
      <c r="AJ133" s="653">
        <f t="shared" si="14"/>
        <v>1</v>
      </c>
      <c r="AK133" s="607"/>
      <c r="AL133" s="320">
        <f t="shared" ref="AL133:AL196" si="24">(I133+S133)*AJ133</f>
        <v>0</v>
      </c>
      <c r="AM133" s="320">
        <f t="shared" si="15"/>
        <v>0</v>
      </c>
      <c r="AN133" s="324">
        <f t="shared" si="16"/>
        <v>0</v>
      </c>
      <c r="AO133" s="324">
        <f t="shared" si="17"/>
        <v>0</v>
      </c>
      <c r="AP133" s="324">
        <f t="shared" si="18"/>
        <v>0</v>
      </c>
      <c r="AQ133" s="324">
        <f t="shared" si="19"/>
        <v>0</v>
      </c>
      <c r="AR133" s="324">
        <f t="shared" si="20"/>
        <v>0</v>
      </c>
      <c r="AS133" s="324">
        <f t="shared" si="21"/>
        <v>0</v>
      </c>
      <c r="AT133" s="324">
        <f t="shared" si="22"/>
        <v>0</v>
      </c>
      <c r="AU133" s="321">
        <f t="shared" si="23"/>
        <v>0</v>
      </c>
      <c r="AV133" s="322" t="str">
        <f t="shared" ref="AV133:AV196" si="25">IF(COUNTA(AK133,M133:AI133,A133:K133)&gt;0,"Y","")</f>
        <v/>
      </c>
      <c r="AW133" s="110"/>
      <c r="AX133" s="110"/>
      <c r="AY133" s="110"/>
    </row>
    <row r="134" spans="1:51">
      <c r="A134" s="319"/>
      <c r="B134" s="634"/>
      <c r="C134" s="634"/>
      <c r="D134" s="633"/>
      <c r="E134" s="635"/>
      <c r="F134" s="635"/>
      <c r="G134" s="634"/>
      <c r="H134" s="647"/>
      <c r="I134" s="651"/>
      <c r="J134" s="647"/>
      <c r="K134" s="649"/>
      <c r="L134" s="647">
        <f>IF(D134="",0,VLOOKUP(D134,LookupDataNonCounty!$B$2:$C$16,2,FALSE)*J134)</f>
        <v>0</v>
      </c>
      <c r="M134" s="647"/>
      <c r="N134" s="647"/>
      <c r="O134" s="647"/>
      <c r="P134" s="647"/>
      <c r="Q134" s="647"/>
      <c r="R134" s="459"/>
      <c r="S134" s="460"/>
      <c r="T134" s="461"/>
      <c r="U134" s="462"/>
      <c r="V134" s="459"/>
      <c r="W134" s="459"/>
      <c r="X134" s="459"/>
      <c r="Y134" s="463"/>
      <c r="Z134" s="464"/>
      <c r="AA134" s="465"/>
      <c r="AB134" s="459"/>
      <c r="AC134" s="463"/>
      <c r="AD134" s="464"/>
      <c r="AE134" s="466"/>
      <c r="AF134" s="464"/>
      <c r="AG134" s="461"/>
      <c r="AH134" s="464"/>
      <c r="AI134" s="461"/>
      <c r="AJ134" s="653">
        <f t="shared" ref="AJ134:AJ197" si="26">1-AK134</f>
        <v>1</v>
      </c>
      <c r="AK134" s="608"/>
      <c r="AL134" s="320">
        <f t="shared" si="24"/>
        <v>0</v>
      </c>
      <c r="AM134" s="320">
        <f t="shared" ref="AM134:AM197" si="27">AL134/40</f>
        <v>0</v>
      </c>
      <c r="AN134" s="324">
        <f t="shared" ref="AN134:AN197" si="28">(J134+SUM(T134:X134))*AJ134</f>
        <v>0</v>
      </c>
      <c r="AO134" s="324">
        <f t="shared" ref="AO134:AO197" si="29">(SUM(K134,Y134,Z134)*AJ134)</f>
        <v>0</v>
      </c>
      <c r="AP134" s="324">
        <f t="shared" ref="AP134:AP197" si="30">(L134+AA134+AB134)*AJ134</f>
        <v>0</v>
      </c>
      <c r="AQ134" s="324">
        <f t="shared" ref="AQ134:AQ197" si="31">(SUM(M134:N134)+SUM(AC134:AD134))*AJ134</f>
        <v>0</v>
      </c>
      <c r="AR134" s="324">
        <f t="shared" ref="AR134:AR197" si="32">(O134+AE134+AF134)*AJ134</f>
        <v>0</v>
      </c>
      <c r="AS134" s="324">
        <f t="shared" ref="AS134:AS197" si="33">(P134+AG134+AH134)*AJ134</f>
        <v>0</v>
      </c>
      <c r="AT134" s="324">
        <f t="shared" ref="AT134:AT197" si="34">(Q134+AI134)*AJ134</f>
        <v>0</v>
      </c>
      <c r="AU134" s="321">
        <f t="shared" ref="AU134:AU197" si="35">SUM(AN134:AT134)</f>
        <v>0</v>
      </c>
      <c r="AV134" s="322" t="str">
        <f t="shared" si="25"/>
        <v/>
      </c>
      <c r="AW134" s="110"/>
      <c r="AX134" s="110"/>
      <c r="AY134" s="110"/>
    </row>
    <row r="135" spans="1:51">
      <c r="A135" s="319"/>
      <c r="B135" s="634"/>
      <c r="C135" s="634"/>
      <c r="D135" s="633"/>
      <c r="E135" s="635"/>
      <c r="F135" s="635"/>
      <c r="G135" s="634"/>
      <c r="H135" s="647"/>
      <c r="I135" s="651"/>
      <c r="J135" s="647"/>
      <c r="K135" s="649"/>
      <c r="L135" s="647">
        <f>IF(D135="",0,VLOOKUP(D135,LookupDataNonCounty!$B$2:$C$16,2,FALSE)*J135)</f>
        <v>0</v>
      </c>
      <c r="M135" s="647"/>
      <c r="N135" s="647"/>
      <c r="O135" s="647"/>
      <c r="P135" s="647"/>
      <c r="Q135" s="647"/>
      <c r="R135" s="459"/>
      <c r="S135" s="460"/>
      <c r="T135" s="461"/>
      <c r="U135" s="462"/>
      <c r="V135" s="459"/>
      <c r="W135" s="459"/>
      <c r="X135" s="459"/>
      <c r="Y135" s="463"/>
      <c r="Z135" s="464"/>
      <c r="AA135" s="465"/>
      <c r="AB135" s="459"/>
      <c r="AC135" s="463"/>
      <c r="AD135" s="464"/>
      <c r="AE135" s="466"/>
      <c r="AF135" s="464"/>
      <c r="AG135" s="461"/>
      <c r="AH135" s="464"/>
      <c r="AI135" s="461"/>
      <c r="AJ135" s="653">
        <f t="shared" si="26"/>
        <v>1</v>
      </c>
      <c r="AK135" s="607"/>
      <c r="AL135" s="320">
        <f t="shared" si="24"/>
        <v>0</v>
      </c>
      <c r="AM135" s="320">
        <f t="shared" si="27"/>
        <v>0</v>
      </c>
      <c r="AN135" s="324">
        <f t="shared" si="28"/>
        <v>0</v>
      </c>
      <c r="AO135" s="324">
        <f t="shared" si="29"/>
        <v>0</v>
      </c>
      <c r="AP135" s="324">
        <f t="shared" si="30"/>
        <v>0</v>
      </c>
      <c r="AQ135" s="324">
        <f t="shared" si="31"/>
        <v>0</v>
      </c>
      <c r="AR135" s="324">
        <f t="shared" si="32"/>
        <v>0</v>
      </c>
      <c r="AS135" s="324">
        <f t="shared" si="33"/>
        <v>0</v>
      </c>
      <c r="AT135" s="324">
        <f t="shared" si="34"/>
        <v>0</v>
      </c>
      <c r="AU135" s="321">
        <f t="shared" si="35"/>
        <v>0</v>
      </c>
      <c r="AV135" s="322" t="str">
        <f t="shared" si="25"/>
        <v/>
      </c>
      <c r="AW135" s="110"/>
      <c r="AX135" s="110"/>
      <c r="AY135" s="110"/>
    </row>
    <row r="136" spans="1:51">
      <c r="A136" s="319"/>
      <c r="B136" s="634"/>
      <c r="C136" s="634"/>
      <c r="D136" s="633"/>
      <c r="E136" s="635"/>
      <c r="F136" s="635"/>
      <c r="G136" s="634"/>
      <c r="H136" s="647"/>
      <c r="I136" s="651"/>
      <c r="J136" s="647"/>
      <c r="K136" s="649"/>
      <c r="L136" s="647">
        <f>IF(D136="",0,VLOOKUP(D136,LookupDataNonCounty!$B$2:$C$16,2,FALSE)*J136)</f>
        <v>0</v>
      </c>
      <c r="M136" s="647"/>
      <c r="N136" s="647"/>
      <c r="O136" s="647"/>
      <c r="P136" s="647"/>
      <c r="Q136" s="647"/>
      <c r="R136" s="459"/>
      <c r="S136" s="460"/>
      <c r="T136" s="461"/>
      <c r="U136" s="462"/>
      <c r="V136" s="459"/>
      <c r="W136" s="459"/>
      <c r="X136" s="459"/>
      <c r="Y136" s="463"/>
      <c r="Z136" s="464"/>
      <c r="AA136" s="465"/>
      <c r="AB136" s="459"/>
      <c r="AC136" s="463"/>
      <c r="AD136" s="464"/>
      <c r="AE136" s="466"/>
      <c r="AF136" s="464"/>
      <c r="AG136" s="461"/>
      <c r="AH136" s="464"/>
      <c r="AI136" s="461"/>
      <c r="AJ136" s="653">
        <f t="shared" si="26"/>
        <v>1</v>
      </c>
      <c r="AK136" s="608"/>
      <c r="AL136" s="320">
        <f t="shared" si="24"/>
        <v>0</v>
      </c>
      <c r="AM136" s="320">
        <f t="shared" si="27"/>
        <v>0</v>
      </c>
      <c r="AN136" s="324">
        <f t="shared" si="28"/>
        <v>0</v>
      </c>
      <c r="AO136" s="324">
        <f t="shared" si="29"/>
        <v>0</v>
      </c>
      <c r="AP136" s="324">
        <f t="shared" si="30"/>
        <v>0</v>
      </c>
      <c r="AQ136" s="324">
        <f t="shared" si="31"/>
        <v>0</v>
      </c>
      <c r="AR136" s="324">
        <f t="shared" si="32"/>
        <v>0</v>
      </c>
      <c r="AS136" s="324">
        <f t="shared" si="33"/>
        <v>0</v>
      </c>
      <c r="AT136" s="324">
        <f t="shared" si="34"/>
        <v>0</v>
      </c>
      <c r="AU136" s="321">
        <f t="shared" si="35"/>
        <v>0</v>
      </c>
      <c r="AV136" s="322" t="str">
        <f t="shared" si="25"/>
        <v/>
      </c>
      <c r="AW136" s="110"/>
      <c r="AX136" s="110"/>
      <c r="AY136" s="110"/>
    </row>
    <row r="137" spans="1:51">
      <c r="A137" s="319"/>
      <c r="B137" s="634"/>
      <c r="C137" s="634"/>
      <c r="D137" s="633"/>
      <c r="E137" s="635"/>
      <c r="F137" s="635"/>
      <c r="G137" s="634"/>
      <c r="H137" s="647"/>
      <c r="I137" s="651"/>
      <c r="J137" s="647"/>
      <c r="K137" s="649"/>
      <c r="L137" s="647">
        <f>IF(D137="",0,VLOOKUP(D137,LookupDataNonCounty!$B$2:$C$16,2,FALSE)*J137)</f>
        <v>0</v>
      </c>
      <c r="M137" s="647"/>
      <c r="N137" s="647"/>
      <c r="O137" s="647"/>
      <c r="P137" s="647"/>
      <c r="Q137" s="647"/>
      <c r="R137" s="459"/>
      <c r="S137" s="460"/>
      <c r="T137" s="461"/>
      <c r="U137" s="462"/>
      <c r="V137" s="459"/>
      <c r="W137" s="459"/>
      <c r="X137" s="459"/>
      <c r="Y137" s="463"/>
      <c r="Z137" s="464"/>
      <c r="AA137" s="465"/>
      <c r="AB137" s="459"/>
      <c r="AC137" s="463"/>
      <c r="AD137" s="464"/>
      <c r="AE137" s="466"/>
      <c r="AF137" s="464"/>
      <c r="AG137" s="461"/>
      <c r="AH137" s="464"/>
      <c r="AI137" s="461"/>
      <c r="AJ137" s="653">
        <f t="shared" si="26"/>
        <v>1</v>
      </c>
      <c r="AK137" s="607"/>
      <c r="AL137" s="320">
        <f t="shared" si="24"/>
        <v>0</v>
      </c>
      <c r="AM137" s="320">
        <f t="shared" si="27"/>
        <v>0</v>
      </c>
      <c r="AN137" s="324">
        <f t="shared" si="28"/>
        <v>0</v>
      </c>
      <c r="AO137" s="324">
        <f t="shared" si="29"/>
        <v>0</v>
      </c>
      <c r="AP137" s="324">
        <f t="shared" si="30"/>
        <v>0</v>
      </c>
      <c r="AQ137" s="324">
        <f t="shared" si="31"/>
        <v>0</v>
      </c>
      <c r="AR137" s="324">
        <f t="shared" si="32"/>
        <v>0</v>
      </c>
      <c r="AS137" s="324">
        <f t="shared" si="33"/>
        <v>0</v>
      </c>
      <c r="AT137" s="324">
        <f t="shared" si="34"/>
        <v>0</v>
      </c>
      <c r="AU137" s="321">
        <f t="shared" si="35"/>
        <v>0</v>
      </c>
      <c r="AV137" s="322" t="str">
        <f t="shared" si="25"/>
        <v/>
      </c>
      <c r="AW137" s="110"/>
      <c r="AX137" s="110"/>
      <c r="AY137" s="110"/>
    </row>
    <row r="138" spans="1:51">
      <c r="A138" s="319"/>
      <c r="B138" s="634"/>
      <c r="C138" s="634"/>
      <c r="D138" s="633"/>
      <c r="E138" s="635"/>
      <c r="F138" s="635"/>
      <c r="G138" s="634"/>
      <c r="H138" s="647"/>
      <c r="I138" s="651"/>
      <c r="J138" s="647"/>
      <c r="K138" s="649"/>
      <c r="L138" s="647">
        <f>IF(D138="",0,VLOOKUP(D138,LookupDataNonCounty!$B$2:$C$16,2,FALSE)*J138)</f>
        <v>0</v>
      </c>
      <c r="M138" s="647"/>
      <c r="N138" s="647"/>
      <c r="O138" s="647"/>
      <c r="P138" s="647"/>
      <c r="Q138" s="647"/>
      <c r="R138" s="459"/>
      <c r="S138" s="460"/>
      <c r="T138" s="461"/>
      <c r="U138" s="462"/>
      <c r="V138" s="459"/>
      <c r="W138" s="459"/>
      <c r="X138" s="459"/>
      <c r="Y138" s="463"/>
      <c r="Z138" s="464"/>
      <c r="AA138" s="465"/>
      <c r="AB138" s="459"/>
      <c r="AC138" s="463"/>
      <c r="AD138" s="464"/>
      <c r="AE138" s="466"/>
      <c r="AF138" s="464"/>
      <c r="AG138" s="461"/>
      <c r="AH138" s="464"/>
      <c r="AI138" s="461"/>
      <c r="AJ138" s="653">
        <f t="shared" si="26"/>
        <v>1</v>
      </c>
      <c r="AK138" s="608"/>
      <c r="AL138" s="320">
        <f t="shared" si="24"/>
        <v>0</v>
      </c>
      <c r="AM138" s="320">
        <f t="shared" si="27"/>
        <v>0</v>
      </c>
      <c r="AN138" s="324">
        <f t="shared" si="28"/>
        <v>0</v>
      </c>
      <c r="AO138" s="324">
        <f t="shared" si="29"/>
        <v>0</v>
      </c>
      <c r="AP138" s="324">
        <f t="shared" si="30"/>
        <v>0</v>
      </c>
      <c r="AQ138" s="324">
        <f t="shared" si="31"/>
        <v>0</v>
      </c>
      <c r="AR138" s="324">
        <f t="shared" si="32"/>
        <v>0</v>
      </c>
      <c r="AS138" s="324">
        <f t="shared" si="33"/>
        <v>0</v>
      </c>
      <c r="AT138" s="324">
        <f t="shared" si="34"/>
        <v>0</v>
      </c>
      <c r="AU138" s="321">
        <f t="shared" si="35"/>
        <v>0</v>
      </c>
      <c r="AV138" s="322" t="str">
        <f t="shared" si="25"/>
        <v/>
      </c>
      <c r="AW138" s="110"/>
      <c r="AX138" s="110"/>
      <c r="AY138" s="110"/>
    </row>
    <row r="139" spans="1:51">
      <c r="A139" s="319"/>
      <c r="B139" s="634"/>
      <c r="C139" s="634"/>
      <c r="D139" s="633"/>
      <c r="E139" s="635"/>
      <c r="F139" s="635"/>
      <c r="G139" s="634"/>
      <c r="H139" s="647"/>
      <c r="I139" s="651"/>
      <c r="J139" s="647"/>
      <c r="K139" s="649"/>
      <c r="L139" s="647">
        <f>IF(D139="",0,VLOOKUP(D139,LookupDataNonCounty!$B$2:$C$16,2,FALSE)*J139)</f>
        <v>0</v>
      </c>
      <c r="M139" s="647"/>
      <c r="N139" s="647"/>
      <c r="O139" s="647"/>
      <c r="P139" s="647"/>
      <c r="Q139" s="647"/>
      <c r="R139" s="459"/>
      <c r="S139" s="460"/>
      <c r="T139" s="461"/>
      <c r="U139" s="462"/>
      <c r="V139" s="459"/>
      <c r="W139" s="459"/>
      <c r="X139" s="459"/>
      <c r="Y139" s="463"/>
      <c r="Z139" s="464"/>
      <c r="AA139" s="465"/>
      <c r="AB139" s="459"/>
      <c r="AC139" s="463"/>
      <c r="AD139" s="464"/>
      <c r="AE139" s="466"/>
      <c r="AF139" s="464"/>
      <c r="AG139" s="461"/>
      <c r="AH139" s="464"/>
      <c r="AI139" s="461"/>
      <c r="AJ139" s="653">
        <f t="shared" si="26"/>
        <v>1</v>
      </c>
      <c r="AK139" s="607"/>
      <c r="AL139" s="320">
        <f t="shared" si="24"/>
        <v>0</v>
      </c>
      <c r="AM139" s="320">
        <f t="shared" si="27"/>
        <v>0</v>
      </c>
      <c r="AN139" s="324">
        <f t="shared" si="28"/>
        <v>0</v>
      </c>
      <c r="AO139" s="324">
        <f t="shared" si="29"/>
        <v>0</v>
      </c>
      <c r="AP139" s="324">
        <f t="shared" si="30"/>
        <v>0</v>
      </c>
      <c r="AQ139" s="324">
        <f t="shared" si="31"/>
        <v>0</v>
      </c>
      <c r="AR139" s="324">
        <f t="shared" si="32"/>
        <v>0</v>
      </c>
      <c r="AS139" s="324">
        <f t="shared" si="33"/>
        <v>0</v>
      </c>
      <c r="AT139" s="324">
        <f t="shared" si="34"/>
        <v>0</v>
      </c>
      <c r="AU139" s="321">
        <f t="shared" si="35"/>
        <v>0</v>
      </c>
      <c r="AV139" s="322" t="str">
        <f t="shared" si="25"/>
        <v/>
      </c>
      <c r="AW139" s="110"/>
      <c r="AX139" s="110"/>
      <c r="AY139" s="110"/>
    </row>
    <row r="140" spans="1:51">
      <c r="A140" s="319"/>
      <c r="B140" s="634"/>
      <c r="C140" s="634"/>
      <c r="D140" s="633"/>
      <c r="E140" s="635"/>
      <c r="F140" s="635"/>
      <c r="G140" s="634"/>
      <c r="H140" s="647"/>
      <c r="I140" s="651"/>
      <c r="J140" s="647"/>
      <c r="K140" s="649"/>
      <c r="L140" s="647">
        <f>IF(D140="",0,VLOOKUP(D140,LookupDataNonCounty!$B$2:$C$16,2,FALSE)*J140)</f>
        <v>0</v>
      </c>
      <c r="M140" s="647"/>
      <c r="N140" s="647"/>
      <c r="O140" s="647"/>
      <c r="P140" s="647"/>
      <c r="Q140" s="647"/>
      <c r="R140" s="459"/>
      <c r="S140" s="460"/>
      <c r="T140" s="461"/>
      <c r="U140" s="462"/>
      <c r="V140" s="459"/>
      <c r="W140" s="459"/>
      <c r="X140" s="459"/>
      <c r="Y140" s="463"/>
      <c r="Z140" s="464"/>
      <c r="AA140" s="465"/>
      <c r="AB140" s="459"/>
      <c r="AC140" s="463"/>
      <c r="AD140" s="464"/>
      <c r="AE140" s="466"/>
      <c r="AF140" s="464"/>
      <c r="AG140" s="461"/>
      <c r="AH140" s="464"/>
      <c r="AI140" s="461"/>
      <c r="AJ140" s="653">
        <f t="shared" si="26"/>
        <v>1</v>
      </c>
      <c r="AK140" s="608"/>
      <c r="AL140" s="320">
        <f t="shared" si="24"/>
        <v>0</v>
      </c>
      <c r="AM140" s="320">
        <f t="shared" si="27"/>
        <v>0</v>
      </c>
      <c r="AN140" s="324">
        <f t="shared" si="28"/>
        <v>0</v>
      </c>
      <c r="AO140" s="324">
        <f t="shared" si="29"/>
        <v>0</v>
      </c>
      <c r="AP140" s="324">
        <f t="shared" si="30"/>
        <v>0</v>
      </c>
      <c r="AQ140" s="324">
        <f t="shared" si="31"/>
        <v>0</v>
      </c>
      <c r="AR140" s="324">
        <f t="shared" si="32"/>
        <v>0</v>
      </c>
      <c r="AS140" s="324">
        <f t="shared" si="33"/>
        <v>0</v>
      </c>
      <c r="AT140" s="324">
        <f t="shared" si="34"/>
        <v>0</v>
      </c>
      <c r="AU140" s="321">
        <f t="shared" si="35"/>
        <v>0</v>
      </c>
      <c r="AV140" s="322" t="str">
        <f t="shared" si="25"/>
        <v/>
      </c>
      <c r="AW140" s="110"/>
      <c r="AX140" s="110"/>
      <c r="AY140" s="110"/>
    </row>
    <row r="141" spans="1:51">
      <c r="A141" s="319"/>
      <c r="B141" s="634"/>
      <c r="C141" s="634"/>
      <c r="D141" s="633"/>
      <c r="E141" s="635"/>
      <c r="F141" s="635"/>
      <c r="G141" s="634"/>
      <c r="H141" s="647"/>
      <c r="I141" s="651"/>
      <c r="J141" s="647"/>
      <c r="K141" s="649"/>
      <c r="L141" s="647">
        <f>IF(D141="",0,VLOOKUP(D141,LookupDataNonCounty!$B$2:$C$16,2,FALSE)*J141)</f>
        <v>0</v>
      </c>
      <c r="M141" s="647"/>
      <c r="N141" s="647"/>
      <c r="O141" s="647"/>
      <c r="P141" s="647"/>
      <c r="Q141" s="647"/>
      <c r="R141" s="459"/>
      <c r="S141" s="460"/>
      <c r="T141" s="461"/>
      <c r="U141" s="462"/>
      <c r="V141" s="459"/>
      <c r="W141" s="459"/>
      <c r="X141" s="459"/>
      <c r="Y141" s="463"/>
      <c r="Z141" s="464"/>
      <c r="AA141" s="465"/>
      <c r="AB141" s="459"/>
      <c r="AC141" s="463"/>
      <c r="AD141" s="464"/>
      <c r="AE141" s="466"/>
      <c r="AF141" s="464"/>
      <c r="AG141" s="461"/>
      <c r="AH141" s="464"/>
      <c r="AI141" s="461"/>
      <c r="AJ141" s="653">
        <f t="shared" si="26"/>
        <v>1</v>
      </c>
      <c r="AK141" s="607"/>
      <c r="AL141" s="320">
        <f t="shared" si="24"/>
        <v>0</v>
      </c>
      <c r="AM141" s="320">
        <f t="shared" si="27"/>
        <v>0</v>
      </c>
      <c r="AN141" s="324">
        <f t="shared" si="28"/>
        <v>0</v>
      </c>
      <c r="AO141" s="324">
        <f t="shared" si="29"/>
        <v>0</v>
      </c>
      <c r="AP141" s="324">
        <f t="shared" si="30"/>
        <v>0</v>
      </c>
      <c r="AQ141" s="324">
        <f t="shared" si="31"/>
        <v>0</v>
      </c>
      <c r="AR141" s="324">
        <f t="shared" si="32"/>
        <v>0</v>
      </c>
      <c r="AS141" s="324">
        <f t="shared" si="33"/>
        <v>0</v>
      </c>
      <c r="AT141" s="324">
        <f t="shared" si="34"/>
        <v>0</v>
      </c>
      <c r="AU141" s="321">
        <f t="shared" si="35"/>
        <v>0</v>
      </c>
      <c r="AV141" s="322" t="str">
        <f t="shared" si="25"/>
        <v/>
      </c>
      <c r="AW141" s="110"/>
      <c r="AX141" s="110"/>
      <c r="AY141" s="110"/>
    </row>
    <row r="142" spans="1:51">
      <c r="A142" s="319"/>
      <c r="B142" s="634"/>
      <c r="C142" s="634"/>
      <c r="D142" s="633"/>
      <c r="E142" s="635"/>
      <c r="F142" s="635"/>
      <c r="G142" s="634"/>
      <c r="H142" s="647"/>
      <c r="I142" s="651"/>
      <c r="J142" s="647"/>
      <c r="K142" s="649"/>
      <c r="L142" s="647">
        <f>IF(D142="",0,VLOOKUP(D142,LookupDataNonCounty!$B$2:$C$16,2,FALSE)*J142)</f>
        <v>0</v>
      </c>
      <c r="M142" s="647"/>
      <c r="N142" s="647"/>
      <c r="O142" s="647"/>
      <c r="P142" s="647"/>
      <c r="Q142" s="647"/>
      <c r="R142" s="459"/>
      <c r="S142" s="460"/>
      <c r="T142" s="461"/>
      <c r="U142" s="462"/>
      <c r="V142" s="459"/>
      <c r="W142" s="459"/>
      <c r="X142" s="459"/>
      <c r="Y142" s="463"/>
      <c r="Z142" s="464"/>
      <c r="AA142" s="465"/>
      <c r="AB142" s="459"/>
      <c r="AC142" s="463"/>
      <c r="AD142" s="464"/>
      <c r="AE142" s="466"/>
      <c r="AF142" s="464"/>
      <c r="AG142" s="461"/>
      <c r="AH142" s="464"/>
      <c r="AI142" s="461"/>
      <c r="AJ142" s="653">
        <f t="shared" si="26"/>
        <v>1</v>
      </c>
      <c r="AK142" s="608"/>
      <c r="AL142" s="320">
        <f t="shared" si="24"/>
        <v>0</v>
      </c>
      <c r="AM142" s="320">
        <f t="shared" si="27"/>
        <v>0</v>
      </c>
      <c r="AN142" s="324">
        <f t="shared" si="28"/>
        <v>0</v>
      </c>
      <c r="AO142" s="324">
        <f t="shared" si="29"/>
        <v>0</v>
      </c>
      <c r="AP142" s="324">
        <f t="shared" si="30"/>
        <v>0</v>
      </c>
      <c r="AQ142" s="324">
        <f t="shared" si="31"/>
        <v>0</v>
      </c>
      <c r="AR142" s="324">
        <f t="shared" si="32"/>
        <v>0</v>
      </c>
      <c r="AS142" s="324">
        <f t="shared" si="33"/>
        <v>0</v>
      </c>
      <c r="AT142" s="324">
        <f t="shared" si="34"/>
        <v>0</v>
      </c>
      <c r="AU142" s="321">
        <f t="shared" si="35"/>
        <v>0</v>
      </c>
      <c r="AV142" s="322" t="str">
        <f t="shared" si="25"/>
        <v/>
      </c>
      <c r="AW142" s="110"/>
      <c r="AX142" s="110"/>
      <c r="AY142" s="110"/>
    </row>
    <row r="143" spans="1:51">
      <c r="A143" s="319"/>
      <c r="B143" s="634"/>
      <c r="C143" s="634"/>
      <c r="D143" s="633"/>
      <c r="E143" s="635"/>
      <c r="F143" s="635"/>
      <c r="G143" s="634"/>
      <c r="H143" s="647"/>
      <c r="I143" s="651"/>
      <c r="J143" s="647"/>
      <c r="K143" s="649"/>
      <c r="L143" s="647">
        <f>IF(D143="",0,VLOOKUP(D143,LookupDataNonCounty!$B$2:$C$16,2,FALSE)*J143)</f>
        <v>0</v>
      </c>
      <c r="M143" s="647"/>
      <c r="N143" s="647"/>
      <c r="O143" s="647"/>
      <c r="P143" s="647"/>
      <c r="Q143" s="647"/>
      <c r="R143" s="459"/>
      <c r="S143" s="460"/>
      <c r="T143" s="461"/>
      <c r="U143" s="462"/>
      <c r="V143" s="459"/>
      <c r="W143" s="459"/>
      <c r="X143" s="459"/>
      <c r="Y143" s="463"/>
      <c r="Z143" s="464"/>
      <c r="AA143" s="465"/>
      <c r="AB143" s="459"/>
      <c r="AC143" s="463"/>
      <c r="AD143" s="464"/>
      <c r="AE143" s="466"/>
      <c r="AF143" s="464"/>
      <c r="AG143" s="461"/>
      <c r="AH143" s="464"/>
      <c r="AI143" s="461"/>
      <c r="AJ143" s="653">
        <f t="shared" si="26"/>
        <v>1</v>
      </c>
      <c r="AK143" s="607"/>
      <c r="AL143" s="320">
        <f t="shared" si="24"/>
        <v>0</v>
      </c>
      <c r="AM143" s="320">
        <f t="shared" si="27"/>
        <v>0</v>
      </c>
      <c r="AN143" s="324">
        <f t="shared" si="28"/>
        <v>0</v>
      </c>
      <c r="AO143" s="324">
        <f t="shared" si="29"/>
        <v>0</v>
      </c>
      <c r="AP143" s="324">
        <f t="shared" si="30"/>
        <v>0</v>
      </c>
      <c r="AQ143" s="324">
        <f t="shared" si="31"/>
        <v>0</v>
      </c>
      <c r="AR143" s="324">
        <f t="shared" si="32"/>
        <v>0</v>
      </c>
      <c r="AS143" s="324">
        <f t="shared" si="33"/>
        <v>0</v>
      </c>
      <c r="AT143" s="324">
        <f t="shared" si="34"/>
        <v>0</v>
      </c>
      <c r="AU143" s="321">
        <f t="shared" si="35"/>
        <v>0</v>
      </c>
      <c r="AV143" s="322" t="str">
        <f t="shared" si="25"/>
        <v/>
      </c>
      <c r="AW143" s="110"/>
      <c r="AX143" s="110"/>
      <c r="AY143" s="110"/>
    </row>
    <row r="144" spans="1:51">
      <c r="A144" s="319"/>
      <c r="B144" s="634"/>
      <c r="C144" s="634"/>
      <c r="D144" s="633"/>
      <c r="E144" s="635"/>
      <c r="F144" s="635"/>
      <c r="G144" s="634"/>
      <c r="H144" s="647"/>
      <c r="I144" s="651"/>
      <c r="J144" s="647"/>
      <c r="K144" s="649"/>
      <c r="L144" s="647">
        <f>IF(D144="",0,VLOOKUP(D144,LookupDataNonCounty!$B$2:$C$16,2,FALSE)*J144)</f>
        <v>0</v>
      </c>
      <c r="M144" s="647"/>
      <c r="N144" s="647"/>
      <c r="O144" s="647"/>
      <c r="P144" s="647"/>
      <c r="Q144" s="647"/>
      <c r="R144" s="459"/>
      <c r="S144" s="460"/>
      <c r="T144" s="461"/>
      <c r="U144" s="462"/>
      <c r="V144" s="459"/>
      <c r="W144" s="459"/>
      <c r="X144" s="459"/>
      <c r="Y144" s="463"/>
      <c r="Z144" s="464"/>
      <c r="AA144" s="465"/>
      <c r="AB144" s="459"/>
      <c r="AC144" s="463"/>
      <c r="AD144" s="464"/>
      <c r="AE144" s="466"/>
      <c r="AF144" s="464"/>
      <c r="AG144" s="461"/>
      <c r="AH144" s="464"/>
      <c r="AI144" s="461"/>
      <c r="AJ144" s="653">
        <f t="shared" si="26"/>
        <v>1</v>
      </c>
      <c r="AK144" s="608"/>
      <c r="AL144" s="320">
        <f t="shared" si="24"/>
        <v>0</v>
      </c>
      <c r="AM144" s="320">
        <f t="shared" si="27"/>
        <v>0</v>
      </c>
      <c r="AN144" s="324">
        <f t="shared" si="28"/>
        <v>0</v>
      </c>
      <c r="AO144" s="324">
        <f t="shared" si="29"/>
        <v>0</v>
      </c>
      <c r="AP144" s="324">
        <f t="shared" si="30"/>
        <v>0</v>
      </c>
      <c r="AQ144" s="324">
        <f t="shared" si="31"/>
        <v>0</v>
      </c>
      <c r="AR144" s="324">
        <f t="shared" si="32"/>
        <v>0</v>
      </c>
      <c r="AS144" s="324">
        <f t="shared" si="33"/>
        <v>0</v>
      </c>
      <c r="AT144" s="324">
        <f t="shared" si="34"/>
        <v>0</v>
      </c>
      <c r="AU144" s="321">
        <f t="shared" si="35"/>
        <v>0</v>
      </c>
      <c r="AV144" s="322" t="str">
        <f t="shared" si="25"/>
        <v/>
      </c>
      <c r="AW144" s="110"/>
      <c r="AX144" s="110"/>
      <c r="AY144" s="110"/>
    </row>
    <row r="145" spans="1:51">
      <c r="A145" s="319"/>
      <c r="B145" s="634"/>
      <c r="C145" s="634"/>
      <c r="D145" s="633"/>
      <c r="E145" s="635"/>
      <c r="F145" s="635"/>
      <c r="G145" s="634"/>
      <c r="H145" s="647"/>
      <c r="I145" s="651"/>
      <c r="J145" s="647"/>
      <c r="K145" s="649"/>
      <c r="L145" s="647">
        <f>IF(D145="",0,VLOOKUP(D145,LookupDataNonCounty!$B$2:$C$16,2,FALSE)*J145)</f>
        <v>0</v>
      </c>
      <c r="M145" s="647"/>
      <c r="N145" s="647"/>
      <c r="O145" s="647"/>
      <c r="P145" s="647"/>
      <c r="Q145" s="647"/>
      <c r="R145" s="459"/>
      <c r="S145" s="460"/>
      <c r="T145" s="461"/>
      <c r="U145" s="462"/>
      <c r="V145" s="459"/>
      <c r="W145" s="459"/>
      <c r="X145" s="459"/>
      <c r="Y145" s="463"/>
      <c r="Z145" s="464"/>
      <c r="AA145" s="465"/>
      <c r="AB145" s="459"/>
      <c r="AC145" s="463"/>
      <c r="AD145" s="464"/>
      <c r="AE145" s="466"/>
      <c r="AF145" s="464"/>
      <c r="AG145" s="461"/>
      <c r="AH145" s="464"/>
      <c r="AI145" s="461"/>
      <c r="AJ145" s="653">
        <f t="shared" si="26"/>
        <v>1</v>
      </c>
      <c r="AK145" s="607"/>
      <c r="AL145" s="320">
        <f t="shared" si="24"/>
        <v>0</v>
      </c>
      <c r="AM145" s="320">
        <f t="shared" si="27"/>
        <v>0</v>
      </c>
      <c r="AN145" s="324">
        <f t="shared" si="28"/>
        <v>0</v>
      </c>
      <c r="AO145" s="324">
        <f t="shared" si="29"/>
        <v>0</v>
      </c>
      <c r="AP145" s="324">
        <f t="shared" si="30"/>
        <v>0</v>
      </c>
      <c r="AQ145" s="324">
        <f t="shared" si="31"/>
        <v>0</v>
      </c>
      <c r="AR145" s="324">
        <f t="shared" si="32"/>
        <v>0</v>
      </c>
      <c r="AS145" s="324">
        <f t="shared" si="33"/>
        <v>0</v>
      </c>
      <c r="AT145" s="324">
        <f t="shared" si="34"/>
        <v>0</v>
      </c>
      <c r="AU145" s="321">
        <f t="shared" si="35"/>
        <v>0</v>
      </c>
      <c r="AV145" s="322" t="str">
        <f t="shared" si="25"/>
        <v/>
      </c>
      <c r="AW145" s="110"/>
      <c r="AX145" s="110"/>
      <c r="AY145" s="110"/>
    </row>
    <row r="146" spans="1:51">
      <c r="A146" s="319"/>
      <c r="B146" s="634"/>
      <c r="C146" s="634"/>
      <c r="D146" s="633"/>
      <c r="E146" s="635"/>
      <c r="F146" s="635"/>
      <c r="G146" s="634"/>
      <c r="H146" s="647"/>
      <c r="I146" s="651"/>
      <c r="J146" s="647"/>
      <c r="K146" s="649"/>
      <c r="L146" s="647">
        <f>IF(D146="",0,VLOOKUP(D146,LookupDataNonCounty!$B$2:$C$16,2,FALSE)*J146)</f>
        <v>0</v>
      </c>
      <c r="M146" s="647"/>
      <c r="N146" s="647"/>
      <c r="O146" s="647"/>
      <c r="P146" s="647"/>
      <c r="Q146" s="647"/>
      <c r="R146" s="459"/>
      <c r="S146" s="460"/>
      <c r="T146" s="461"/>
      <c r="U146" s="462"/>
      <c r="V146" s="459"/>
      <c r="W146" s="459"/>
      <c r="X146" s="459"/>
      <c r="Y146" s="463"/>
      <c r="Z146" s="464"/>
      <c r="AA146" s="465"/>
      <c r="AB146" s="459"/>
      <c r="AC146" s="463"/>
      <c r="AD146" s="464"/>
      <c r="AE146" s="466"/>
      <c r="AF146" s="464"/>
      <c r="AG146" s="461"/>
      <c r="AH146" s="464"/>
      <c r="AI146" s="461"/>
      <c r="AJ146" s="653">
        <f t="shared" si="26"/>
        <v>1</v>
      </c>
      <c r="AK146" s="608"/>
      <c r="AL146" s="320">
        <f t="shared" si="24"/>
        <v>0</v>
      </c>
      <c r="AM146" s="320">
        <f t="shared" si="27"/>
        <v>0</v>
      </c>
      <c r="AN146" s="324">
        <f t="shared" si="28"/>
        <v>0</v>
      </c>
      <c r="AO146" s="324">
        <f t="shared" si="29"/>
        <v>0</v>
      </c>
      <c r="AP146" s="324">
        <f t="shared" si="30"/>
        <v>0</v>
      </c>
      <c r="AQ146" s="324">
        <f t="shared" si="31"/>
        <v>0</v>
      </c>
      <c r="AR146" s="324">
        <f t="shared" si="32"/>
        <v>0</v>
      </c>
      <c r="AS146" s="324">
        <f t="shared" si="33"/>
        <v>0</v>
      </c>
      <c r="AT146" s="324">
        <f t="shared" si="34"/>
        <v>0</v>
      </c>
      <c r="AU146" s="321">
        <f t="shared" si="35"/>
        <v>0</v>
      </c>
      <c r="AV146" s="322" t="str">
        <f t="shared" si="25"/>
        <v/>
      </c>
      <c r="AW146" s="110"/>
      <c r="AX146" s="110"/>
      <c r="AY146" s="110"/>
    </row>
    <row r="147" spans="1:51">
      <c r="A147" s="319"/>
      <c r="B147" s="634"/>
      <c r="C147" s="634"/>
      <c r="D147" s="633"/>
      <c r="E147" s="635"/>
      <c r="F147" s="635"/>
      <c r="G147" s="634"/>
      <c r="H147" s="647"/>
      <c r="I147" s="651"/>
      <c r="J147" s="647"/>
      <c r="K147" s="649"/>
      <c r="L147" s="647">
        <f>IF(D147="",0,VLOOKUP(D147,LookupDataNonCounty!$B$2:$C$16,2,FALSE)*J147)</f>
        <v>0</v>
      </c>
      <c r="M147" s="647"/>
      <c r="N147" s="647"/>
      <c r="O147" s="647"/>
      <c r="P147" s="647"/>
      <c r="Q147" s="647"/>
      <c r="R147" s="459"/>
      <c r="S147" s="460"/>
      <c r="T147" s="461"/>
      <c r="U147" s="462"/>
      <c r="V147" s="459"/>
      <c r="W147" s="459"/>
      <c r="X147" s="459"/>
      <c r="Y147" s="463"/>
      <c r="Z147" s="464"/>
      <c r="AA147" s="465"/>
      <c r="AB147" s="459"/>
      <c r="AC147" s="463"/>
      <c r="AD147" s="464"/>
      <c r="AE147" s="466"/>
      <c r="AF147" s="464"/>
      <c r="AG147" s="461"/>
      <c r="AH147" s="464"/>
      <c r="AI147" s="461"/>
      <c r="AJ147" s="653">
        <f t="shared" si="26"/>
        <v>1</v>
      </c>
      <c r="AK147" s="607"/>
      <c r="AL147" s="320">
        <f t="shared" si="24"/>
        <v>0</v>
      </c>
      <c r="AM147" s="320">
        <f t="shared" si="27"/>
        <v>0</v>
      </c>
      <c r="AN147" s="324">
        <f t="shared" si="28"/>
        <v>0</v>
      </c>
      <c r="AO147" s="324">
        <f t="shared" si="29"/>
        <v>0</v>
      </c>
      <c r="AP147" s="324">
        <f t="shared" si="30"/>
        <v>0</v>
      </c>
      <c r="AQ147" s="324">
        <f t="shared" si="31"/>
        <v>0</v>
      </c>
      <c r="AR147" s="324">
        <f t="shared" si="32"/>
        <v>0</v>
      </c>
      <c r="AS147" s="324">
        <f t="shared" si="33"/>
        <v>0</v>
      </c>
      <c r="AT147" s="324">
        <f t="shared" si="34"/>
        <v>0</v>
      </c>
      <c r="AU147" s="321">
        <f t="shared" si="35"/>
        <v>0</v>
      </c>
      <c r="AV147" s="322" t="str">
        <f t="shared" si="25"/>
        <v/>
      </c>
      <c r="AW147" s="110"/>
      <c r="AX147" s="110"/>
      <c r="AY147" s="110"/>
    </row>
    <row r="148" spans="1:51">
      <c r="A148" s="319"/>
      <c r="B148" s="634"/>
      <c r="C148" s="634"/>
      <c r="D148" s="633"/>
      <c r="E148" s="635"/>
      <c r="F148" s="635"/>
      <c r="G148" s="634"/>
      <c r="H148" s="647"/>
      <c r="I148" s="651"/>
      <c r="J148" s="647"/>
      <c r="K148" s="649"/>
      <c r="L148" s="647">
        <f>IF(D148="",0,VLOOKUP(D148,LookupDataNonCounty!$B$2:$C$16,2,FALSE)*J148)</f>
        <v>0</v>
      </c>
      <c r="M148" s="647"/>
      <c r="N148" s="647"/>
      <c r="O148" s="647"/>
      <c r="P148" s="647"/>
      <c r="Q148" s="647"/>
      <c r="R148" s="459"/>
      <c r="S148" s="460"/>
      <c r="T148" s="461"/>
      <c r="U148" s="462"/>
      <c r="V148" s="459"/>
      <c r="W148" s="459"/>
      <c r="X148" s="459"/>
      <c r="Y148" s="463"/>
      <c r="Z148" s="464"/>
      <c r="AA148" s="465"/>
      <c r="AB148" s="459"/>
      <c r="AC148" s="463"/>
      <c r="AD148" s="464"/>
      <c r="AE148" s="466"/>
      <c r="AF148" s="464"/>
      <c r="AG148" s="461"/>
      <c r="AH148" s="464"/>
      <c r="AI148" s="461"/>
      <c r="AJ148" s="653">
        <f t="shared" si="26"/>
        <v>1</v>
      </c>
      <c r="AK148" s="608"/>
      <c r="AL148" s="320">
        <f t="shared" si="24"/>
        <v>0</v>
      </c>
      <c r="AM148" s="320">
        <f t="shared" si="27"/>
        <v>0</v>
      </c>
      <c r="AN148" s="324">
        <f t="shared" si="28"/>
        <v>0</v>
      </c>
      <c r="AO148" s="324">
        <f t="shared" si="29"/>
        <v>0</v>
      </c>
      <c r="AP148" s="324">
        <f t="shared" si="30"/>
        <v>0</v>
      </c>
      <c r="AQ148" s="324">
        <f t="shared" si="31"/>
        <v>0</v>
      </c>
      <c r="AR148" s="324">
        <f t="shared" si="32"/>
        <v>0</v>
      </c>
      <c r="AS148" s="324">
        <f t="shared" si="33"/>
        <v>0</v>
      </c>
      <c r="AT148" s="324">
        <f t="shared" si="34"/>
        <v>0</v>
      </c>
      <c r="AU148" s="321">
        <f t="shared" si="35"/>
        <v>0</v>
      </c>
      <c r="AV148" s="322" t="str">
        <f t="shared" si="25"/>
        <v/>
      </c>
      <c r="AW148" s="110"/>
      <c r="AX148" s="110"/>
      <c r="AY148" s="110"/>
    </row>
    <row r="149" spans="1:51">
      <c r="A149" s="319"/>
      <c r="B149" s="634"/>
      <c r="C149" s="634"/>
      <c r="D149" s="633"/>
      <c r="E149" s="635"/>
      <c r="F149" s="635"/>
      <c r="G149" s="634"/>
      <c r="H149" s="647"/>
      <c r="I149" s="651"/>
      <c r="J149" s="647"/>
      <c r="K149" s="649"/>
      <c r="L149" s="647">
        <f>IF(D149="",0,VLOOKUP(D149,LookupDataNonCounty!$B$2:$C$16,2,FALSE)*J149)</f>
        <v>0</v>
      </c>
      <c r="M149" s="647"/>
      <c r="N149" s="647"/>
      <c r="O149" s="647"/>
      <c r="P149" s="647"/>
      <c r="Q149" s="647"/>
      <c r="R149" s="459"/>
      <c r="S149" s="460"/>
      <c r="T149" s="461"/>
      <c r="U149" s="462"/>
      <c r="V149" s="459"/>
      <c r="W149" s="459"/>
      <c r="X149" s="459"/>
      <c r="Y149" s="463"/>
      <c r="Z149" s="464"/>
      <c r="AA149" s="465"/>
      <c r="AB149" s="459"/>
      <c r="AC149" s="463"/>
      <c r="AD149" s="464"/>
      <c r="AE149" s="466"/>
      <c r="AF149" s="464"/>
      <c r="AG149" s="461"/>
      <c r="AH149" s="464"/>
      <c r="AI149" s="461"/>
      <c r="AJ149" s="653">
        <f t="shared" si="26"/>
        <v>1</v>
      </c>
      <c r="AK149" s="607"/>
      <c r="AL149" s="320">
        <f t="shared" si="24"/>
        <v>0</v>
      </c>
      <c r="AM149" s="320">
        <f t="shared" si="27"/>
        <v>0</v>
      </c>
      <c r="AN149" s="324">
        <f t="shared" si="28"/>
        <v>0</v>
      </c>
      <c r="AO149" s="324">
        <f t="shared" si="29"/>
        <v>0</v>
      </c>
      <c r="AP149" s="324">
        <f t="shared" si="30"/>
        <v>0</v>
      </c>
      <c r="AQ149" s="324">
        <f t="shared" si="31"/>
        <v>0</v>
      </c>
      <c r="AR149" s="324">
        <f t="shared" si="32"/>
        <v>0</v>
      </c>
      <c r="AS149" s="324">
        <f t="shared" si="33"/>
        <v>0</v>
      </c>
      <c r="AT149" s="324">
        <f t="shared" si="34"/>
        <v>0</v>
      </c>
      <c r="AU149" s="321">
        <f t="shared" si="35"/>
        <v>0</v>
      </c>
      <c r="AV149" s="322" t="str">
        <f t="shared" si="25"/>
        <v/>
      </c>
      <c r="AW149" s="110"/>
      <c r="AX149" s="110"/>
      <c r="AY149" s="110"/>
    </row>
    <row r="150" spans="1:51">
      <c r="A150" s="319"/>
      <c r="B150" s="634"/>
      <c r="C150" s="634"/>
      <c r="D150" s="633"/>
      <c r="E150" s="635"/>
      <c r="F150" s="635"/>
      <c r="G150" s="634"/>
      <c r="H150" s="647"/>
      <c r="I150" s="651"/>
      <c r="J150" s="647"/>
      <c r="K150" s="649"/>
      <c r="L150" s="647">
        <f>IF(D150="",0,VLOOKUP(D150,LookupDataNonCounty!$B$2:$C$16,2,FALSE)*J150)</f>
        <v>0</v>
      </c>
      <c r="M150" s="647"/>
      <c r="N150" s="647"/>
      <c r="O150" s="647"/>
      <c r="P150" s="647"/>
      <c r="Q150" s="647"/>
      <c r="R150" s="459"/>
      <c r="S150" s="460"/>
      <c r="T150" s="461"/>
      <c r="U150" s="462"/>
      <c r="V150" s="459"/>
      <c r="W150" s="459"/>
      <c r="X150" s="459"/>
      <c r="Y150" s="463"/>
      <c r="Z150" s="464"/>
      <c r="AA150" s="465"/>
      <c r="AB150" s="459"/>
      <c r="AC150" s="463"/>
      <c r="AD150" s="464"/>
      <c r="AE150" s="466"/>
      <c r="AF150" s="464"/>
      <c r="AG150" s="461"/>
      <c r="AH150" s="464"/>
      <c r="AI150" s="461"/>
      <c r="AJ150" s="653">
        <f t="shared" si="26"/>
        <v>1</v>
      </c>
      <c r="AK150" s="608"/>
      <c r="AL150" s="320">
        <f t="shared" si="24"/>
        <v>0</v>
      </c>
      <c r="AM150" s="320">
        <f t="shared" si="27"/>
        <v>0</v>
      </c>
      <c r="AN150" s="324">
        <f t="shared" si="28"/>
        <v>0</v>
      </c>
      <c r="AO150" s="324">
        <f t="shared" si="29"/>
        <v>0</v>
      </c>
      <c r="AP150" s="324">
        <f t="shared" si="30"/>
        <v>0</v>
      </c>
      <c r="AQ150" s="324">
        <f t="shared" si="31"/>
        <v>0</v>
      </c>
      <c r="AR150" s="324">
        <f t="shared" si="32"/>
        <v>0</v>
      </c>
      <c r="AS150" s="324">
        <f t="shared" si="33"/>
        <v>0</v>
      </c>
      <c r="AT150" s="324">
        <f t="shared" si="34"/>
        <v>0</v>
      </c>
      <c r="AU150" s="321">
        <f t="shared" si="35"/>
        <v>0</v>
      </c>
      <c r="AV150" s="322" t="str">
        <f t="shared" si="25"/>
        <v/>
      </c>
      <c r="AW150" s="110"/>
      <c r="AX150" s="110"/>
      <c r="AY150" s="110"/>
    </row>
    <row r="151" spans="1:51">
      <c r="A151" s="319"/>
      <c r="B151" s="634"/>
      <c r="C151" s="634"/>
      <c r="D151" s="633"/>
      <c r="E151" s="635"/>
      <c r="F151" s="635"/>
      <c r="G151" s="634"/>
      <c r="H151" s="647"/>
      <c r="I151" s="651"/>
      <c r="J151" s="647"/>
      <c r="K151" s="649"/>
      <c r="L151" s="647">
        <f>IF(D151="",0,VLOOKUP(D151,LookupDataNonCounty!$B$2:$C$16,2,FALSE)*J151)</f>
        <v>0</v>
      </c>
      <c r="M151" s="647"/>
      <c r="N151" s="647"/>
      <c r="O151" s="647"/>
      <c r="P151" s="647"/>
      <c r="Q151" s="647"/>
      <c r="R151" s="459"/>
      <c r="S151" s="460"/>
      <c r="T151" s="461"/>
      <c r="U151" s="462"/>
      <c r="V151" s="459"/>
      <c r="W151" s="459"/>
      <c r="X151" s="459"/>
      <c r="Y151" s="463"/>
      <c r="Z151" s="464"/>
      <c r="AA151" s="465"/>
      <c r="AB151" s="459"/>
      <c r="AC151" s="463"/>
      <c r="AD151" s="464"/>
      <c r="AE151" s="466"/>
      <c r="AF151" s="464"/>
      <c r="AG151" s="461"/>
      <c r="AH151" s="464"/>
      <c r="AI151" s="461"/>
      <c r="AJ151" s="653">
        <f t="shared" si="26"/>
        <v>1</v>
      </c>
      <c r="AK151" s="607"/>
      <c r="AL151" s="320">
        <f t="shared" si="24"/>
        <v>0</v>
      </c>
      <c r="AM151" s="320">
        <f t="shared" si="27"/>
        <v>0</v>
      </c>
      <c r="AN151" s="324">
        <f t="shared" si="28"/>
        <v>0</v>
      </c>
      <c r="AO151" s="324">
        <f t="shared" si="29"/>
        <v>0</v>
      </c>
      <c r="AP151" s="324">
        <f t="shared" si="30"/>
        <v>0</v>
      </c>
      <c r="AQ151" s="324">
        <f t="shared" si="31"/>
        <v>0</v>
      </c>
      <c r="AR151" s="324">
        <f t="shared" si="32"/>
        <v>0</v>
      </c>
      <c r="AS151" s="324">
        <f t="shared" si="33"/>
        <v>0</v>
      </c>
      <c r="AT151" s="324">
        <f t="shared" si="34"/>
        <v>0</v>
      </c>
      <c r="AU151" s="321">
        <f t="shared" si="35"/>
        <v>0</v>
      </c>
      <c r="AV151" s="322" t="str">
        <f t="shared" si="25"/>
        <v/>
      </c>
      <c r="AW151" s="110"/>
      <c r="AX151" s="110"/>
      <c r="AY151" s="110"/>
    </row>
    <row r="152" spans="1:51">
      <c r="A152" s="319"/>
      <c r="B152" s="634"/>
      <c r="C152" s="634"/>
      <c r="D152" s="633"/>
      <c r="E152" s="635"/>
      <c r="F152" s="635"/>
      <c r="G152" s="634"/>
      <c r="H152" s="647"/>
      <c r="I152" s="651"/>
      <c r="J152" s="647"/>
      <c r="K152" s="649"/>
      <c r="L152" s="647">
        <f>IF(D152="",0,VLOOKUP(D152,LookupDataNonCounty!$B$2:$C$16,2,FALSE)*J152)</f>
        <v>0</v>
      </c>
      <c r="M152" s="647"/>
      <c r="N152" s="647"/>
      <c r="O152" s="647"/>
      <c r="P152" s="647"/>
      <c r="Q152" s="647"/>
      <c r="R152" s="459"/>
      <c r="S152" s="460"/>
      <c r="T152" s="461"/>
      <c r="U152" s="462"/>
      <c r="V152" s="459"/>
      <c r="W152" s="459"/>
      <c r="X152" s="459"/>
      <c r="Y152" s="463"/>
      <c r="Z152" s="464"/>
      <c r="AA152" s="465"/>
      <c r="AB152" s="459"/>
      <c r="AC152" s="463"/>
      <c r="AD152" s="464"/>
      <c r="AE152" s="466"/>
      <c r="AF152" s="464"/>
      <c r="AG152" s="461"/>
      <c r="AH152" s="464"/>
      <c r="AI152" s="461"/>
      <c r="AJ152" s="653">
        <f t="shared" si="26"/>
        <v>1</v>
      </c>
      <c r="AK152" s="608"/>
      <c r="AL152" s="320">
        <f t="shared" si="24"/>
        <v>0</v>
      </c>
      <c r="AM152" s="320">
        <f t="shared" si="27"/>
        <v>0</v>
      </c>
      <c r="AN152" s="324">
        <f t="shared" si="28"/>
        <v>0</v>
      </c>
      <c r="AO152" s="324">
        <f t="shared" si="29"/>
        <v>0</v>
      </c>
      <c r="AP152" s="324">
        <f t="shared" si="30"/>
        <v>0</v>
      </c>
      <c r="AQ152" s="324">
        <f t="shared" si="31"/>
        <v>0</v>
      </c>
      <c r="AR152" s="324">
        <f t="shared" si="32"/>
        <v>0</v>
      </c>
      <c r="AS152" s="324">
        <f t="shared" si="33"/>
        <v>0</v>
      </c>
      <c r="AT152" s="324">
        <f t="shared" si="34"/>
        <v>0</v>
      </c>
      <c r="AU152" s="321">
        <f t="shared" si="35"/>
        <v>0</v>
      </c>
      <c r="AV152" s="322" t="str">
        <f t="shared" si="25"/>
        <v/>
      </c>
      <c r="AW152" s="110"/>
      <c r="AX152" s="110"/>
      <c r="AY152" s="110"/>
    </row>
    <row r="153" spans="1:51">
      <c r="A153" s="319"/>
      <c r="B153" s="634"/>
      <c r="C153" s="634"/>
      <c r="D153" s="633"/>
      <c r="E153" s="635"/>
      <c r="F153" s="635"/>
      <c r="G153" s="634"/>
      <c r="H153" s="647"/>
      <c r="I153" s="651"/>
      <c r="J153" s="647"/>
      <c r="K153" s="649"/>
      <c r="L153" s="647">
        <f>IF(D153="",0,VLOOKUP(D153,LookupDataNonCounty!$B$2:$C$16,2,FALSE)*J153)</f>
        <v>0</v>
      </c>
      <c r="M153" s="647"/>
      <c r="N153" s="647"/>
      <c r="O153" s="647"/>
      <c r="P153" s="647"/>
      <c r="Q153" s="647"/>
      <c r="R153" s="459"/>
      <c r="S153" s="460"/>
      <c r="T153" s="461"/>
      <c r="U153" s="462"/>
      <c r="V153" s="459"/>
      <c r="W153" s="459"/>
      <c r="X153" s="459"/>
      <c r="Y153" s="463"/>
      <c r="Z153" s="464"/>
      <c r="AA153" s="465"/>
      <c r="AB153" s="459"/>
      <c r="AC153" s="463"/>
      <c r="AD153" s="464"/>
      <c r="AE153" s="466"/>
      <c r="AF153" s="464"/>
      <c r="AG153" s="461"/>
      <c r="AH153" s="464"/>
      <c r="AI153" s="461"/>
      <c r="AJ153" s="653">
        <f t="shared" si="26"/>
        <v>1</v>
      </c>
      <c r="AK153" s="607"/>
      <c r="AL153" s="320">
        <f t="shared" si="24"/>
        <v>0</v>
      </c>
      <c r="AM153" s="320">
        <f t="shared" si="27"/>
        <v>0</v>
      </c>
      <c r="AN153" s="324">
        <f t="shared" si="28"/>
        <v>0</v>
      </c>
      <c r="AO153" s="324">
        <f t="shared" si="29"/>
        <v>0</v>
      </c>
      <c r="AP153" s="324">
        <f t="shared" si="30"/>
        <v>0</v>
      </c>
      <c r="AQ153" s="324">
        <f t="shared" si="31"/>
        <v>0</v>
      </c>
      <c r="AR153" s="324">
        <f t="shared" si="32"/>
        <v>0</v>
      </c>
      <c r="AS153" s="324">
        <f t="shared" si="33"/>
        <v>0</v>
      </c>
      <c r="AT153" s="324">
        <f t="shared" si="34"/>
        <v>0</v>
      </c>
      <c r="AU153" s="321">
        <f t="shared" si="35"/>
        <v>0</v>
      </c>
      <c r="AV153" s="322" t="str">
        <f t="shared" si="25"/>
        <v/>
      </c>
      <c r="AW153" s="110"/>
      <c r="AX153" s="110"/>
      <c r="AY153" s="110"/>
    </row>
    <row r="154" spans="1:51">
      <c r="A154" s="319"/>
      <c r="B154" s="634"/>
      <c r="C154" s="634"/>
      <c r="D154" s="633"/>
      <c r="E154" s="635"/>
      <c r="F154" s="635"/>
      <c r="G154" s="634"/>
      <c r="H154" s="647"/>
      <c r="I154" s="651"/>
      <c r="J154" s="647"/>
      <c r="K154" s="649"/>
      <c r="L154" s="647">
        <f>IF(D154="",0,VLOOKUP(D154,LookupDataNonCounty!$B$2:$C$16,2,FALSE)*J154)</f>
        <v>0</v>
      </c>
      <c r="M154" s="647"/>
      <c r="N154" s="647"/>
      <c r="O154" s="647"/>
      <c r="P154" s="647"/>
      <c r="Q154" s="647"/>
      <c r="R154" s="459"/>
      <c r="S154" s="460"/>
      <c r="T154" s="461"/>
      <c r="U154" s="462"/>
      <c r="V154" s="459"/>
      <c r="W154" s="459"/>
      <c r="X154" s="459"/>
      <c r="Y154" s="463"/>
      <c r="Z154" s="464"/>
      <c r="AA154" s="465"/>
      <c r="AB154" s="459"/>
      <c r="AC154" s="463"/>
      <c r="AD154" s="464"/>
      <c r="AE154" s="466"/>
      <c r="AF154" s="464"/>
      <c r="AG154" s="461"/>
      <c r="AH154" s="464"/>
      <c r="AI154" s="461"/>
      <c r="AJ154" s="653">
        <f t="shared" si="26"/>
        <v>1</v>
      </c>
      <c r="AK154" s="608"/>
      <c r="AL154" s="320">
        <f t="shared" si="24"/>
        <v>0</v>
      </c>
      <c r="AM154" s="320">
        <f t="shared" si="27"/>
        <v>0</v>
      </c>
      <c r="AN154" s="324">
        <f t="shared" si="28"/>
        <v>0</v>
      </c>
      <c r="AO154" s="324">
        <f t="shared" si="29"/>
        <v>0</v>
      </c>
      <c r="AP154" s="324">
        <f t="shared" si="30"/>
        <v>0</v>
      </c>
      <c r="AQ154" s="324">
        <f t="shared" si="31"/>
        <v>0</v>
      </c>
      <c r="AR154" s="324">
        <f t="shared" si="32"/>
        <v>0</v>
      </c>
      <c r="AS154" s="324">
        <f t="shared" si="33"/>
        <v>0</v>
      </c>
      <c r="AT154" s="324">
        <f t="shared" si="34"/>
        <v>0</v>
      </c>
      <c r="AU154" s="321">
        <f t="shared" si="35"/>
        <v>0</v>
      </c>
      <c r="AV154" s="322" t="str">
        <f t="shared" si="25"/>
        <v/>
      </c>
      <c r="AW154" s="110"/>
      <c r="AX154" s="110"/>
      <c r="AY154" s="110"/>
    </row>
    <row r="155" spans="1:51">
      <c r="A155" s="319"/>
      <c r="B155" s="634"/>
      <c r="C155" s="634"/>
      <c r="D155" s="633"/>
      <c r="E155" s="635"/>
      <c r="F155" s="635"/>
      <c r="G155" s="634"/>
      <c r="H155" s="647"/>
      <c r="I155" s="651"/>
      <c r="J155" s="647"/>
      <c r="K155" s="649"/>
      <c r="L155" s="647">
        <f>IF(D155="",0,VLOOKUP(D155,LookupDataNonCounty!$B$2:$C$16,2,FALSE)*J155)</f>
        <v>0</v>
      </c>
      <c r="M155" s="647"/>
      <c r="N155" s="647"/>
      <c r="O155" s="647"/>
      <c r="P155" s="647"/>
      <c r="Q155" s="647"/>
      <c r="R155" s="459"/>
      <c r="S155" s="460"/>
      <c r="T155" s="461"/>
      <c r="U155" s="462"/>
      <c r="V155" s="459"/>
      <c r="W155" s="459"/>
      <c r="X155" s="459"/>
      <c r="Y155" s="463"/>
      <c r="Z155" s="464"/>
      <c r="AA155" s="465"/>
      <c r="AB155" s="459"/>
      <c r="AC155" s="463"/>
      <c r="AD155" s="464"/>
      <c r="AE155" s="466"/>
      <c r="AF155" s="464"/>
      <c r="AG155" s="461"/>
      <c r="AH155" s="464"/>
      <c r="AI155" s="461"/>
      <c r="AJ155" s="653">
        <f t="shared" si="26"/>
        <v>1</v>
      </c>
      <c r="AK155" s="607"/>
      <c r="AL155" s="320">
        <f t="shared" si="24"/>
        <v>0</v>
      </c>
      <c r="AM155" s="320">
        <f t="shared" si="27"/>
        <v>0</v>
      </c>
      <c r="AN155" s="324">
        <f t="shared" si="28"/>
        <v>0</v>
      </c>
      <c r="AO155" s="324">
        <f t="shared" si="29"/>
        <v>0</v>
      </c>
      <c r="AP155" s="324">
        <f t="shared" si="30"/>
        <v>0</v>
      </c>
      <c r="AQ155" s="324">
        <f t="shared" si="31"/>
        <v>0</v>
      </c>
      <c r="AR155" s="324">
        <f t="shared" si="32"/>
        <v>0</v>
      </c>
      <c r="AS155" s="324">
        <f t="shared" si="33"/>
        <v>0</v>
      </c>
      <c r="AT155" s="324">
        <f t="shared" si="34"/>
        <v>0</v>
      </c>
      <c r="AU155" s="321">
        <f t="shared" si="35"/>
        <v>0</v>
      </c>
      <c r="AV155" s="322" t="str">
        <f t="shared" si="25"/>
        <v/>
      </c>
      <c r="AW155" s="110"/>
      <c r="AX155" s="110"/>
      <c r="AY155" s="110"/>
    </row>
    <row r="156" spans="1:51">
      <c r="A156" s="319"/>
      <c r="B156" s="634"/>
      <c r="C156" s="634"/>
      <c r="D156" s="633"/>
      <c r="E156" s="635"/>
      <c r="F156" s="635"/>
      <c r="G156" s="634"/>
      <c r="H156" s="647"/>
      <c r="I156" s="651"/>
      <c r="J156" s="647"/>
      <c r="K156" s="649"/>
      <c r="L156" s="647">
        <f>IF(D156="",0,VLOOKUP(D156,LookupDataNonCounty!$B$2:$C$16,2,FALSE)*J156)</f>
        <v>0</v>
      </c>
      <c r="M156" s="647"/>
      <c r="N156" s="647"/>
      <c r="O156" s="647"/>
      <c r="P156" s="647"/>
      <c r="Q156" s="647"/>
      <c r="R156" s="459"/>
      <c r="S156" s="460"/>
      <c r="T156" s="461"/>
      <c r="U156" s="462"/>
      <c r="V156" s="459"/>
      <c r="W156" s="459"/>
      <c r="X156" s="459"/>
      <c r="Y156" s="463"/>
      <c r="Z156" s="464"/>
      <c r="AA156" s="465"/>
      <c r="AB156" s="459"/>
      <c r="AC156" s="463"/>
      <c r="AD156" s="464"/>
      <c r="AE156" s="466"/>
      <c r="AF156" s="464"/>
      <c r="AG156" s="461"/>
      <c r="AH156" s="464"/>
      <c r="AI156" s="461"/>
      <c r="AJ156" s="653">
        <f t="shared" si="26"/>
        <v>1</v>
      </c>
      <c r="AK156" s="608"/>
      <c r="AL156" s="320">
        <f t="shared" si="24"/>
        <v>0</v>
      </c>
      <c r="AM156" s="320">
        <f t="shared" si="27"/>
        <v>0</v>
      </c>
      <c r="AN156" s="324">
        <f t="shared" si="28"/>
        <v>0</v>
      </c>
      <c r="AO156" s="324">
        <f t="shared" si="29"/>
        <v>0</v>
      </c>
      <c r="AP156" s="324">
        <f t="shared" si="30"/>
        <v>0</v>
      </c>
      <c r="AQ156" s="324">
        <f t="shared" si="31"/>
        <v>0</v>
      </c>
      <c r="AR156" s="324">
        <f t="shared" si="32"/>
        <v>0</v>
      </c>
      <c r="AS156" s="324">
        <f t="shared" si="33"/>
        <v>0</v>
      </c>
      <c r="AT156" s="324">
        <f t="shared" si="34"/>
        <v>0</v>
      </c>
      <c r="AU156" s="321">
        <f t="shared" si="35"/>
        <v>0</v>
      </c>
      <c r="AV156" s="322" t="str">
        <f t="shared" si="25"/>
        <v/>
      </c>
      <c r="AW156" s="110"/>
      <c r="AX156" s="110"/>
      <c r="AY156" s="110"/>
    </row>
    <row r="157" spans="1:51">
      <c r="A157" s="319"/>
      <c r="B157" s="634"/>
      <c r="C157" s="634"/>
      <c r="D157" s="633"/>
      <c r="E157" s="635"/>
      <c r="F157" s="635"/>
      <c r="G157" s="634"/>
      <c r="H157" s="647"/>
      <c r="I157" s="651"/>
      <c r="J157" s="647"/>
      <c r="K157" s="649"/>
      <c r="L157" s="647">
        <f>IF(D157="",0,VLOOKUP(D157,LookupDataNonCounty!$B$2:$C$16,2,FALSE)*J157)</f>
        <v>0</v>
      </c>
      <c r="M157" s="647"/>
      <c r="N157" s="647"/>
      <c r="O157" s="647"/>
      <c r="P157" s="647"/>
      <c r="Q157" s="647"/>
      <c r="R157" s="459"/>
      <c r="S157" s="460"/>
      <c r="T157" s="461"/>
      <c r="U157" s="462"/>
      <c r="V157" s="459"/>
      <c r="W157" s="459"/>
      <c r="X157" s="459"/>
      <c r="Y157" s="463"/>
      <c r="Z157" s="464"/>
      <c r="AA157" s="465"/>
      <c r="AB157" s="459"/>
      <c r="AC157" s="463"/>
      <c r="AD157" s="464"/>
      <c r="AE157" s="466"/>
      <c r="AF157" s="464"/>
      <c r="AG157" s="461"/>
      <c r="AH157" s="464"/>
      <c r="AI157" s="461"/>
      <c r="AJ157" s="653">
        <f t="shared" si="26"/>
        <v>1</v>
      </c>
      <c r="AK157" s="607"/>
      <c r="AL157" s="320">
        <f t="shared" si="24"/>
        <v>0</v>
      </c>
      <c r="AM157" s="320">
        <f t="shared" si="27"/>
        <v>0</v>
      </c>
      <c r="AN157" s="324">
        <f t="shared" si="28"/>
        <v>0</v>
      </c>
      <c r="AO157" s="324">
        <f t="shared" si="29"/>
        <v>0</v>
      </c>
      <c r="AP157" s="324">
        <f t="shared" si="30"/>
        <v>0</v>
      </c>
      <c r="AQ157" s="324">
        <f t="shared" si="31"/>
        <v>0</v>
      </c>
      <c r="AR157" s="324">
        <f t="shared" si="32"/>
        <v>0</v>
      </c>
      <c r="AS157" s="324">
        <f t="shared" si="33"/>
        <v>0</v>
      </c>
      <c r="AT157" s="324">
        <f t="shared" si="34"/>
        <v>0</v>
      </c>
      <c r="AU157" s="321">
        <f t="shared" si="35"/>
        <v>0</v>
      </c>
      <c r="AV157" s="322" t="str">
        <f t="shared" si="25"/>
        <v/>
      </c>
      <c r="AW157" s="110"/>
      <c r="AX157" s="110"/>
      <c r="AY157" s="110"/>
    </row>
    <row r="158" spans="1:51">
      <c r="A158" s="319"/>
      <c r="B158" s="634"/>
      <c r="C158" s="634"/>
      <c r="D158" s="633"/>
      <c r="E158" s="635"/>
      <c r="F158" s="635"/>
      <c r="G158" s="634"/>
      <c r="H158" s="647"/>
      <c r="I158" s="651"/>
      <c r="J158" s="647"/>
      <c r="K158" s="649"/>
      <c r="L158" s="647">
        <f>IF(D158="",0,VLOOKUP(D158,LookupDataNonCounty!$B$2:$C$16,2,FALSE)*J158)</f>
        <v>0</v>
      </c>
      <c r="M158" s="647"/>
      <c r="N158" s="647"/>
      <c r="O158" s="647"/>
      <c r="P158" s="647"/>
      <c r="Q158" s="647"/>
      <c r="R158" s="459"/>
      <c r="S158" s="460"/>
      <c r="T158" s="461"/>
      <c r="U158" s="462"/>
      <c r="V158" s="459"/>
      <c r="W158" s="459"/>
      <c r="X158" s="459"/>
      <c r="Y158" s="463"/>
      <c r="Z158" s="464"/>
      <c r="AA158" s="465"/>
      <c r="AB158" s="459"/>
      <c r="AC158" s="463"/>
      <c r="AD158" s="464"/>
      <c r="AE158" s="466"/>
      <c r="AF158" s="464"/>
      <c r="AG158" s="461"/>
      <c r="AH158" s="464"/>
      <c r="AI158" s="461"/>
      <c r="AJ158" s="653">
        <f t="shared" si="26"/>
        <v>1</v>
      </c>
      <c r="AK158" s="608"/>
      <c r="AL158" s="320">
        <f t="shared" si="24"/>
        <v>0</v>
      </c>
      <c r="AM158" s="320">
        <f t="shared" si="27"/>
        <v>0</v>
      </c>
      <c r="AN158" s="324">
        <f t="shared" si="28"/>
        <v>0</v>
      </c>
      <c r="AO158" s="324">
        <f t="shared" si="29"/>
        <v>0</v>
      </c>
      <c r="AP158" s="324">
        <f t="shared" si="30"/>
        <v>0</v>
      </c>
      <c r="AQ158" s="324">
        <f t="shared" si="31"/>
        <v>0</v>
      </c>
      <c r="AR158" s="324">
        <f t="shared" si="32"/>
        <v>0</v>
      </c>
      <c r="AS158" s="324">
        <f t="shared" si="33"/>
        <v>0</v>
      </c>
      <c r="AT158" s="324">
        <f t="shared" si="34"/>
        <v>0</v>
      </c>
      <c r="AU158" s="321">
        <f t="shared" si="35"/>
        <v>0</v>
      </c>
      <c r="AV158" s="322" t="str">
        <f t="shared" si="25"/>
        <v/>
      </c>
      <c r="AW158" s="110"/>
      <c r="AX158" s="110"/>
      <c r="AY158" s="110"/>
    </row>
    <row r="159" spans="1:51">
      <c r="A159" s="319"/>
      <c r="B159" s="634"/>
      <c r="C159" s="634"/>
      <c r="D159" s="633"/>
      <c r="E159" s="635"/>
      <c r="F159" s="635"/>
      <c r="G159" s="634"/>
      <c r="H159" s="647"/>
      <c r="I159" s="651"/>
      <c r="J159" s="647"/>
      <c r="K159" s="649"/>
      <c r="L159" s="647">
        <f>IF(D159="",0,VLOOKUP(D159,LookupDataNonCounty!$B$2:$C$16,2,FALSE)*J159)</f>
        <v>0</v>
      </c>
      <c r="M159" s="647"/>
      <c r="N159" s="647"/>
      <c r="O159" s="647"/>
      <c r="P159" s="647"/>
      <c r="Q159" s="647"/>
      <c r="R159" s="459"/>
      <c r="S159" s="460"/>
      <c r="T159" s="461"/>
      <c r="U159" s="462"/>
      <c r="V159" s="459"/>
      <c r="W159" s="459"/>
      <c r="X159" s="459"/>
      <c r="Y159" s="463"/>
      <c r="Z159" s="464"/>
      <c r="AA159" s="465"/>
      <c r="AB159" s="459"/>
      <c r="AC159" s="463"/>
      <c r="AD159" s="464"/>
      <c r="AE159" s="466"/>
      <c r="AF159" s="464"/>
      <c r="AG159" s="461"/>
      <c r="AH159" s="464"/>
      <c r="AI159" s="461"/>
      <c r="AJ159" s="653">
        <f t="shared" si="26"/>
        <v>1</v>
      </c>
      <c r="AK159" s="607"/>
      <c r="AL159" s="320">
        <f t="shared" si="24"/>
        <v>0</v>
      </c>
      <c r="AM159" s="320">
        <f t="shared" si="27"/>
        <v>0</v>
      </c>
      <c r="AN159" s="324">
        <f t="shared" si="28"/>
        <v>0</v>
      </c>
      <c r="AO159" s="324">
        <f t="shared" si="29"/>
        <v>0</v>
      </c>
      <c r="AP159" s="324">
        <f t="shared" si="30"/>
        <v>0</v>
      </c>
      <c r="AQ159" s="324">
        <f t="shared" si="31"/>
        <v>0</v>
      </c>
      <c r="AR159" s="324">
        <f t="shared" si="32"/>
        <v>0</v>
      </c>
      <c r="AS159" s="324">
        <f t="shared" si="33"/>
        <v>0</v>
      </c>
      <c r="AT159" s="324">
        <f t="shared" si="34"/>
        <v>0</v>
      </c>
      <c r="AU159" s="321">
        <f t="shared" si="35"/>
        <v>0</v>
      </c>
      <c r="AV159" s="322" t="str">
        <f t="shared" si="25"/>
        <v/>
      </c>
      <c r="AW159" s="110"/>
      <c r="AX159" s="110"/>
      <c r="AY159" s="110"/>
    </row>
    <row r="160" spans="1:51">
      <c r="A160" s="319"/>
      <c r="B160" s="634"/>
      <c r="C160" s="634"/>
      <c r="D160" s="633"/>
      <c r="E160" s="635"/>
      <c r="F160" s="635"/>
      <c r="G160" s="634"/>
      <c r="H160" s="647"/>
      <c r="I160" s="651"/>
      <c r="J160" s="647"/>
      <c r="K160" s="649"/>
      <c r="L160" s="647">
        <f>IF(D160="",0,VLOOKUP(D160,LookupDataNonCounty!$B$2:$C$16,2,FALSE)*J160)</f>
        <v>0</v>
      </c>
      <c r="M160" s="647"/>
      <c r="N160" s="647"/>
      <c r="O160" s="647"/>
      <c r="P160" s="647"/>
      <c r="Q160" s="647"/>
      <c r="R160" s="459"/>
      <c r="S160" s="460"/>
      <c r="T160" s="461"/>
      <c r="U160" s="462"/>
      <c r="V160" s="459"/>
      <c r="W160" s="459"/>
      <c r="X160" s="459"/>
      <c r="Y160" s="463"/>
      <c r="Z160" s="464"/>
      <c r="AA160" s="465"/>
      <c r="AB160" s="459"/>
      <c r="AC160" s="463"/>
      <c r="AD160" s="464"/>
      <c r="AE160" s="466"/>
      <c r="AF160" s="464"/>
      <c r="AG160" s="461"/>
      <c r="AH160" s="464"/>
      <c r="AI160" s="461"/>
      <c r="AJ160" s="653">
        <f t="shared" si="26"/>
        <v>1</v>
      </c>
      <c r="AK160" s="608"/>
      <c r="AL160" s="320">
        <f t="shared" si="24"/>
        <v>0</v>
      </c>
      <c r="AM160" s="320">
        <f t="shared" si="27"/>
        <v>0</v>
      </c>
      <c r="AN160" s="324">
        <f t="shared" si="28"/>
        <v>0</v>
      </c>
      <c r="AO160" s="324">
        <f t="shared" si="29"/>
        <v>0</v>
      </c>
      <c r="AP160" s="324">
        <f t="shared" si="30"/>
        <v>0</v>
      </c>
      <c r="AQ160" s="324">
        <f t="shared" si="31"/>
        <v>0</v>
      </c>
      <c r="AR160" s="324">
        <f t="shared" si="32"/>
        <v>0</v>
      </c>
      <c r="AS160" s="324">
        <f t="shared" si="33"/>
        <v>0</v>
      </c>
      <c r="AT160" s="324">
        <f t="shared" si="34"/>
        <v>0</v>
      </c>
      <c r="AU160" s="321">
        <f t="shared" si="35"/>
        <v>0</v>
      </c>
      <c r="AV160" s="322" t="str">
        <f t="shared" si="25"/>
        <v/>
      </c>
      <c r="AW160" s="110"/>
      <c r="AX160" s="110"/>
      <c r="AY160" s="110"/>
    </row>
    <row r="161" spans="1:51">
      <c r="A161" s="319"/>
      <c r="B161" s="634"/>
      <c r="C161" s="634"/>
      <c r="D161" s="633"/>
      <c r="E161" s="635"/>
      <c r="F161" s="635"/>
      <c r="G161" s="634"/>
      <c r="H161" s="647"/>
      <c r="I161" s="651"/>
      <c r="J161" s="647"/>
      <c r="K161" s="649"/>
      <c r="L161" s="647">
        <f>IF(D161="",0,VLOOKUP(D161,LookupDataNonCounty!$B$2:$C$16,2,FALSE)*J161)</f>
        <v>0</v>
      </c>
      <c r="M161" s="647"/>
      <c r="N161" s="647"/>
      <c r="O161" s="647"/>
      <c r="P161" s="647"/>
      <c r="Q161" s="647"/>
      <c r="R161" s="459"/>
      <c r="S161" s="460"/>
      <c r="T161" s="461"/>
      <c r="U161" s="462"/>
      <c r="V161" s="459"/>
      <c r="W161" s="459"/>
      <c r="X161" s="459"/>
      <c r="Y161" s="463"/>
      <c r="Z161" s="464"/>
      <c r="AA161" s="465"/>
      <c r="AB161" s="459"/>
      <c r="AC161" s="463"/>
      <c r="AD161" s="464"/>
      <c r="AE161" s="466"/>
      <c r="AF161" s="464"/>
      <c r="AG161" s="461"/>
      <c r="AH161" s="464"/>
      <c r="AI161" s="461"/>
      <c r="AJ161" s="653">
        <f t="shared" si="26"/>
        <v>1</v>
      </c>
      <c r="AK161" s="607"/>
      <c r="AL161" s="320">
        <f t="shared" si="24"/>
        <v>0</v>
      </c>
      <c r="AM161" s="320">
        <f t="shared" si="27"/>
        <v>0</v>
      </c>
      <c r="AN161" s="324">
        <f t="shared" si="28"/>
        <v>0</v>
      </c>
      <c r="AO161" s="324">
        <f t="shared" si="29"/>
        <v>0</v>
      </c>
      <c r="AP161" s="324">
        <f t="shared" si="30"/>
        <v>0</v>
      </c>
      <c r="AQ161" s="324">
        <f t="shared" si="31"/>
        <v>0</v>
      </c>
      <c r="AR161" s="324">
        <f t="shared" si="32"/>
        <v>0</v>
      </c>
      <c r="AS161" s="324">
        <f t="shared" si="33"/>
        <v>0</v>
      </c>
      <c r="AT161" s="324">
        <f t="shared" si="34"/>
        <v>0</v>
      </c>
      <c r="AU161" s="321">
        <f t="shared" si="35"/>
        <v>0</v>
      </c>
      <c r="AV161" s="322" t="str">
        <f t="shared" si="25"/>
        <v/>
      </c>
      <c r="AW161" s="110"/>
      <c r="AX161" s="110"/>
      <c r="AY161" s="110"/>
    </row>
    <row r="162" spans="1:51">
      <c r="A162" s="319"/>
      <c r="B162" s="634"/>
      <c r="C162" s="634"/>
      <c r="D162" s="633"/>
      <c r="E162" s="635"/>
      <c r="F162" s="635"/>
      <c r="G162" s="634"/>
      <c r="H162" s="647"/>
      <c r="I162" s="651"/>
      <c r="J162" s="647"/>
      <c r="K162" s="649"/>
      <c r="L162" s="647">
        <f>IF(D162="",0,VLOOKUP(D162,LookupDataNonCounty!$B$2:$C$16,2,FALSE)*J162)</f>
        <v>0</v>
      </c>
      <c r="M162" s="647"/>
      <c r="N162" s="647"/>
      <c r="O162" s="647"/>
      <c r="P162" s="647"/>
      <c r="Q162" s="647"/>
      <c r="R162" s="459"/>
      <c r="S162" s="460"/>
      <c r="T162" s="461"/>
      <c r="U162" s="462"/>
      <c r="V162" s="459"/>
      <c r="W162" s="459"/>
      <c r="X162" s="459"/>
      <c r="Y162" s="463"/>
      <c r="Z162" s="464"/>
      <c r="AA162" s="465"/>
      <c r="AB162" s="459"/>
      <c r="AC162" s="463"/>
      <c r="AD162" s="464"/>
      <c r="AE162" s="466"/>
      <c r="AF162" s="464"/>
      <c r="AG162" s="461"/>
      <c r="AH162" s="464"/>
      <c r="AI162" s="461"/>
      <c r="AJ162" s="653">
        <f t="shared" si="26"/>
        <v>1</v>
      </c>
      <c r="AK162" s="608"/>
      <c r="AL162" s="320">
        <f t="shared" si="24"/>
        <v>0</v>
      </c>
      <c r="AM162" s="320">
        <f t="shared" si="27"/>
        <v>0</v>
      </c>
      <c r="AN162" s="324">
        <f t="shared" si="28"/>
        <v>0</v>
      </c>
      <c r="AO162" s="324">
        <f t="shared" si="29"/>
        <v>0</v>
      </c>
      <c r="AP162" s="324">
        <f t="shared" si="30"/>
        <v>0</v>
      </c>
      <c r="AQ162" s="324">
        <f t="shared" si="31"/>
        <v>0</v>
      </c>
      <c r="AR162" s="324">
        <f t="shared" si="32"/>
        <v>0</v>
      </c>
      <c r="AS162" s="324">
        <f t="shared" si="33"/>
        <v>0</v>
      </c>
      <c r="AT162" s="324">
        <f t="shared" si="34"/>
        <v>0</v>
      </c>
      <c r="AU162" s="321">
        <f t="shared" si="35"/>
        <v>0</v>
      </c>
      <c r="AV162" s="322" t="str">
        <f t="shared" si="25"/>
        <v/>
      </c>
      <c r="AW162" s="110"/>
      <c r="AX162" s="110"/>
      <c r="AY162" s="110"/>
    </row>
    <row r="163" spans="1:51">
      <c r="A163" s="319"/>
      <c r="B163" s="634"/>
      <c r="C163" s="634"/>
      <c r="D163" s="633"/>
      <c r="E163" s="635"/>
      <c r="F163" s="635"/>
      <c r="G163" s="634"/>
      <c r="H163" s="647"/>
      <c r="I163" s="651"/>
      <c r="J163" s="647"/>
      <c r="K163" s="649"/>
      <c r="L163" s="647">
        <f>IF(D163="",0,VLOOKUP(D163,LookupDataNonCounty!$B$2:$C$16,2,FALSE)*J163)</f>
        <v>0</v>
      </c>
      <c r="M163" s="647"/>
      <c r="N163" s="647"/>
      <c r="O163" s="647"/>
      <c r="P163" s="647"/>
      <c r="Q163" s="647"/>
      <c r="R163" s="459"/>
      <c r="S163" s="460"/>
      <c r="T163" s="461"/>
      <c r="U163" s="462"/>
      <c r="V163" s="459"/>
      <c r="W163" s="459"/>
      <c r="X163" s="459"/>
      <c r="Y163" s="463"/>
      <c r="Z163" s="464"/>
      <c r="AA163" s="465"/>
      <c r="AB163" s="459"/>
      <c r="AC163" s="463"/>
      <c r="AD163" s="464"/>
      <c r="AE163" s="466"/>
      <c r="AF163" s="464"/>
      <c r="AG163" s="461"/>
      <c r="AH163" s="464"/>
      <c r="AI163" s="461"/>
      <c r="AJ163" s="653">
        <f t="shared" si="26"/>
        <v>1</v>
      </c>
      <c r="AK163" s="607"/>
      <c r="AL163" s="320">
        <f t="shared" si="24"/>
        <v>0</v>
      </c>
      <c r="AM163" s="320">
        <f t="shared" si="27"/>
        <v>0</v>
      </c>
      <c r="AN163" s="324">
        <f t="shared" si="28"/>
        <v>0</v>
      </c>
      <c r="AO163" s="324">
        <f t="shared" si="29"/>
        <v>0</v>
      </c>
      <c r="AP163" s="324">
        <f t="shared" si="30"/>
        <v>0</v>
      </c>
      <c r="AQ163" s="324">
        <f t="shared" si="31"/>
        <v>0</v>
      </c>
      <c r="AR163" s="324">
        <f t="shared" si="32"/>
        <v>0</v>
      </c>
      <c r="AS163" s="324">
        <f t="shared" si="33"/>
        <v>0</v>
      </c>
      <c r="AT163" s="324">
        <f t="shared" si="34"/>
        <v>0</v>
      </c>
      <c r="AU163" s="321">
        <f t="shared" si="35"/>
        <v>0</v>
      </c>
      <c r="AV163" s="322" t="str">
        <f t="shared" si="25"/>
        <v/>
      </c>
      <c r="AW163" s="110"/>
      <c r="AX163" s="110"/>
      <c r="AY163" s="110"/>
    </row>
    <row r="164" spans="1:51">
      <c r="A164" s="319"/>
      <c r="B164" s="634"/>
      <c r="C164" s="634"/>
      <c r="D164" s="633"/>
      <c r="E164" s="635"/>
      <c r="F164" s="635"/>
      <c r="G164" s="634"/>
      <c r="H164" s="647"/>
      <c r="I164" s="651"/>
      <c r="J164" s="647"/>
      <c r="K164" s="649"/>
      <c r="L164" s="647">
        <f>IF(D164="",0,VLOOKUP(D164,LookupDataNonCounty!$B$2:$C$16,2,FALSE)*J164)</f>
        <v>0</v>
      </c>
      <c r="M164" s="647"/>
      <c r="N164" s="647"/>
      <c r="O164" s="647"/>
      <c r="P164" s="647"/>
      <c r="Q164" s="647"/>
      <c r="R164" s="459"/>
      <c r="S164" s="460"/>
      <c r="T164" s="461"/>
      <c r="U164" s="462"/>
      <c r="V164" s="459"/>
      <c r="W164" s="459"/>
      <c r="X164" s="459"/>
      <c r="Y164" s="463"/>
      <c r="Z164" s="464"/>
      <c r="AA164" s="465"/>
      <c r="AB164" s="459"/>
      <c r="AC164" s="463"/>
      <c r="AD164" s="464"/>
      <c r="AE164" s="466"/>
      <c r="AF164" s="464"/>
      <c r="AG164" s="461"/>
      <c r="AH164" s="464"/>
      <c r="AI164" s="461"/>
      <c r="AJ164" s="653">
        <f t="shared" si="26"/>
        <v>1</v>
      </c>
      <c r="AK164" s="608"/>
      <c r="AL164" s="320">
        <f t="shared" si="24"/>
        <v>0</v>
      </c>
      <c r="AM164" s="320">
        <f t="shared" si="27"/>
        <v>0</v>
      </c>
      <c r="AN164" s="324">
        <f t="shared" si="28"/>
        <v>0</v>
      </c>
      <c r="AO164" s="324">
        <f t="shared" si="29"/>
        <v>0</v>
      </c>
      <c r="AP164" s="324">
        <f t="shared" si="30"/>
        <v>0</v>
      </c>
      <c r="AQ164" s="324">
        <f t="shared" si="31"/>
        <v>0</v>
      </c>
      <c r="AR164" s="324">
        <f t="shared" si="32"/>
        <v>0</v>
      </c>
      <c r="AS164" s="324">
        <f t="shared" si="33"/>
        <v>0</v>
      </c>
      <c r="AT164" s="324">
        <f t="shared" si="34"/>
        <v>0</v>
      </c>
      <c r="AU164" s="321">
        <f t="shared" si="35"/>
        <v>0</v>
      </c>
      <c r="AV164" s="322" t="str">
        <f t="shared" si="25"/>
        <v/>
      </c>
      <c r="AW164" s="110"/>
      <c r="AX164" s="110"/>
      <c r="AY164" s="110"/>
    </row>
    <row r="165" spans="1:51">
      <c r="A165" s="319"/>
      <c r="B165" s="634"/>
      <c r="C165" s="634"/>
      <c r="D165" s="633"/>
      <c r="E165" s="635"/>
      <c r="F165" s="635"/>
      <c r="G165" s="634"/>
      <c r="H165" s="647"/>
      <c r="I165" s="651"/>
      <c r="J165" s="647"/>
      <c r="K165" s="649"/>
      <c r="L165" s="647">
        <f>IF(D165="",0,VLOOKUP(D165,LookupDataNonCounty!$B$2:$C$16,2,FALSE)*J165)</f>
        <v>0</v>
      </c>
      <c r="M165" s="647"/>
      <c r="N165" s="647"/>
      <c r="O165" s="647"/>
      <c r="P165" s="647"/>
      <c r="Q165" s="647"/>
      <c r="R165" s="459"/>
      <c r="S165" s="460"/>
      <c r="T165" s="461"/>
      <c r="U165" s="462"/>
      <c r="V165" s="459"/>
      <c r="W165" s="459"/>
      <c r="X165" s="459"/>
      <c r="Y165" s="463"/>
      <c r="Z165" s="464"/>
      <c r="AA165" s="465"/>
      <c r="AB165" s="459"/>
      <c r="AC165" s="463"/>
      <c r="AD165" s="464"/>
      <c r="AE165" s="466"/>
      <c r="AF165" s="464"/>
      <c r="AG165" s="461"/>
      <c r="AH165" s="464"/>
      <c r="AI165" s="461"/>
      <c r="AJ165" s="653">
        <f t="shared" si="26"/>
        <v>1</v>
      </c>
      <c r="AK165" s="607"/>
      <c r="AL165" s="320">
        <f t="shared" si="24"/>
        <v>0</v>
      </c>
      <c r="AM165" s="320">
        <f t="shared" si="27"/>
        <v>0</v>
      </c>
      <c r="AN165" s="324">
        <f t="shared" si="28"/>
        <v>0</v>
      </c>
      <c r="AO165" s="324">
        <f t="shared" si="29"/>
        <v>0</v>
      </c>
      <c r="AP165" s="324">
        <f t="shared" si="30"/>
        <v>0</v>
      </c>
      <c r="AQ165" s="324">
        <f t="shared" si="31"/>
        <v>0</v>
      </c>
      <c r="AR165" s="324">
        <f t="shared" si="32"/>
        <v>0</v>
      </c>
      <c r="AS165" s="324">
        <f t="shared" si="33"/>
        <v>0</v>
      </c>
      <c r="AT165" s="324">
        <f t="shared" si="34"/>
        <v>0</v>
      </c>
      <c r="AU165" s="321">
        <f t="shared" si="35"/>
        <v>0</v>
      </c>
      <c r="AV165" s="322" t="str">
        <f t="shared" si="25"/>
        <v/>
      </c>
      <c r="AW165" s="110"/>
      <c r="AX165" s="110"/>
      <c r="AY165" s="110"/>
    </row>
    <row r="166" spans="1:51">
      <c r="A166" s="319"/>
      <c r="B166" s="634"/>
      <c r="C166" s="634"/>
      <c r="D166" s="633"/>
      <c r="E166" s="635"/>
      <c r="F166" s="635"/>
      <c r="G166" s="634"/>
      <c r="H166" s="647"/>
      <c r="I166" s="651"/>
      <c r="J166" s="647"/>
      <c r="K166" s="649"/>
      <c r="L166" s="647">
        <f>IF(D166="",0,VLOOKUP(D166,LookupDataNonCounty!$B$2:$C$16,2,FALSE)*J166)</f>
        <v>0</v>
      </c>
      <c r="M166" s="647"/>
      <c r="N166" s="647"/>
      <c r="O166" s="647"/>
      <c r="P166" s="647"/>
      <c r="Q166" s="647"/>
      <c r="R166" s="459"/>
      <c r="S166" s="460"/>
      <c r="T166" s="461"/>
      <c r="U166" s="462"/>
      <c r="V166" s="459"/>
      <c r="W166" s="459"/>
      <c r="X166" s="459"/>
      <c r="Y166" s="463"/>
      <c r="Z166" s="464"/>
      <c r="AA166" s="465"/>
      <c r="AB166" s="459"/>
      <c r="AC166" s="463"/>
      <c r="AD166" s="464"/>
      <c r="AE166" s="466"/>
      <c r="AF166" s="464"/>
      <c r="AG166" s="461"/>
      <c r="AH166" s="464"/>
      <c r="AI166" s="461"/>
      <c r="AJ166" s="653">
        <f t="shared" si="26"/>
        <v>1</v>
      </c>
      <c r="AK166" s="608"/>
      <c r="AL166" s="320">
        <f t="shared" si="24"/>
        <v>0</v>
      </c>
      <c r="AM166" s="320">
        <f t="shared" si="27"/>
        <v>0</v>
      </c>
      <c r="AN166" s="324">
        <f t="shared" si="28"/>
        <v>0</v>
      </c>
      <c r="AO166" s="324">
        <f t="shared" si="29"/>
        <v>0</v>
      </c>
      <c r="AP166" s="324">
        <f t="shared" si="30"/>
        <v>0</v>
      </c>
      <c r="AQ166" s="324">
        <f t="shared" si="31"/>
        <v>0</v>
      </c>
      <c r="AR166" s="324">
        <f t="shared" si="32"/>
        <v>0</v>
      </c>
      <c r="AS166" s="324">
        <f t="shared" si="33"/>
        <v>0</v>
      </c>
      <c r="AT166" s="324">
        <f t="shared" si="34"/>
        <v>0</v>
      </c>
      <c r="AU166" s="321">
        <f t="shared" si="35"/>
        <v>0</v>
      </c>
      <c r="AV166" s="322" t="str">
        <f t="shared" si="25"/>
        <v/>
      </c>
      <c r="AW166" s="110"/>
      <c r="AX166" s="110"/>
      <c r="AY166" s="110"/>
    </row>
    <row r="167" spans="1:51">
      <c r="A167" s="319"/>
      <c r="B167" s="634"/>
      <c r="C167" s="634"/>
      <c r="D167" s="633"/>
      <c r="E167" s="635"/>
      <c r="F167" s="635"/>
      <c r="G167" s="634"/>
      <c r="H167" s="647"/>
      <c r="I167" s="651"/>
      <c r="J167" s="647"/>
      <c r="K167" s="649"/>
      <c r="L167" s="647">
        <f>IF(D167="",0,VLOOKUP(D167,LookupDataNonCounty!$B$2:$C$16,2,FALSE)*J167)</f>
        <v>0</v>
      </c>
      <c r="M167" s="647"/>
      <c r="N167" s="647"/>
      <c r="O167" s="647"/>
      <c r="P167" s="647"/>
      <c r="Q167" s="647"/>
      <c r="R167" s="459"/>
      <c r="S167" s="460"/>
      <c r="T167" s="461"/>
      <c r="U167" s="462"/>
      <c r="V167" s="459"/>
      <c r="W167" s="459"/>
      <c r="X167" s="459"/>
      <c r="Y167" s="463"/>
      <c r="Z167" s="464"/>
      <c r="AA167" s="465"/>
      <c r="AB167" s="459"/>
      <c r="AC167" s="463"/>
      <c r="AD167" s="464"/>
      <c r="AE167" s="466"/>
      <c r="AF167" s="464"/>
      <c r="AG167" s="461"/>
      <c r="AH167" s="464"/>
      <c r="AI167" s="461"/>
      <c r="AJ167" s="653">
        <f t="shared" si="26"/>
        <v>1</v>
      </c>
      <c r="AK167" s="607"/>
      <c r="AL167" s="320">
        <f t="shared" si="24"/>
        <v>0</v>
      </c>
      <c r="AM167" s="320">
        <f t="shared" si="27"/>
        <v>0</v>
      </c>
      <c r="AN167" s="324">
        <f t="shared" si="28"/>
        <v>0</v>
      </c>
      <c r="AO167" s="324">
        <f t="shared" si="29"/>
        <v>0</v>
      </c>
      <c r="AP167" s="324">
        <f t="shared" si="30"/>
        <v>0</v>
      </c>
      <c r="AQ167" s="324">
        <f t="shared" si="31"/>
        <v>0</v>
      </c>
      <c r="AR167" s="324">
        <f t="shared" si="32"/>
        <v>0</v>
      </c>
      <c r="AS167" s="324">
        <f t="shared" si="33"/>
        <v>0</v>
      </c>
      <c r="AT167" s="324">
        <f t="shared" si="34"/>
        <v>0</v>
      </c>
      <c r="AU167" s="321">
        <f t="shared" si="35"/>
        <v>0</v>
      </c>
      <c r="AV167" s="322" t="str">
        <f t="shared" si="25"/>
        <v/>
      </c>
      <c r="AW167" s="110"/>
      <c r="AX167" s="110"/>
      <c r="AY167" s="110"/>
    </row>
    <row r="168" spans="1:51">
      <c r="A168" s="319"/>
      <c r="B168" s="634"/>
      <c r="C168" s="634"/>
      <c r="D168" s="633"/>
      <c r="E168" s="635"/>
      <c r="F168" s="635"/>
      <c r="G168" s="634"/>
      <c r="H168" s="647"/>
      <c r="I168" s="651"/>
      <c r="J168" s="647"/>
      <c r="K168" s="649"/>
      <c r="L168" s="647">
        <f>IF(D168="",0,VLOOKUP(D168,LookupDataNonCounty!$B$2:$C$16,2,FALSE)*J168)</f>
        <v>0</v>
      </c>
      <c r="M168" s="647"/>
      <c r="N168" s="647"/>
      <c r="O168" s="647"/>
      <c r="P168" s="647"/>
      <c r="Q168" s="647"/>
      <c r="R168" s="459"/>
      <c r="S168" s="460"/>
      <c r="T168" s="461"/>
      <c r="U168" s="462"/>
      <c r="V168" s="459"/>
      <c r="W168" s="459"/>
      <c r="X168" s="459"/>
      <c r="Y168" s="463"/>
      <c r="Z168" s="464"/>
      <c r="AA168" s="465"/>
      <c r="AB168" s="459"/>
      <c r="AC168" s="463"/>
      <c r="AD168" s="464"/>
      <c r="AE168" s="466"/>
      <c r="AF168" s="464"/>
      <c r="AG168" s="461"/>
      <c r="AH168" s="464"/>
      <c r="AI168" s="461"/>
      <c r="AJ168" s="653">
        <f t="shared" si="26"/>
        <v>1</v>
      </c>
      <c r="AK168" s="608"/>
      <c r="AL168" s="320">
        <f t="shared" si="24"/>
        <v>0</v>
      </c>
      <c r="AM168" s="320">
        <f t="shared" si="27"/>
        <v>0</v>
      </c>
      <c r="AN168" s="324">
        <f t="shared" si="28"/>
        <v>0</v>
      </c>
      <c r="AO168" s="324">
        <f t="shared" si="29"/>
        <v>0</v>
      </c>
      <c r="AP168" s="324">
        <f t="shared" si="30"/>
        <v>0</v>
      </c>
      <c r="AQ168" s="324">
        <f t="shared" si="31"/>
        <v>0</v>
      </c>
      <c r="AR168" s="324">
        <f t="shared" si="32"/>
        <v>0</v>
      </c>
      <c r="AS168" s="324">
        <f t="shared" si="33"/>
        <v>0</v>
      </c>
      <c r="AT168" s="324">
        <f t="shared" si="34"/>
        <v>0</v>
      </c>
      <c r="AU168" s="321">
        <f t="shared" si="35"/>
        <v>0</v>
      </c>
      <c r="AV168" s="322" t="str">
        <f t="shared" si="25"/>
        <v/>
      </c>
      <c r="AW168" s="110"/>
      <c r="AX168" s="110"/>
      <c r="AY168" s="110"/>
    </row>
    <row r="169" spans="1:51">
      <c r="A169" s="319"/>
      <c r="B169" s="634"/>
      <c r="C169" s="634"/>
      <c r="D169" s="633"/>
      <c r="E169" s="635"/>
      <c r="F169" s="635"/>
      <c r="G169" s="634"/>
      <c r="H169" s="647"/>
      <c r="I169" s="651"/>
      <c r="J169" s="647"/>
      <c r="K169" s="649"/>
      <c r="L169" s="647">
        <f>IF(D169="",0,VLOOKUP(D169,LookupDataNonCounty!$B$2:$C$16,2,FALSE)*J169)</f>
        <v>0</v>
      </c>
      <c r="M169" s="647"/>
      <c r="N169" s="647"/>
      <c r="O169" s="647"/>
      <c r="P169" s="647"/>
      <c r="Q169" s="647"/>
      <c r="R169" s="459"/>
      <c r="S169" s="460"/>
      <c r="T169" s="461"/>
      <c r="U169" s="462"/>
      <c r="V169" s="459"/>
      <c r="W169" s="459"/>
      <c r="X169" s="459"/>
      <c r="Y169" s="463"/>
      <c r="Z169" s="464"/>
      <c r="AA169" s="465"/>
      <c r="AB169" s="459"/>
      <c r="AC169" s="463"/>
      <c r="AD169" s="464"/>
      <c r="AE169" s="466"/>
      <c r="AF169" s="464"/>
      <c r="AG169" s="461"/>
      <c r="AH169" s="464"/>
      <c r="AI169" s="461"/>
      <c r="AJ169" s="653">
        <f t="shared" si="26"/>
        <v>1</v>
      </c>
      <c r="AK169" s="607"/>
      <c r="AL169" s="320">
        <f t="shared" si="24"/>
        <v>0</v>
      </c>
      <c r="AM169" s="320">
        <f t="shared" si="27"/>
        <v>0</v>
      </c>
      <c r="AN169" s="324">
        <f t="shared" si="28"/>
        <v>0</v>
      </c>
      <c r="AO169" s="324">
        <f t="shared" si="29"/>
        <v>0</v>
      </c>
      <c r="AP169" s="324">
        <f t="shared" si="30"/>
        <v>0</v>
      </c>
      <c r="AQ169" s="324">
        <f t="shared" si="31"/>
        <v>0</v>
      </c>
      <c r="AR169" s="324">
        <f t="shared" si="32"/>
        <v>0</v>
      </c>
      <c r="AS169" s="324">
        <f t="shared" si="33"/>
        <v>0</v>
      </c>
      <c r="AT169" s="324">
        <f t="shared" si="34"/>
        <v>0</v>
      </c>
      <c r="AU169" s="321">
        <f t="shared" si="35"/>
        <v>0</v>
      </c>
      <c r="AV169" s="322" t="str">
        <f t="shared" si="25"/>
        <v/>
      </c>
      <c r="AW169" s="110"/>
      <c r="AX169" s="110"/>
      <c r="AY169" s="110"/>
    </row>
    <row r="170" spans="1:51">
      <c r="A170" s="319"/>
      <c r="B170" s="634"/>
      <c r="C170" s="634"/>
      <c r="D170" s="633"/>
      <c r="E170" s="635"/>
      <c r="F170" s="635"/>
      <c r="G170" s="634"/>
      <c r="H170" s="647"/>
      <c r="I170" s="651"/>
      <c r="J170" s="647"/>
      <c r="K170" s="649"/>
      <c r="L170" s="647">
        <f>IF(D170="",0,VLOOKUP(D170,LookupDataNonCounty!$B$2:$C$16,2,FALSE)*J170)</f>
        <v>0</v>
      </c>
      <c r="M170" s="647"/>
      <c r="N170" s="647"/>
      <c r="O170" s="647"/>
      <c r="P170" s="647"/>
      <c r="Q170" s="647"/>
      <c r="R170" s="459"/>
      <c r="S170" s="460"/>
      <c r="T170" s="461"/>
      <c r="U170" s="462"/>
      <c r="V170" s="459"/>
      <c r="W170" s="459"/>
      <c r="X170" s="459"/>
      <c r="Y170" s="463"/>
      <c r="Z170" s="464"/>
      <c r="AA170" s="465"/>
      <c r="AB170" s="459"/>
      <c r="AC170" s="463"/>
      <c r="AD170" s="464"/>
      <c r="AE170" s="466"/>
      <c r="AF170" s="464"/>
      <c r="AG170" s="461"/>
      <c r="AH170" s="464"/>
      <c r="AI170" s="461"/>
      <c r="AJ170" s="653">
        <f t="shared" si="26"/>
        <v>1</v>
      </c>
      <c r="AK170" s="608"/>
      <c r="AL170" s="320">
        <f t="shared" si="24"/>
        <v>0</v>
      </c>
      <c r="AM170" s="320">
        <f t="shared" si="27"/>
        <v>0</v>
      </c>
      <c r="AN170" s="324">
        <f t="shared" si="28"/>
        <v>0</v>
      </c>
      <c r="AO170" s="324">
        <f t="shared" si="29"/>
        <v>0</v>
      </c>
      <c r="AP170" s="324">
        <f t="shared" si="30"/>
        <v>0</v>
      </c>
      <c r="AQ170" s="324">
        <f t="shared" si="31"/>
        <v>0</v>
      </c>
      <c r="AR170" s="324">
        <f t="shared" si="32"/>
        <v>0</v>
      </c>
      <c r="AS170" s="324">
        <f t="shared" si="33"/>
        <v>0</v>
      </c>
      <c r="AT170" s="324">
        <f t="shared" si="34"/>
        <v>0</v>
      </c>
      <c r="AU170" s="321">
        <f t="shared" si="35"/>
        <v>0</v>
      </c>
      <c r="AV170" s="322" t="str">
        <f t="shared" si="25"/>
        <v/>
      </c>
      <c r="AW170" s="110"/>
      <c r="AX170" s="110"/>
      <c r="AY170" s="110"/>
    </row>
    <row r="171" spans="1:51">
      <c r="A171" s="319"/>
      <c r="B171" s="634"/>
      <c r="C171" s="634"/>
      <c r="D171" s="633"/>
      <c r="E171" s="635"/>
      <c r="F171" s="635"/>
      <c r="G171" s="634"/>
      <c r="H171" s="647"/>
      <c r="I171" s="651"/>
      <c r="J171" s="647"/>
      <c r="K171" s="649"/>
      <c r="L171" s="647">
        <f>IF(D171="",0,VLOOKUP(D171,LookupDataNonCounty!$B$2:$C$16,2,FALSE)*J171)</f>
        <v>0</v>
      </c>
      <c r="M171" s="647"/>
      <c r="N171" s="647"/>
      <c r="O171" s="647"/>
      <c r="P171" s="647"/>
      <c r="Q171" s="647"/>
      <c r="R171" s="459"/>
      <c r="S171" s="460"/>
      <c r="T171" s="461"/>
      <c r="U171" s="462"/>
      <c r="V171" s="459"/>
      <c r="W171" s="459"/>
      <c r="X171" s="459"/>
      <c r="Y171" s="463"/>
      <c r="Z171" s="464"/>
      <c r="AA171" s="465"/>
      <c r="AB171" s="459"/>
      <c r="AC171" s="463"/>
      <c r="AD171" s="464"/>
      <c r="AE171" s="466"/>
      <c r="AF171" s="464"/>
      <c r="AG171" s="461"/>
      <c r="AH171" s="464"/>
      <c r="AI171" s="461"/>
      <c r="AJ171" s="653">
        <f t="shared" si="26"/>
        <v>1</v>
      </c>
      <c r="AK171" s="607"/>
      <c r="AL171" s="320">
        <f t="shared" si="24"/>
        <v>0</v>
      </c>
      <c r="AM171" s="320">
        <f t="shared" si="27"/>
        <v>0</v>
      </c>
      <c r="AN171" s="324">
        <f t="shared" si="28"/>
        <v>0</v>
      </c>
      <c r="AO171" s="324">
        <f t="shared" si="29"/>
        <v>0</v>
      </c>
      <c r="AP171" s="324">
        <f t="shared" si="30"/>
        <v>0</v>
      </c>
      <c r="AQ171" s="324">
        <f t="shared" si="31"/>
        <v>0</v>
      </c>
      <c r="AR171" s="324">
        <f t="shared" si="32"/>
        <v>0</v>
      </c>
      <c r="AS171" s="324">
        <f t="shared" si="33"/>
        <v>0</v>
      </c>
      <c r="AT171" s="324">
        <f t="shared" si="34"/>
        <v>0</v>
      </c>
      <c r="AU171" s="321">
        <f t="shared" si="35"/>
        <v>0</v>
      </c>
      <c r="AV171" s="322" t="str">
        <f t="shared" si="25"/>
        <v/>
      </c>
      <c r="AW171" s="110"/>
      <c r="AX171" s="110"/>
      <c r="AY171" s="110"/>
    </row>
    <row r="172" spans="1:51">
      <c r="A172" s="319"/>
      <c r="B172" s="634"/>
      <c r="C172" s="634"/>
      <c r="D172" s="633"/>
      <c r="E172" s="635"/>
      <c r="F172" s="635"/>
      <c r="G172" s="634"/>
      <c r="H172" s="647"/>
      <c r="I172" s="651"/>
      <c r="J172" s="647"/>
      <c r="K172" s="649"/>
      <c r="L172" s="647">
        <f>IF(D172="",0,VLOOKUP(D172,LookupDataNonCounty!$B$2:$C$16,2,FALSE)*J172)</f>
        <v>0</v>
      </c>
      <c r="M172" s="647"/>
      <c r="N172" s="647"/>
      <c r="O172" s="647"/>
      <c r="P172" s="647"/>
      <c r="Q172" s="647"/>
      <c r="R172" s="459"/>
      <c r="S172" s="460"/>
      <c r="T172" s="461"/>
      <c r="U172" s="462"/>
      <c r="V172" s="459"/>
      <c r="W172" s="459"/>
      <c r="X172" s="459"/>
      <c r="Y172" s="463"/>
      <c r="Z172" s="464"/>
      <c r="AA172" s="465"/>
      <c r="AB172" s="459"/>
      <c r="AC172" s="463"/>
      <c r="AD172" s="464"/>
      <c r="AE172" s="466"/>
      <c r="AF172" s="464"/>
      <c r="AG172" s="461"/>
      <c r="AH172" s="464"/>
      <c r="AI172" s="461"/>
      <c r="AJ172" s="653">
        <f t="shared" si="26"/>
        <v>1</v>
      </c>
      <c r="AK172" s="608"/>
      <c r="AL172" s="320">
        <f t="shared" si="24"/>
        <v>0</v>
      </c>
      <c r="AM172" s="320">
        <f t="shared" si="27"/>
        <v>0</v>
      </c>
      <c r="AN172" s="324">
        <f t="shared" si="28"/>
        <v>0</v>
      </c>
      <c r="AO172" s="324">
        <f t="shared" si="29"/>
        <v>0</v>
      </c>
      <c r="AP172" s="324">
        <f t="shared" si="30"/>
        <v>0</v>
      </c>
      <c r="AQ172" s="324">
        <f t="shared" si="31"/>
        <v>0</v>
      </c>
      <c r="AR172" s="324">
        <f t="shared" si="32"/>
        <v>0</v>
      </c>
      <c r="AS172" s="324">
        <f t="shared" si="33"/>
        <v>0</v>
      </c>
      <c r="AT172" s="324">
        <f t="shared" si="34"/>
        <v>0</v>
      </c>
      <c r="AU172" s="321">
        <f t="shared" si="35"/>
        <v>0</v>
      </c>
      <c r="AV172" s="322" t="str">
        <f t="shared" si="25"/>
        <v/>
      </c>
      <c r="AW172" s="110"/>
      <c r="AX172" s="110"/>
      <c r="AY172" s="110"/>
    </row>
    <row r="173" spans="1:51">
      <c r="A173" s="319"/>
      <c r="B173" s="634"/>
      <c r="C173" s="634"/>
      <c r="D173" s="633"/>
      <c r="E173" s="635"/>
      <c r="F173" s="635"/>
      <c r="G173" s="634"/>
      <c r="H173" s="647"/>
      <c r="I173" s="651"/>
      <c r="J173" s="647"/>
      <c r="K173" s="649"/>
      <c r="L173" s="647">
        <f>IF(D173="",0,VLOOKUP(D173,LookupDataNonCounty!$B$2:$C$16,2,FALSE)*J173)</f>
        <v>0</v>
      </c>
      <c r="M173" s="647"/>
      <c r="N173" s="647"/>
      <c r="O173" s="647"/>
      <c r="P173" s="647"/>
      <c r="Q173" s="647"/>
      <c r="R173" s="459"/>
      <c r="S173" s="460"/>
      <c r="T173" s="461"/>
      <c r="U173" s="462"/>
      <c r="V173" s="459"/>
      <c r="W173" s="459"/>
      <c r="X173" s="459"/>
      <c r="Y173" s="463"/>
      <c r="Z173" s="464"/>
      <c r="AA173" s="465"/>
      <c r="AB173" s="459"/>
      <c r="AC173" s="463"/>
      <c r="AD173" s="464"/>
      <c r="AE173" s="466"/>
      <c r="AF173" s="464"/>
      <c r="AG173" s="461"/>
      <c r="AH173" s="464"/>
      <c r="AI173" s="461"/>
      <c r="AJ173" s="653">
        <f t="shared" si="26"/>
        <v>1</v>
      </c>
      <c r="AK173" s="607"/>
      <c r="AL173" s="320">
        <f t="shared" si="24"/>
        <v>0</v>
      </c>
      <c r="AM173" s="320">
        <f t="shared" si="27"/>
        <v>0</v>
      </c>
      <c r="AN173" s="324">
        <f t="shared" si="28"/>
        <v>0</v>
      </c>
      <c r="AO173" s="324">
        <f t="shared" si="29"/>
        <v>0</v>
      </c>
      <c r="AP173" s="324">
        <f t="shared" si="30"/>
        <v>0</v>
      </c>
      <c r="AQ173" s="324">
        <f t="shared" si="31"/>
        <v>0</v>
      </c>
      <c r="AR173" s="324">
        <f t="shared" si="32"/>
        <v>0</v>
      </c>
      <c r="AS173" s="324">
        <f t="shared" si="33"/>
        <v>0</v>
      </c>
      <c r="AT173" s="324">
        <f t="shared" si="34"/>
        <v>0</v>
      </c>
      <c r="AU173" s="321">
        <f t="shared" si="35"/>
        <v>0</v>
      </c>
      <c r="AV173" s="322" t="str">
        <f t="shared" si="25"/>
        <v/>
      </c>
      <c r="AW173" s="110"/>
      <c r="AX173" s="110"/>
      <c r="AY173" s="110"/>
    </row>
    <row r="174" spans="1:51">
      <c r="A174" s="319"/>
      <c r="B174" s="634"/>
      <c r="C174" s="634"/>
      <c r="D174" s="633"/>
      <c r="E174" s="635"/>
      <c r="F174" s="635"/>
      <c r="G174" s="634"/>
      <c r="H174" s="647"/>
      <c r="I174" s="651"/>
      <c r="J174" s="647"/>
      <c r="K174" s="649"/>
      <c r="L174" s="647">
        <f>IF(D174="",0,VLOOKUP(D174,LookupDataNonCounty!$B$2:$C$16,2,FALSE)*J174)</f>
        <v>0</v>
      </c>
      <c r="M174" s="647"/>
      <c r="N174" s="647"/>
      <c r="O174" s="647"/>
      <c r="P174" s="647"/>
      <c r="Q174" s="647"/>
      <c r="R174" s="459"/>
      <c r="S174" s="460"/>
      <c r="T174" s="461"/>
      <c r="U174" s="462"/>
      <c r="V174" s="459"/>
      <c r="W174" s="459"/>
      <c r="X174" s="459"/>
      <c r="Y174" s="463"/>
      <c r="Z174" s="464"/>
      <c r="AA174" s="465"/>
      <c r="AB174" s="459"/>
      <c r="AC174" s="463"/>
      <c r="AD174" s="464"/>
      <c r="AE174" s="466"/>
      <c r="AF174" s="464"/>
      <c r="AG174" s="461"/>
      <c r="AH174" s="464"/>
      <c r="AI174" s="461"/>
      <c r="AJ174" s="653">
        <f t="shared" si="26"/>
        <v>1</v>
      </c>
      <c r="AK174" s="608"/>
      <c r="AL174" s="320">
        <f t="shared" si="24"/>
        <v>0</v>
      </c>
      <c r="AM174" s="320">
        <f t="shared" si="27"/>
        <v>0</v>
      </c>
      <c r="AN174" s="324">
        <f t="shared" si="28"/>
        <v>0</v>
      </c>
      <c r="AO174" s="324">
        <f t="shared" si="29"/>
        <v>0</v>
      </c>
      <c r="AP174" s="324">
        <f t="shared" si="30"/>
        <v>0</v>
      </c>
      <c r="AQ174" s="324">
        <f t="shared" si="31"/>
        <v>0</v>
      </c>
      <c r="AR174" s="324">
        <f t="shared" si="32"/>
        <v>0</v>
      </c>
      <c r="AS174" s="324">
        <f t="shared" si="33"/>
        <v>0</v>
      </c>
      <c r="AT174" s="324">
        <f t="shared" si="34"/>
        <v>0</v>
      </c>
      <c r="AU174" s="321">
        <f t="shared" si="35"/>
        <v>0</v>
      </c>
      <c r="AV174" s="322" t="str">
        <f t="shared" si="25"/>
        <v/>
      </c>
      <c r="AW174" s="110"/>
      <c r="AX174" s="110"/>
      <c r="AY174" s="110"/>
    </row>
    <row r="175" spans="1:51">
      <c r="A175" s="319"/>
      <c r="B175" s="634"/>
      <c r="C175" s="634"/>
      <c r="D175" s="633"/>
      <c r="E175" s="635"/>
      <c r="F175" s="635"/>
      <c r="G175" s="634"/>
      <c r="H175" s="647"/>
      <c r="I175" s="651"/>
      <c r="J175" s="647"/>
      <c r="K175" s="649"/>
      <c r="L175" s="647">
        <f>IF(D175="",0,VLOOKUP(D175,LookupDataNonCounty!$B$2:$C$16,2,FALSE)*J175)</f>
        <v>0</v>
      </c>
      <c r="M175" s="647"/>
      <c r="N175" s="647"/>
      <c r="O175" s="647"/>
      <c r="P175" s="647"/>
      <c r="Q175" s="647"/>
      <c r="R175" s="459"/>
      <c r="S175" s="460"/>
      <c r="T175" s="461"/>
      <c r="U175" s="462"/>
      <c r="V175" s="459"/>
      <c r="W175" s="459"/>
      <c r="X175" s="459"/>
      <c r="Y175" s="463"/>
      <c r="Z175" s="464"/>
      <c r="AA175" s="465"/>
      <c r="AB175" s="459"/>
      <c r="AC175" s="463"/>
      <c r="AD175" s="464"/>
      <c r="AE175" s="466"/>
      <c r="AF175" s="464"/>
      <c r="AG175" s="461"/>
      <c r="AH175" s="464"/>
      <c r="AI175" s="461"/>
      <c r="AJ175" s="653">
        <f t="shared" si="26"/>
        <v>1</v>
      </c>
      <c r="AK175" s="607"/>
      <c r="AL175" s="320">
        <f t="shared" si="24"/>
        <v>0</v>
      </c>
      <c r="AM175" s="320">
        <f t="shared" si="27"/>
        <v>0</v>
      </c>
      <c r="AN175" s="324">
        <f t="shared" si="28"/>
        <v>0</v>
      </c>
      <c r="AO175" s="324">
        <f t="shared" si="29"/>
        <v>0</v>
      </c>
      <c r="AP175" s="324">
        <f t="shared" si="30"/>
        <v>0</v>
      </c>
      <c r="AQ175" s="324">
        <f t="shared" si="31"/>
        <v>0</v>
      </c>
      <c r="AR175" s="324">
        <f t="shared" si="32"/>
        <v>0</v>
      </c>
      <c r="AS175" s="324">
        <f t="shared" si="33"/>
        <v>0</v>
      </c>
      <c r="AT175" s="324">
        <f t="shared" si="34"/>
        <v>0</v>
      </c>
      <c r="AU175" s="321">
        <f t="shared" si="35"/>
        <v>0</v>
      </c>
      <c r="AV175" s="322" t="str">
        <f t="shared" si="25"/>
        <v/>
      </c>
      <c r="AW175" s="110"/>
      <c r="AX175" s="110"/>
      <c r="AY175" s="110"/>
    </row>
    <row r="176" spans="1:51">
      <c r="A176" s="319"/>
      <c r="B176" s="634"/>
      <c r="C176" s="634"/>
      <c r="D176" s="633"/>
      <c r="E176" s="635"/>
      <c r="F176" s="635"/>
      <c r="G176" s="634"/>
      <c r="H176" s="647"/>
      <c r="I176" s="651"/>
      <c r="J176" s="647"/>
      <c r="K176" s="649"/>
      <c r="L176" s="647">
        <f>IF(D176="",0,VLOOKUP(D176,LookupDataNonCounty!$B$2:$C$16,2,FALSE)*J176)</f>
        <v>0</v>
      </c>
      <c r="M176" s="647"/>
      <c r="N176" s="647"/>
      <c r="O176" s="647"/>
      <c r="P176" s="647"/>
      <c r="Q176" s="647"/>
      <c r="R176" s="459"/>
      <c r="S176" s="460"/>
      <c r="T176" s="461"/>
      <c r="U176" s="462"/>
      <c r="V176" s="459"/>
      <c r="W176" s="459"/>
      <c r="X176" s="459"/>
      <c r="Y176" s="463"/>
      <c r="Z176" s="464"/>
      <c r="AA176" s="465"/>
      <c r="AB176" s="459"/>
      <c r="AC176" s="463"/>
      <c r="AD176" s="464"/>
      <c r="AE176" s="466"/>
      <c r="AF176" s="464"/>
      <c r="AG176" s="461"/>
      <c r="AH176" s="464"/>
      <c r="AI176" s="461"/>
      <c r="AJ176" s="653">
        <f t="shared" si="26"/>
        <v>1</v>
      </c>
      <c r="AK176" s="608"/>
      <c r="AL176" s="320">
        <f t="shared" si="24"/>
        <v>0</v>
      </c>
      <c r="AM176" s="320">
        <f t="shared" si="27"/>
        <v>0</v>
      </c>
      <c r="AN176" s="324">
        <f t="shared" si="28"/>
        <v>0</v>
      </c>
      <c r="AO176" s="324">
        <f t="shared" si="29"/>
        <v>0</v>
      </c>
      <c r="AP176" s="324">
        <f t="shared" si="30"/>
        <v>0</v>
      </c>
      <c r="AQ176" s="324">
        <f t="shared" si="31"/>
        <v>0</v>
      </c>
      <c r="AR176" s="324">
        <f t="shared" si="32"/>
        <v>0</v>
      </c>
      <c r="AS176" s="324">
        <f t="shared" si="33"/>
        <v>0</v>
      </c>
      <c r="AT176" s="324">
        <f t="shared" si="34"/>
        <v>0</v>
      </c>
      <c r="AU176" s="321">
        <f t="shared" si="35"/>
        <v>0</v>
      </c>
      <c r="AV176" s="322" t="str">
        <f t="shared" si="25"/>
        <v/>
      </c>
      <c r="AW176" s="110"/>
      <c r="AX176" s="110"/>
      <c r="AY176" s="110"/>
    </row>
    <row r="177" spans="1:51">
      <c r="A177" s="319"/>
      <c r="B177" s="634"/>
      <c r="C177" s="634"/>
      <c r="D177" s="633"/>
      <c r="E177" s="635"/>
      <c r="F177" s="635"/>
      <c r="G177" s="634"/>
      <c r="H177" s="647"/>
      <c r="I177" s="651"/>
      <c r="J177" s="647"/>
      <c r="K177" s="649"/>
      <c r="L177" s="647">
        <f>IF(D177="",0,VLOOKUP(D177,LookupDataNonCounty!$B$2:$C$16,2,FALSE)*J177)</f>
        <v>0</v>
      </c>
      <c r="M177" s="647"/>
      <c r="N177" s="647"/>
      <c r="O177" s="647"/>
      <c r="P177" s="647"/>
      <c r="Q177" s="647"/>
      <c r="R177" s="459"/>
      <c r="S177" s="460"/>
      <c r="T177" s="461"/>
      <c r="U177" s="462"/>
      <c r="V177" s="459"/>
      <c r="W177" s="459"/>
      <c r="X177" s="459"/>
      <c r="Y177" s="463"/>
      <c r="Z177" s="464"/>
      <c r="AA177" s="465"/>
      <c r="AB177" s="459"/>
      <c r="AC177" s="463"/>
      <c r="AD177" s="464"/>
      <c r="AE177" s="466"/>
      <c r="AF177" s="464"/>
      <c r="AG177" s="461"/>
      <c r="AH177" s="464"/>
      <c r="AI177" s="461"/>
      <c r="AJ177" s="653">
        <f t="shared" si="26"/>
        <v>1</v>
      </c>
      <c r="AK177" s="607"/>
      <c r="AL177" s="320">
        <f t="shared" si="24"/>
        <v>0</v>
      </c>
      <c r="AM177" s="320">
        <f t="shared" si="27"/>
        <v>0</v>
      </c>
      <c r="AN177" s="324">
        <f t="shared" si="28"/>
        <v>0</v>
      </c>
      <c r="AO177" s="324">
        <f t="shared" si="29"/>
        <v>0</v>
      </c>
      <c r="AP177" s="324">
        <f t="shared" si="30"/>
        <v>0</v>
      </c>
      <c r="AQ177" s="324">
        <f t="shared" si="31"/>
        <v>0</v>
      </c>
      <c r="AR177" s="324">
        <f t="shared" si="32"/>
        <v>0</v>
      </c>
      <c r="AS177" s="324">
        <f t="shared" si="33"/>
        <v>0</v>
      </c>
      <c r="AT177" s="324">
        <f t="shared" si="34"/>
        <v>0</v>
      </c>
      <c r="AU177" s="321">
        <f t="shared" si="35"/>
        <v>0</v>
      </c>
      <c r="AV177" s="322" t="str">
        <f t="shared" si="25"/>
        <v/>
      </c>
      <c r="AW177" s="110"/>
      <c r="AX177" s="110"/>
      <c r="AY177" s="110"/>
    </row>
    <row r="178" spans="1:51">
      <c r="A178" s="319"/>
      <c r="B178" s="634"/>
      <c r="C178" s="634"/>
      <c r="D178" s="633"/>
      <c r="E178" s="635"/>
      <c r="F178" s="635"/>
      <c r="G178" s="634"/>
      <c r="H178" s="647"/>
      <c r="I178" s="651"/>
      <c r="J178" s="647"/>
      <c r="K178" s="649"/>
      <c r="L178" s="647">
        <f>IF(D178="",0,VLOOKUP(D178,LookupDataNonCounty!$B$2:$C$16,2,FALSE)*J178)</f>
        <v>0</v>
      </c>
      <c r="M178" s="647"/>
      <c r="N178" s="647"/>
      <c r="O178" s="647"/>
      <c r="P178" s="647"/>
      <c r="Q178" s="647"/>
      <c r="R178" s="459"/>
      <c r="S178" s="460"/>
      <c r="T178" s="461"/>
      <c r="U178" s="462"/>
      <c r="V178" s="459"/>
      <c r="W178" s="459"/>
      <c r="X178" s="459"/>
      <c r="Y178" s="463"/>
      <c r="Z178" s="464"/>
      <c r="AA178" s="465"/>
      <c r="AB178" s="459"/>
      <c r="AC178" s="463"/>
      <c r="AD178" s="464"/>
      <c r="AE178" s="466"/>
      <c r="AF178" s="464"/>
      <c r="AG178" s="461"/>
      <c r="AH178" s="464"/>
      <c r="AI178" s="461"/>
      <c r="AJ178" s="653">
        <f t="shared" si="26"/>
        <v>1</v>
      </c>
      <c r="AK178" s="608"/>
      <c r="AL178" s="320">
        <f t="shared" si="24"/>
        <v>0</v>
      </c>
      <c r="AM178" s="320">
        <f t="shared" si="27"/>
        <v>0</v>
      </c>
      <c r="AN178" s="324">
        <f t="shared" si="28"/>
        <v>0</v>
      </c>
      <c r="AO178" s="324">
        <f t="shared" si="29"/>
        <v>0</v>
      </c>
      <c r="AP178" s="324">
        <f t="shared" si="30"/>
        <v>0</v>
      </c>
      <c r="AQ178" s="324">
        <f t="shared" si="31"/>
        <v>0</v>
      </c>
      <c r="AR178" s="324">
        <f t="shared" si="32"/>
        <v>0</v>
      </c>
      <c r="AS178" s="324">
        <f t="shared" si="33"/>
        <v>0</v>
      </c>
      <c r="AT178" s="324">
        <f t="shared" si="34"/>
        <v>0</v>
      </c>
      <c r="AU178" s="321">
        <f t="shared" si="35"/>
        <v>0</v>
      </c>
      <c r="AV178" s="322" t="str">
        <f t="shared" si="25"/>
        <v/>
      </c>
      <c r="AW178" s="110"/>
      <c r="AX178" s="110"/>
      <c r="AY178" s="110"/>
    </row>
    <row r="179" spans="1:51">
      <c r="A179" s="319"/>
      <c r="B179" s="634"/>
      <c r="C179" s="634"/>
      <c r="D179" s="633"/>
      <c r="E179" s="635"/>
      <c r="F179" s="635"/>
      <c r="G179" s="634"/>
      <c r="H179" s="647"/>
      <c r="I179" s="651"/>
      <c r="J179" s="647"/>
      <c r="K179" s="649"/>
      <c r="L179" s="647">
        <f>IF(D179="",0,VLOOKUP(D179,LookupDataNonCounty!$B$2:$C$16,2,FALSE)*J179)</f>
        <v>0</v>
      </c>
      <c r="M179" s="647"/>
      <c r="N179" s="647"/>
      <c r="O179" s="647"/>
      <c r="P179" s="647"/>
      <c r="Q179" s="647"/>
      <c r="R179" s="459"/>
      <c r="S179" s="460"/>
      <c r="T179" s="461"/>
      <c r="U179" s="462"/>
      <c r="V179" s="459"/>
      <c r="W179" s="459"/>
      <c r="X179" s="459"/>
      <c r="Y179" s="463"/>
      <c r="Z179" s="464"/>
      <c r="AA179" s="465"/>
      <c r="AB179" s="459"/>
      <c r="AC179" s="463"/>
      <c r="AD179" s="464"/>
      <c r="AE179" s="466"/>
      <c r="AF179" s="464"/>
      <c r="AG179" s="461"/>
      <c r="AH179" s="464"/>
      <c r="AI179" s="461"/>
      <c r="AJ179" s="653">
        <f t="shared" si="26"/>
        <v>1</v>
      </c>
      <c r="AK179" s="607"/>
      <c r="AL179" s="320">
        <f t="shared" si="24"/>
        <v>0</v>
      </c>
      <c r="AM179" s="320">
        <f t="shared" si="27"/>
        <v>0</v>
      </c>
      <c r="AN179" s="324">
        <f t="shared" si="28"/>
        <v>0</v>
      </c>
      <c r="AO179" s="324">
        <f t="shared" si="29"/>
        <v>0</v>
      </c>
      <c r="AP179" s="324">
        <f t="shared" si="30"/>
        <v>0</v>
      </c>
      <c r="AQ179" s="324">
        <f t="shared" si="31"/>
        <v>0</v>
      </c>
      <c r="AR179" s="324">
        <f t="shared" si="32"/>
        <v>0</v>
      </c>
      <c r="AS179" s="324">
        <f t="shared" si="33"/>
        <v>0</v>
      </c>
      <c r="AT179" s="324">
        <f t="shared" si="34"/>
        <v>0</v>
      </c>
      <c r="AU179" s="321">
        <f t="shared" si="35"/>
        <v>0</v>
      </c>
      <c r="AV179" s="322" t="str">
        <f t="shared" si="25"/>
        <v/>
      </c>
      <c r="AW179" s="110"/>
      <c r="AX179" s="110"/>
      <c r="AY179" s="110"/>
    </row>
    <row r="180" spans="1:51">
      <c r="A180" s="319"/>
      <c r="B180" s="634"/>
      <c r="C180" s="634"/>
      <c r="D180" s="633"/>
      <c r="E180" s="635"/>
      <c r="F180" s="635"/>
      <c r="G180" s="634"/>
      <c r="H180" s="647"/>
      <c r="I180" s="651"/>
      <c r="J180" s="647"/>
      <c r="K180" s="649"/>
      <c r="L180" s="647">
        <f>IF(D180="",0,VLOOKUP(D180,LookupDataNonCounty!$B$2:$C$16,2,FALSE)*J180)</f>
        <v>0</v>
      </c>
      <c r="M180" s="647"/>
      <c r="N180" s="647"/>
      <c r="O180" s="647"/>
      <c r="P180" s="647"/>
      <c r="Q180" s="647"/>
      <c r="R180" s="459"/>
      <c r="S180" s="460"/>
      <c r="T180" s="461"/>
      <c r="U180" s="462"/>
      <c r="V180" s="459"/>
      <c r="W180" s="459"/>
      <c r="X180" s="459"/>
      <c r="Y180" s="463"/>
      <c r="Z180" s="464"/>
      <c r="AA180" s="465"/>
      <c r="AB180" s="459"/>
      <c r="AC180" s="463"/>
      <c r="AD180" s="464"/>
      <c r="AE180" s="466"/>
      <c r="AF180" s="464"/>
      <c r="AG180" s="461"/>
      <c r="AH180" s="464"/>
      <c r="AI180" s="461"/>
      <c r="AJ180" s="653">
        <f t="shared" si="26"/>
        <v>1</v>
      </c>
      <c r="AK180" s="608"/>
      <c r="AL180" s="320">
        <f t="shared" si="24"/>
        <v>0</v>
      </c>
      <c r="AM180" s="320">
        <f t="shared" si="27"/>
        <v>0</v>
      </c>
      <c r="AN180" s="324">
        <f t="shared" si="28"/>
        <v>0</v>
      </c>
      <c r="AO180" s="324">
        <f t="shared" si="29"/>
        <v>0</v>
      </c>
      <c r="AP180" s="324">
        <f t="shared" si="30"/>
        <v>0</v>
      </c>
      <c r="AQ180" s="324">
        <f t="shared" si="31"/>
        <v>0</v>
      </c>
      <c r="AR180" s="324">
        <f t="shared" si="32"/>
        <v>0</v>
      </c>
      <c r="AS180" s="324">
        <f t="shared" si="33"/>
        <v>0</v>
      </c>
      <c r="AT180" s="324">
        <f t="shared" si="34"/>
        <v>0</v>
      </c>
      <c r="AU180" s="321">
        <f t="shared" si="35"/>
        <v>0</v>
      </c>
      <c r="AV180" s="322" t="str">
        <f t="shared" si="25"/>
        <v/>
      </c>
      <c r="AW180" s="110"/>
      <c r="AX180" s="110"/>
      <c r="AY180" s="110"/>
    </row>
    <row r="181" spans="1:51">
      <c r="A181" s="319"/>
      <c r="B181" s="634"/>
      <c r="C181" s="634"/>
      <c r="D181" s="633"/>
      <c r="E181" s="635"/>
      <c r="F181" s="635"/>
      <c r="G181" s="634"/>
      <c r="H181" s="647"/>
      <c r="I181" s="651"/>
      <c r="J181" s="647"/>
      <c r="K181" s="649"/>
      <c r="L181" s="647">
        <f>IF(D181="",0,VLOOKUP(D181,LookupDataNonCounty!$B$2:$C$16,2,FALSE)*J181)</f>
        <v>0</v>
      </c>
      <c r="M181" s="647"/>
      <c r="N181" s="647"/>
      <c r="O181" s="647"/>
      <c r="P181" s="647"/>
      <c r="Q181" s="647"/>
      <c r="R181" s="459"/>
      <c r="S181" s="460"/>
      <c r="T181" s="461"/>
      <c r="U181" s="462"/>
      <c r="V181" s="459"/>
      <c r="W181" s="459"/>
      <c r="X181" s="459"/>
      <c r="Y181" s="463"/>
      <c r="Z181" s="464"/>
      <c r="AA181" s="465"/>
      <c r="AB181" s="459"/>
      <c r="AC181" s="463"/>
      <c r="AD181" s="464"/>
      <c r="AE181" s="466"/>
      <c r="AF181" s="464"/>
      <c r="AG181" s="461"/>
      <c r="AH181" s="464"/>
      <c r="AI181" s="461"/>
      <c r="AJ181" s="653">
        <f t="shared" si="26"/>
        <v>1</v>
      </c>
      <c r="AK181" s="607"/>
      <c r="AL181" s="320">
        <f t="shared" si="24"/>
        <v>0</v>
      </c>
      <c r="AM181" s="320">
        <f t="shared" si="27"/>
        <v>0</v>
      </c>
      <c r="AN181" s="324">
        <f t="shared" si="28"/>
        <v>0</v>
      </c>
      <c r="AO181" s="324">
        <f t="shared" si="29"/>
        <v>0</v>
      </c>
      <c r="AP181" s="324">
        <f t="shared" si="30"/>
        <v>0</v>
      </c>
      <c r="AQ181" s="324">
        <f t="shared" si="31"/>
        <v>0</v>
      </c>
      <c r="AR181" s="324">
        <f t="shared" si="32"/>
        <v>0</v>
      </c>
      <c r="AS181" s="324">
        <f t="shared" si="33"/>
        <v>0</v>
      </c>
      <c r="AT181" s="324">
        <f t="shared" si="34"/>
        <v>0</v>
      </c>
      <c r="AU181" s="321">
        <f t="shared" si="35"/>
        <v>0</v>
      </c>
      <c r="AV181" s="322" t="str">
        <f t="shared" si="25"/>
        <v/>
      </c>
      <c r="AW181" s="110"/>
      <c r="AX181" s="110"/>
      <c r="AY181" s="110"/>
    </row>
    <row r="182" spans="1:51">
      <c r="A182" s="319"/>
      <c r="B182" s="634"/>
      <c r="C182" s="634"/>
      <c r="D182" s="633"/>
      <c r="E182" s="635"/>
      <c r="F182" s="635"/>
      <c r="G182" s="634"/>
      <c r="H182" s="647"/>
      <c r="I182" s="651"/>
      <c r="J182" s="647"/>
      <c r="K182" s="649"/>
      <c r="L182" s="647">
        <f>IF(D182="",0,VLOOKUP(D182,LookupDataNonCounty!$B$2:$C$16,2,FALSE)*J182)</f>
        <v>0</v>
      </c>
      <c r="M182" s="647"/>
      <c r="N182" s="647"/>
      <c r="O182" s="647"/>
      <c r="P182" s="647"/>
      <c r="Q182" s="647"/>
      <c r="R182" s="459"/>
      <c r="S182" s="460"/>
      <c r="T182" s="461"/>
      <c r="U182" s="462"/>
      <c r="V182" s="459"/>
      <c r="W182" s="459"/>
      <c r="X182" s="459"/>
      <c r="Y182" s="463"/>
      <c r="Z182" s="464"/>
      <c r="AA182" s="465"/>
      <c r="AB182" s="459"/>
      <c r="AC182" s="463"/>
      <c r="AD182" s="464"/>
      <c r="AE182" s="466"/>
      <c r="AF182" s="464"/>
      <c r="AG182" s="461"/>
      <c r="AH182" s="464"/>
      <c r="AI182" s="461"/>
      <c r="AJ182" s="653">
        <f t="shared" si="26"/>
        <v>1</v>
      </c>
      <c r="AK182" s="608"/>
      <c r="AL182" s="320">
        <f t="shared" si="24"/>
        <v>0</v>
      </c>
      <c r="AM182" s="320">
        <f t="shared" si="27"/>
        <v>0</v>
      </c>
      <c r="AN182" s="324">
        <f t="shared" si="28"/>
        <v>0</v>
      </c>
      <c r="AO182" s="324">
        <f t="shared" si="29"/>
        <v>0</v>
      </c>
      <c r="AP182" s="324">
        <f t="shared" si="30"/>
        <v>0</v>
      </c>
      <c r="AQ182" s="324">
        <f t="shared" si="31"/>
        <v>0</v>
      </c>
      <c r="AR182" s="324">
        <f t="shared" si="32"/>
        <v>0</v>
      </c>
      <c r="AS182" s="324">
        <f t="shared" si="33"/>
        <v>0</v>
      </c>
      <c r="AT182" s="324">
        <f t="shared" si="34"/>
        <v>0</v>
      </c>
      <c r="AU182" s="321">
        <f t="shared" si="35"/>
        <v>0</v>
      </c>
      <c r="AV182" s="322" t="str">
        <f t="shared" si="25"/>
        <v/>
      </c>
      <c r="AW182" s="110"/>
      <c r="AX182" s="110"/>
      <c r="AY182" s="110"/>
    </row>
    <row r="183" spans="1:51">
      <c r="A183" s="319"/>
      <c r="B183" s="634"/>
      <c r="C183" s="634"/>
      <c r="D183" s="633"/>
      <c r="E183" s="635"/>
      <c r="F183" s="635"/>
      <c r="G183" s="634"/>
      <c r="H183" s="647"/>
      <c r="I183" s="651"/>
      <c r="J183" s="647"/>
      <c r="K183" s="649"/>
      <c r="L183" s="647">
        <f>IF(D183="",0,VLOOKUP(D183,LookupDataNonCounty!$B$2:$C$16,2,FALSE)*J183)</f>
        <v>0</v>
      </c>
      <c r="M183" s="647"/>
      <c r="N183" s="647"/>
      <c r="O183" s="647"/>
      <c r="P183" s="647"/>
      <c r="Q183" s="647"/>
      <c r="R183" s="459"/>
      <c r="S183" s="460"/>
      <c r="T183" s="461"/>
      <c r="U183" s="462"/>
      <c r="V183" s="459"/>
      <c r="W183" s="459"/>
      <c r="X183" s="459"/>
      <c r="Y183" s="463"/>
      <c r="Z183" s="464"/>
      <c r="AA183" s="465"/>
      <c r="AB183" s="459"/>
      <c r="AC183" s="463"/>
      <c r="AD183" s="464"/>
      <c r="AE183" s="466"/>
      <c r="AF183" s="464"/>
      <c r="AG183" s="461"/>
      <c r="AH183" s="464"/>
      <c r="AI183" s="461"/>
      <c r="AJ183" s="653">
        <f t="shared" si="26"/>
        <v>1</v>
      </c>
      <c r="AK183" s="607"/>
      <c r="AL183" s="320">
        <f t="shared" si="24"/>
        <v>0</v>
      </c>
      <c r="AM183" s="320">
        <f t="shared" si="27"/>
        <v>0</v>
      </c>
      <c r="AN183" s="324">
        <f t="shared" si="28"/>
        <v>0</v>
      </c>
      <c r="AO183" s="324">
        <f t="shared" si="29"/>
        <v>0</v>
      </c>
      <c r="AP183" s="324">
        <f t="shared" si="30"/>
        <v>0</v>
      </c>
      <c r="AQ183" s="324">
        <f t="shared" si="31"/>
        <v>0</v>
      </c>
      <c r="AR183" s="324">
        <f t="shared" si="32"/>
        <v>0</v>
      </c>
      <c r="AS183" s="324">
        <f t="shared" si="33"/>
        <v>0</v>
      </c>
      <c r="AT183" s="324">
        <f t="shared" si="34"/>
        <v>0</v>
      </c>
      <c r="AU183" s="321">
        <f t="shared" si="35"/>
        <v>0</v>
      </c>
      <c r="AV183" s="322" t="str">
        <f t="shared" si="25"/>
        <v/>
      </c>
      <c r="AW183" s="110"/>
      <c r="AX183" s="110"/>
      <c r="AY183" s="110"/>
    </row>
    <row r="184" spans="1:51">
      <c r="A184" s="319"/>
      <c r="B184" s="634"/>
      <c r="C184" s="634"/>
      <c r="D184" s="633"/>
      <c r="E184" s="635"/>
      <c r="F184" s="635"/>
      <c r="G184" s="634"/>
      <c r="H184" s="647"/>
      <c r="I184" s="651"/>
      <c r="J184" s="647"/>
      <c r="K184" s="649"/>
      <c r="L184" s="647">
        <f>IF(D184="",0,VLOOKUP(D184,LookupDataNonCounty!$B$2:$C$16,2,FALSE)*J184)</f>
        <v>0</v>
      </c>
      <c r="M184" s="647"/>
      <c r="N184" s="647"/>
      <c r="O184" s="647"/>
      <c r="P184" s="647"/>
      <c r="Q184" s="647"/>
      <c r="R184" s="459"/>
      <c r="S184" s="460"/>
      <c r="T184" s="461"/>
      <c r="U184" s="462"/>
      <c r="V184" s="459"/>
      <c r="W184" s="459"/>
      <c r="X184" s="459"/>
      <c r="Y184" s="463"/>
      <c r="Z184" s="464"/>
      <c r="AA184" s="465"/>
      <c r="AB184" s="459"/>
      <c r="AC184" s="463"/>
      <c r="AD184" s="464"/>
      <c r="AE184" s="466"/>
      <c r="AF184" s="464"/>
      <c r="AG184" s="461"/>
      <c r="AH184" s="464"/>
      <c r="AI184" s="461"/>
      <c r="AJ184" s="653">
        <f t="shared" si="26"/>
        <v>1</v>
      </c>
      <c r="AK184" s="608"/>
      <c r="AL184" s="320">
        <f t="shared" si="24"/>
        <v>0</v>
      </c>
      <c r="AM184" s="320">
        <f t="shared" si="27"/>
        <v>0</v>
      </c>
      <c r="AN184" s="324">
        <f t="shared" si="28"/>
        <v>0</v>
      </c>
      <c r="AO184" s="324">
        <f t="shared" si="29"/>
        <v>0</v>
      </c>
      <c r="AP184" s="324">
        <f t="shared" si="30"/>
        <v>0</v>
      </c>
      <c r="AQ184" s="324">
        <f t="shared" si="31"/>
        <v>0</v>
      </c>
      <c r="AR184" s="324">
        <f t="shared" si="32"/>
        <v>0</v>
      </c>
      <c r="AS184" s="324">
        <f t="shared" si="33"/>
        <v>0</v>
      </c>
      <c r="AT184" s="324">
        <f t="shared" si="34"/>
        <v>0</v>
      </c>
      <c r="AU184" s="321">
        <f t="shared" si="35"/>
        <v>0</v>
      </c>
      <c r="AV184" s="322" t="str">
        <f t="shared" si="25"/>
        <v/>
      </c>
      <c r="AW184" s="110"/>
      <c r="AX184" s="110"/>
      <c r="AY184" s="110"/>
    </row>
    <row r="185" spans="1:51">
      <c r="A185" s="319"/>
      <c r="B185" s="634"/>
      <c r="C185" s="634"/>
      <c r="D185" s="633"/>
      <c r="E185" s="635"/>
      <c r="F185" s="635"/>
      <c r="G185" s="634"/>
      <c r="H185" s="647"/>
      <c r="I185" s="651"/>
      <c r="J185" s="647"/>
      <c r="K185" s="649"/>
      <c r="L185" s="647">
        <f>IF(D185="",0,VLOOKUP(D185,LookupDataNonCounty!$B$2:$C$16,2,FALSE)*J185)</f>
        <v>0</v>
      </c>
      <c r="M185" s="647"/>
      <c r="N185" s="647"/>
      <c r="O185" s="647"/>
      <c r="P185" s="647"/>
      <c r="Q185" s="647"/>
      <c r="R185" s="459"/>
      <c r="S185" s="460"/>
      <c r="T185" s="461"/>
      <c r="U185" s="462"/>
      <c r="V185" s="459"/>
      <c r="W185" s="459"/>
      <c r="X185" s="459"/>
      <c r="Y185" s="463"/>
      <c r="Z185" s="464"/>
      <c r="AA185" s="465"/>
      <c r="AB185" s="459"/>
      <c r="AC185" s="463"/>
      <c r="AD185" s="464"/>
      <c r="AE185" s="466"/>
      <c r="AF185" s="464"/>
      <c r="AG185" s="461"/>
      <c r="AH185" s="464"/>
      <c r="AI185" s="461"/>
      <c r="AJ185" s="653">
        <f t="shared" si="26"/>
        <v>1</v>
      </c>
      <c r="AK185" s="607"/>
      <c r="AL185" s="320">
        <f t="shared" si="24"/>
        <v>0</v>
      </c>
      <c r="AM185" s="320">
        <f t="shared" si="27"/>
        <v>0</v>
      </c>
      <c r="AN185" s="324">
        <f t="shared" si="28"/>
        <v>0</v>
      </c>
      <c r="AO185" s="324">
        <f t="shared" si="29"/>
        <v>0</v>
      </c>
      <c r="AP185" s="324">
        <f t="shared" si="30"/>
        <v>0</v>
      </c>
      <c r="AQ185" s="324">
        <f t="shared" si="31"/>
        <v>0</v>
      </c>
      <c r="AR185" s="324">
        <f t="shared" si="32"/>
        <v>0</v>
      </c>
      <c r="AS185" s="324">
        <f t="shared" si="33"/>
        <v>0</v>
      </c>
      <c r="AT185" s="324">
        <f t="shared" si="34"/>
        <v>0</v>
      </c>
      <c r="AU185" s="321">
        <f t="shared" si="35"/>
        <v>0</v>
      </c>
      <c r="AV185" s="322" t="str">
        <f t="shared" si="25"/>
        <v/>
      </c>
      <c r="AW185" s="110"/>
      <c r="AX185" s="110"/>
      <c r="AY185" s="110"/>
    </row>
    <row r="186" spans="1:51">
      <c r="A186" s="319"/>
      <c r="B186" s="634"/>
      <c r="C186" s="634"/>
      <c r="D186" s="633"/>
      <c r="E186" s="635"/>
      <c r="F186" s="635"/>
      <c r="G186" s="634"/>
      <c r="H186" s="647"/>
      <c r="I186" s="651"/>
      <c r="J186" s="647"/>
      <c r="K186" s="649"/>
      <c r="L186" s="647">
        <f>IF(D186="",0,VLOOKUP(D186,LookupDataNonCounty!$B$2:$C$16,2,FALSE)*J186)</f>
        <v>0</v>
      </c>
      <c r="M186" s="647"/>
      <c r="N186" s="647"/>
      <c r="O186" s="647"/>
      <c r="P186" s="647"/>
      <c r="Q186" s="647"/>
      <c r="R186" s="459"/>
      <c r="S186" s="460"/>
      <c r="T186" s="461"/>
      <c r="U186" s="462"/>
      <c r="V186" s="459"/>
      <c r="W186" s="459"/>
      <c r="X186" s="459"/>
      <c r="Y186" s="463"/>
      <c r="Z186" s="464"/>
      <c r="AA186" s="465"/>
      <c r="AB186" s="459"/>
      <c r="AC186" s="463"/>
      <c r="AD186" s="464"/>
      <c r="AE186" s="466"/>
      <c r="AF186" s="464"/>
      <c r="AG186" s="461"/>
      <c r="AH186" s="464"/>
      <c r="AI186" s="461"/>
      <c r="AJ186" s="653">
        <f t="shared" si="26"/>
        <v>1</v>
      </c>
      <c r="AK186" s="608"/>
      <c r="AL186" s="320">
        <f t="shared" si="24"/>
        <v>0</v>
      </c>
      <c r="AM186" s="320">
        <f t="shared" si="27"/>
        <v>0</v>
      </c>
      <c r="AN186" s="324">
        <f t="shared" si="28"/>
        <v>0</v>
      </c>
      <c r="AO186" s="324">
        <f t="shared" si="29"/>
        <v>0</v>
      </c>
      <c r="AP186" s="324">
        <f t="shared" si="30"/>
        <v>0</v>
      </c>
      <c r="AQ186" s="324">
        <f t="shared" si="31"/>
        <v>0</v>
      </c>
      <c r="AR186" s="324">
        <f t="shared" si="32"/>
        <v>0</v>
      </c>
      <c r="AS186" s="324">
        <f t="shared" si="33"/>
        <v>0</v>
      </c>
      <c r="AT186" s="324">
        <f t="shared" si="34"/>
        <v>0</v>
      </c>
      <c r="AU186" s="321">
        <f t="shared" si="35"/>
        <v>0</v>
      </c>
      <c r="AV186" s="322" t="str">
        <f t="shared" si="25"/>
        <v/>
      </c>
      <c r="AW186" s="110"/>
      <c r="AX186" s="110"/>
      <c r="AY186" s="110"/>
    </row>
    <row r="187" spans="1:51">
      <c r="A187" s="319"/>
      <c r="B187" s="634"/>
      <c r="C187" s="634"/>
      <c r="D187" s="633"/>
      <c r="E187" s="635"/>
      <c r="F187" s="635"/>
      <c r="G187" s="634"/>
      <c r="H187" s="647"/>
      <c r="I187" s="651"/>
      <c r="J187" s="647"/>
      <c r="K187" s="649"/>
      <c r="L187" s="647">
        <f>IF(D187="",0,VLOOKUP(D187,LookupDataNonCounty!$B$2:$C$16,2,FALSE)*J187)</f>
        <v>0</v>
      </c>
      <c r="M187" s="647"/>
      <c r="N187" s="647"/>
      <c r="O187" s="647"/>
      <c r="P187" s="647"/>
      <c r="Q187" s="647"/>
      <c r="R187" s="459"/>
      <c r="S187" s="460"/>
      <c r="T187" s="461"/>
      <c r="U187" s="462"/>
      <c r="V187" s="459"/>
      <c r="W187" s="459"/>
      <c r="X187" s="459"/>
      <c r="Y187" s="463"/>
      <c r="Z187" s="464"/>
      <c r="AA187" s="465"/>
      <c r="AB187" s="459"/>
      <c r="AC187" s="463"/>
      <c r="AD187" s="464"/>
      <c r="AE187" s="466"/>
      <c r="AF187" s="464"/>
      <c r="AG187" s="461"/>
      <c r="AH187" s="464"/>
      <c r="AI187" s="461"/>
      <c r="AJ187" s="653">
        <f t="shared" si="26"/>
        <v>1</v>
      </c>
      <c r="AK187" s="607"/>
      <c r="AL187" s="320">
        <f t="shared" si="24"/>
        <v>0</v>
      </c>
      <c r="AM187" s="320">
        <f t="shared" si="27"/>
        <v>0</v>
      </c>
      <c r="AN187" s="324">
        <f t="shared" si="28"/>
        <v>0</v>
      </c>
      <c r="AO187" s="324">
        <f t="shared" si="29"/>
        <v>0</v>
      </c>
      <c r="AP187" s="324">
        <f t="shared" si="30"/>
        <v>0</v>
      </c>
      <c r="AQ187" s="324">
        <f t="shared" si="31"/>
        <v>0</v>
      </c>
      <c r="AR187" s="324">
        <f t="shared" si="32"/>
        <v>0</v>
      </c>
      <c r="AS187" s="324">
        <f t="shared" si="33"/>
        <v>0</v>
      </c>
      <c r="AT187" s="324">
        <f t="shared" si="34"/>
        <v>0</v>
      </c>
      <c r="AU187" s="321">
        <f t="shared" si="35"/>
        <v>0</v>
      </c>
      <c r="AV187" s="322" t="str">
        <f t="shared" si="25"/>
        <v/>
      </c>
      <c r="AW187" s="110"/>
      <c r="AX187" s="110"/>
      <c r="AY187" s="110"/>
    </row>
    <row r="188" spans="1:51">
      <c r="A188" s="319"/>
      <c r="B188" s="634"/>
      <c r="C188" s="634"/>
      <c r="D188" s="633"/>
      <c r="E188" s="635"/>
      <c r="F188" s="635"/>
      <c r="G188" s="634"/>
      <c r="H188" s="647"/>
      <c r="I188" s="651"/>
      <c r="J188" s="647"/>
      <c r="K188" s="649"/>
      <c r="L188" s="647">
        <f>IF(D188="",0,VLOOKUP(D188,LookupDataNonCounty!$B$2:$C$16,2,FALSE)*J188)</f>
        <v>0</v>
      </c>
      <c r="M188" s="647"/>
      <c r="N188" s="647"/>
      <c r="O188" s="647"/>
      <c r="P188" s="647"/>
      <c r="Q188" s="647"/>
      <c r="R188" s="459"/>
      <c r="S188" s="460"/>
      <c r="T188" s="461"/>
      <c r="U188" s="462"/>
      <c r="V188" s="459"/>
      <c r="W188" s="459"/>
      <c r="X188" s="459"/>
      <c r="Y188" s="463"/>
      <c r="Z188" s="464"/>
      <c r="AA188" s="465"/>
      <c r="AB188" s="459"/>
      <c r="AC188" s="463"/>
      <c r="AD188" s="464"/>
      <c r="AE188" s="466"/>
      <c r="AF188" s="464"/>
      <c r="AG188" s="461"/>
      <c r="AH188" s="464"/>
      <c r="AI188" s="461"/>
      <c r="AJ188" s="653">
        <f t="shared" si="26"/>
        <v>1</v>
      </c>
      <c r="AK188" s="608"/>
      <c r="AL188" s="320">
        <f t="shared" si="24"/>
        <v>0</v>
      </c>
      <c r="AM188" s="320">
        <f t="shared" si="27"/>
        <v>0</v>
      </c>
      <c r="AN188" s="324">
        <f t="shared" si="28"/>
        <v>0</v>
      </c>
      <c r="AO188" s="324">
        <f t="shared" si="29"/>
        <v>0</v>
      </c>
      <c r="AP188" s="324">
        <f t="shared" si="30"/>
        <v>0</v>
      </c>
      <c r="AQ188" s="324">
        <f t="shared" si="31"/>
        <v>0</v>
      </c>
      <c r="AR188" s="324">
        <f t="shared" si="32"/>
        <v>0</v>
      </c>
      <c r="AS188" s="324">
        <f t="shared" si="33"/>
        <v>0</v>
      </c>
      <c r="AT188" s="324">
        <f t="shared" si="34"/>
        <v>0</v>
      </c>
      <c r="AU188" s="321">
        <f t="shared" si="35"/>
        <v>0</v>
      </c>
      <c r="AV188" s="322" t="str">
        <f t="shared" si="25"/>
        <v/>
      </c>
      <c r="AW188" s="110"/>
      <c r="AX188" s="110"/>
      <c r="AY188" s="110"/>
    </row>
    <row r="189" spans="1:51">
      <c r="A189" s="319"/>
      <c r="B189" s="634"/>
      <c r="C189" s="634"/>
      <c r="D189" s="633"/>
      <c r="E189" s="635"/>
      <c r="F189" s="635"/>
      <c r="G189" s="634"/>
      <c r="H189" s="647"/>
      <c r="I189" s="651"/>
      <c r="J189" s="647"/>
      <c r="K189" s="649"/>
      <c r="L189" s="647">
        <f>IF(D189="",0,VLOOKUP(D189,LookupDataNonCounty!$B$2:$C$16,2,FALSE)*J189)</f>
        <v>0</v>
      </c>
      <c r="M189" s="647"/>
      <c r="N189" s="647"/>
      <c r="O189" s="647"/>
      <c r="P189" s="647"/>
      <c r="Q189" s="647"/>
      <c r="R189" s="459"/>
      <c r="S189" s="460"/>
      <c r="T189" s="461"/>
      <c r="U189" s="462"/>
      <c r="V189" s="459"/>
      <c r="W189" s="459"/>
      <c r="X189" s="459"/>
      <c r="Y189" s="463"/>
      <c r="Z189" s="464"/>
      <c r="AA189" s="465"/>
      <c r="AB189" s="459"/>
      <c r="AC189" s="463"/>
      <c r="AD189" s="464"/>
      <c r="AE189" s="466"/>
      <c r="AF189" s="464"/>
      <c r="AG189" s="461"/>
      <c r="AH189" s="464"/>
      <c r="AI189" s="461"/>
      <c r="AJ189" s="653">
        <f t="shared" si="26"/>
        <v>1</v>
      </c>
      <c r="AK189" s="607"/>
      <c r="AL189" s="320">
        <f t="shared" si="24"/>
        <v>0</v>
      </c>
      <c r="AM189" s="320">
        <f t="shared" si="27"/>
        <v>0</v>
      </c>
      <c r="AN189" s="324">
        <f t="shared" si="28"/>
        <v>0</v>
      </c>
      <c r="AO189" s="324">
        <f t="shared" si="29"/>
        <v>0</v>
      </c>
      <c r="AP189" s="324">
        <f t="shared" si="30"/>
        <v>0</v>
      </c>
      <c r="AQ189" s="324">
        <f t="shared" si="31"/>
        <v>0</v>
      </c>
      <c r="AR189" s="324">
        <f t="shared" si="32"/>
        <v>0</v>
      </c>
      <c r="AS189" s="324">
        <f t="shared" si="33"/>
        <v>0</v>
      </c>
      <c r="AT189" s="324">
        <f t="shared" si="34"/>
        <v>0</v>
      </c>
      <c r="AU189" s="321">
        <f t="shared" si="35"/>
        <v>0</v>
      </c>
      <c r="AV189" s="322" t="str">
        <f t="shared" si="25"/>
        <v/>
      </c>
      <c r="AW189" s="110"/>
      <c r="AX189" s="110"/>
      <c r="AY189" s="110"/>
    </row>
    <row r="190" spans="1:51">
      <c r="A190" s="319"/>
      <c r="B190" s="634"/>
      <c r="C190" s="634"/>
      <c r="D190" s="633"/>
      <c r="E190" s="635"/>
      <c r="F190" s="635"/>
      <c r="G190" s="634"/>
      <c r="H190" s="647"/>
      <c r="I190" s="651"/>
      <c r="J190" s="647"/>
      <c r="K190" s="649"/>
      <c r="L190" s="647">
        <f>IF(D190="",0,VLOOKUP(D190,LookupDataNonCounty!$B$2:$C$16,2,FALSE)*J190)</f>
        <v>0</v>
      </c>
      <c r="M190" s="647"/>
      <c r="N190" s="647"/>
      <c r="O190" s="647"/>
      <c r="P190" s="647"/>
      <c r="Q190" s="647"/>
      <c r="R190" s="459"/>
      <c r="S190" s="460"/>
      <c r="T190" s="461"/>
      <c r="U190" s="462"/>
      <c r="V190" s="459"/>
      <c r="W190" s="459"/>
      <c r="X190" s="459"/>
      <c r="Y190" s="463"/>
      <c r="Z190" s="464"/>
      <c r="AA190" s="465"/>
      <c r="AB190" s="459"/>
      <c r="AC190" s="463"/>
      <c r="AD190" s="464"/>
      <c r="AE190" s="466"/>
      <c r="AF190" s="464"/>
      <c r="AG190" s="461"/>
      <c r="AH190" s="464"/>
      <c r="AI190" s="461"/>
      <c r="AJ190" s="653">
        <f t="shared" si="26"/>
        <v>1</v>
      </c>
      <c r="AK190" s="608"/>
      <c r="AL190" s="320">
        <f t="shared" si="24"/>
        <v>0</v>
      </c>
      <c r="AM190" s="320">
        <f t="shared" si="27"/>
        <v>0</v>
      </c>
      <c r="AN190" s="324">
        <f t="shared" si="28"/>
        <v>0</v>
      </c>
      <c r="AO190" s="324">
        <f t="shared" si="29"/>
        <v>0</v>
      </c>
      <c r="AP190" s="324">
        <f t="shared" si="30"/>
        <v>0</v>
      </c>
      <c r="AQ190" s="324">
        <f t="shared" si="31"/>
        <v>0</v>
      </c>
      <c r="AR190" s="324">
        <f t="shared" si="32"/>
        <v>0</v>
      </c>
      <c r="AS190" s="324">
        <f t="shared" si="33"/>
        <v>0</v>
      </c>
      <c r="AT190" s="324">
        <f t="shared" si="34"/>
        <v>0</v>
      </c>
      <c r="AU190" s="321">
        <f t="shared" si="35"/>
        <v>0</v>
      </c>
      <c r="AV190" s="322" t="str">
        <f t="shared" si="25"/>
        <v/>
      </c>
      <c r="AW190" s="110"/>
      <c r="AX190" s="110"/>
      <c r="AY190" s="110"/>
    </row>
    <row r="191" spans="1:51">
      <c r="A191" s="319"/>
      <c r="B191" s="634"/>
      <c r="C191" s="634"/>
      <c r="D191" s="633"/>
      <c r="E191" s="635"/>
      <c r="F191" s="635"/>
      <c r="G191" s="634"/>
      <c r="H191" s="647"/>
      <c r="I191" s="651"/>
      <c r="J191" s="647"/>
      <c r="K191" s="649"/>
      <c r="L191" s="647">
        <f>IF(D191="",0,VLOOKUP(D191,LookupDataNonCounty!$B$2:$C$16,2,FALSE)*J191)</f>
        <v>0</v>
      </c>
      <c r="M191" s="647"/>
      <c r="N191" s="647"/>
      <c r="O191" s="647"/>
      <c r="P191" s="647"/>
      <c r="Q191" s="647"/>
      <c r="R191" s="459"/>
      <c r="S191" s="460"/>
      <c r="T191" s="461"/>
      <c r="U191" s="462"/>
      <c r="V191" s="459"/>
      <c r="W191" s="459"/>
      <c r="X191" s="459"/>
      <c r="Y191" s="463"/>
      <c r="Z191" s="464"/>
      <c r="AA191" s="465"/>
      <c r="AB191" s="459"/>
      <c r="AC191" s="463"/>
      <c r="AD191" s="464"/>
      <c r="AE191" s="466"/>
      <c r="AF191" s="464"/>
      <c r="AG191" s="461"/>
      <c r="AH191" s="464"/>
      <c r="AI191" s="461"/>
      <c r="AJ191" s="653">
        <f t="shared" si="26"/>
        <v>1</v>
      </c>
      <c r="AK191" s="607"/>
      <c r="AL191" s="320">
        <f t="shared" si="24"/>
        <v>0</v>
      </c>
      <c r="AM191" s="320">
        <f t="shared" si="27"/>
        <v>0</v>
      </c>
      <c r="AN191" s="324">
        <f t="shared" si="28"/>
        <v>0</v>
      </c>
      <c r="AO191" s="324">
        <f t="shared" si="29"/>
        <v>0</v>
      </c>
      <c r="AP191" s="324">
        <f t="shared" si="30"/>
        <v>0</v>
      </c>
      <c r="AQ191" s="324">
        <f t="shared" si="31"/>
        <v>0</v>
      </c>
      <c r="AR191" s="324">
        <f t="shared" si="32"/>
        <v>0</v>
      </c>
      <c r="AS191" s="324">
        <f t="shared" si="33"/>
        <v>0</v>
      </c>
      <c r="AT191" s="324">
        <f t="shared" si="34"/>
        <v>0</v>
      </c>
      <c r="AU191" s="321">
        <f t="shared" si="35"/>
        <v>0</v>
      </c>
      <c r="AV191" s="322" t="str">
        <f t="shared" si="25"/>
        <v/>
      </c>
      <c r="AW191" s="110"/>
      <c r="AX191" s="110"/>
      <c r="AY191" s="110"/>
    </row>
    <row r="192" spans="1:51">
      <c r="A192" s="319"/>
      <c r="B192" s="634"/>
      <c r="C192" s="634"/>
      <c r="D192" s="633"/>
      <c r="E192" s="635"/>
      <c r="F192" s="635"/>
      <c r="G192" s="634"/>
      <c r="H192" s="647"/>
      <c r="I192" s="651"/>
      <c r="J192" s="647"/>
      <c r="K192" s="649"/>
      <c r="L192" s="647">
        <f>IF(D192="",0,VLOOKUP(D192,LookupDataNonCounty!$B$2:$C$16,2,FALSE)*J192)</f>
        <v>0</v>
      </c>
      <c r="M192" s="647"/>
      <c r="N192" s="647"/>
      <c r="O192" s="647"/>
      <c r="P192" s="647"/>
      <c r="Q192" s="647"/>
      <c r="R192" s="459"/>
      <c r="S192" s="460"/>
      <c r="T192" s="461"/>
      <c r="U192" s="462"/>
      <c r="V192" s="459"/>
      <c r="W192" s="459"/>
      <c r="X192" s="459"/>
      <c r="Y192" s="463"/>
      <c r="Z192" s="464"/>
      <c r="AA192" s="465"/>
      <c r="AB192" s="459"/>
      <c r="AC192" s="463"/>
      <c r="AD192" s="464"/>
      <c r="AE192" s="466"/>
      <c r="AF192" s="464"/>
      <c r="AG192" s="461"/>
      <c r="AH192" s="464"/>
      <c r="AI192" s="461"/>
      <c r="AJ192" s="653">
        <f t="shared" si="26"/>
        <v>1</v>
      </c>
      <c r="AK192" s="608"/>
      <c r="AL192" s="320">
        <f t="shared" si="24"/>
        <v>0</v>
      </c>
      <c r="AM192" s="320">
        <f t="shared" si="27"/>
        <v>0</v>
      </c>
      <c r="AN192" s="324">
        <f t="shared" si="28"/>
        <v>0</v>
      </c>
      <c r="AO192" s="324">
        <f t="shared" si="29"/>
        <v>0</v>
      </c>
      <c r="AP192" s="324">
        <f t="shared" si="30"/>
        <v>0</v>
      </c>
      <c r="AQ192" s="324">
        <f t="shared" si="31"/>
        <v>0</v>
      </c>
      <c r="AR192" s="324">
        <f t="shared" si="32"/>
        <v>0</v>
      </c>
      <c r="AS192" s="324">
        <f t="shared" si="33"/>
        <v>0</v>
      </c>
      <c r="AT192" s="324">
        <f t="shared" si="34"/>
        <v>0</v>
      </c>
      <c r="AU192" s="321">
        <f t="shared" si="35"/>
        <v>0</v>
      </c>
      <c r="AV192" s="322" t="str">
        <f t="shared" si="25"/>
        <v/>
      </c>
      <c r="AW192" s="110"/>
      <c r="AX192" s="110"/>
      <c r="AY192" s="110"/>
    </row>
    <row r="193" spans="1:51">
      <c r="A193" s="319"/>
      <c r="B193" s="634"/>
      <c r="C193" s="634"/>
      <c r="D193" s="633"/>
      <c r="E193" s="635"/>
      <c r="F193" s="635"/>
      <c r="G193" s="634"/>
      <c r="H193" s="647"/>
      <c r="I193" s="651"/>
      <c r="J193" s="647"/>
      <c r="K193" s="649"/>
      <c r="L193" s="647">
        <f>IF(D193="",0,VLOOKUP(D193,LookupDataNonCounty!$B$2:$C$16,2,FALSE)*J193)</f>
        <v>0</v>
      </c>
      <c r="M193" s="647"/>
      <c r="N193" s="647"/>
      <c r="O193" s="647"/>
      <c r="P193" s="647"/>
      <c r="Q193" s="647"/>
      <c r="R193" s="459"/>
      <c r="S193" s="460"/>
      <c r="T193" s="461"/>
      <c r="U193" s="462"/>
      <c r="V193" s="459"/>
      <c r="W193" s="459"/>
      <c r="X193" s="459"/>
      <c r="Y193" s="463"/>
      <c r="Z193" s="464"/>
      <c r="AA193" s="465"/>
      <c r="AB193" s="459"/>
      <c r="AC193" s="463"/>
      <c r="AD193" s="464"/>
      <c r="AE193" s="466"/>
      <c r="AF193" s="464"/>
      <c r="AG193" s="461"/>
      <c r="AH193" s="464"/>
      <c r="AI193" s="461"/>
      <c r="AJ193" s="653">
        <f t="shared" si="26"/>
        <v>1</v>
      </c>
      <c r="AK193" s="607"/>
      <c r="AL193" s="320">
        <f t="shared" si="24"/>
        <v>0</v>
      </c>
      <c r="AM193" s="320">
        <f t="shared" si="27"/>
        <v>0</v>
      </c>
      <c r="AN193" s="324">
        <f t="shared" si="28"/>
        <v>0</v>
      </c>
      <c r="AO193" s="324">
        <f t="shared" si="29"/>
        <v>0</v>
      </c>
      <c r="AP193" s="324">
        <f t="shared" si="30"/>
        <v>0</v>
      </c>
      <c r="AQ193" s="324">
        <f t="shared" si="31"/>
        <v>0</v>
      </c>
      <c r="AR193" s="324">
        <f t="shared" si="32"/>
        <v>0</v>
      </c>
      <c r="AS193" s="324">
        <f t="shared" si="33"/>
        <v>0</v>
      </c>
      <c r="AT193" s="324">
        <f t="shared" si="34"/>
        <v>0</v>
      </c>
      <c r="AU193" s="321">
        <f t="shared" si="35"/>
        <v>0</v>
      </c>
      <c r="AV193" s="322" t="str">
        <f t="shared" si="25"/>
        <v/>
      </c>
      <c r="AW193" s="110"/>
      <c r="AX193" s="110"/>
      <c r="AY193" s="110"/>
    </row>
    <row r="194" spans="1:51">
      <c r="A194" s="319"/>
      <c r="B194" s="634"/>
      <c r="C194" s="634"/>
      <c r="D194" s="633"/>
      <c r="E194" s="635"/>
      <c r="F194" s="635"/>
      <c r="G194" s="634"/>
      <c r="H194" s="647"/>
      <c r="I194" s="651"/>
      <c r="J194" s="647"/>
      <c r="K194" s="649"/>
      <c r="L194" s="647">
        <f>IF(D194="",0,VLOOKUP(D194,LookupDataNonCounty!$B$2:$C$16,2,FALSE)*J194)</f>
        <v>0</v>
      </c>
      <c r="M194" s="647"/>
      <c r="N194" s="647"/>
      <c r="O194" s="647"/>
      <c r="P194" s="647"/>
      <c r="Q194" s="647"/>
      <c r="R194" s="459"/>
      <c r="S194" s="460"/>
      <c r="T194" s="461"/>
      <c r="U194" s="462"/>
      <c r="V194" s="459"/>
      <c r="W194" s="459"/>
      <c r="X194" s="459"/>
      <c r="Y194" s="463"/>
      <c r="Z194" s="464"/>
      <c r="AA194" s="465"/>
      <c r="AB194" s="459"/>
      <c r="AC194" s="463"/>
      <c r="AD194" s="464"/>
      <c r="AE194" s="466"/>
      <c r="AF194" s="464"/>
      <c r="AG194" s="461"/>
      <c r="AH194" s="464"/>
      <c r="AI194" s="461"/>
      <c r="AJ194" s="653">
        <f t="shared" si="26"/>
        <v>1</v>
      </c>
      <c r="AK194" s="608"/>
      <c r="AL194" s="320">
        <f t="shared" si="24"/>
        <v>0</v>
      </c>
      <c r="AM194" s="320">
        <f t="shared" si="27"/>
        <v>0</v>
      </c>
      <c r="AN194" s="324">
        <f t="shared" si="28"/>
        <v>0</v>
      </c>
      <c r="AO194" s="324">
        <f t="shared" si="29"/>
        <v>0</v>
      </c>
      <c r="AP194" s="324">
        <f t="shared" si="30"/>
        <v>0</v>
      </c>
      <c r="AQ194" s="324">
        <f t="shared" si="31"/>
        <v>0</v>
      </c>
      <c r="AR194" s="324">
        <f t="shared" si="32"/>
        <v>0</v>
      </c>
      <c r="AS194" s="324">
        <f t="shared" si="33"/>
        <v>0</v>
      </c>
      <c r="AT194" s="324">
        <f t="shared" si="34"/>
        <v>0</v>
      </c>
      <c r="AU194" s="321">
        <f t="shared" si="35"/>
        <v>0</v>
      </c>
      <c r="AV194" s="322" t="str">
        <f t="shared" si="25"/>
        <v/>
      </c>
      <c r="AW194" s="110"/>
      <c r="AX194" s="110"/>
      <c r="AY194" s="110"/>
    </row>
    <row r="195" spans="1:51">
      <c r="A195" s="319"/>
      <c r="B195" s="634"/>
      <c r="C195" s="634"/>
      <c r="D195" s="633"/>
      <c r="E195" s="635"/>
      <c r="F195" s="635"/>
      <c r="G195" s="634"/>
      <c r="H195" s="647"/>
      <c r="I195" s="651"/>
      <c r="J195" s="647"/>
      <c r="K195" s="649"/>
      <c r="L195" s="647">
        <f>IF(D195="",0,VLOOKUP(D195,LookupDataNonCounty!$B$2:$C$16,2,FALSE)*J195)</f>
        <v>0</v>
      </c>
      <c r="M195" s="647"/>
      <c r="N195" s="647"/>
      <c r="O195" s="647"/>
      <c r="P195" s="647"/>
      <c r="Q195" s="647"/>
      <c r="R195" s="459"/>
      <c r="S195" s="460"/>
      <c r="T195" s="461"/>
      <c r="U195" s="462"/>
      <c r="V195" s="459"/>
      <c r="W195" s="459"/>
      <c r="X195" s="459"/>
      <c r="Y195" s="463"/>
      <c r="Z195" s="464"/>
      <c r="AA195" s="465"/>
      <c r="AB195" s="459"/>
      <c r="AC195" s="463"/>
      <c r="AD195" s="464"/>
      <c r="AE195" s="466"/>
      <c r="AF195" s="464"/>
      <c r="AG195" s="461"/>
      <c r="AH195" s="464"/>
      <c r="AI195" s="461"/>
      <c r="AJ195" s="653">
        <f t="shared" si="26"/>
        <v>1</v>
      </c>
      <c r="AK195" s="607"/>
      <c r="AL195" s="320">
        <f t="shared" si="24"/>
        <v>0</v>
      </c>
      <c r="AM195" s="320">
        <f t="shared" si="27"/>
        <v>0</v>
      </c>
      <c r="AN195" s="324">
        <f t="shared" si="28"/>
        <v>0</v>
      </c>
      <c r="AO195" s="324">
        <f t="shared" si="29"/>
        <v>0</v>
      </c>
      <c r="AP195" s="324">
        <f t="shared" si="30"/>
        <v>0</v>
      </c>
      <c r="AQ195" s="324">
        <f t="shared" si="31"/>
        <v>0</v>
      </c>
      <c r="AR195" s="324">
        <f t="shared" si="32"/>
        <v>0</v>
      </c>
      <c r="AS195" s="324">
        <f t="shared" si="33"/>
        <v>0</v>
      </c>
      <c r="AT195" s="324">
        <f t="shared" si="34"/>
        <v>0</v>
      </c>
      <c r="AU195" s="321">
        <f t="shared" si="35"/>
        <v>0</v>
      </c>
      <c r="AV195" s="322" t="str">
        <f t="shared" si="25"/>
        <v/>
      </c>
      <c r="AW195" s="110"/>
      <c r="AX195" s="110"/>
      <c r="AY195" s="110"/>
    </row>
    <row r="196" spans="1:51">
      <c r="A196" s="319"/>
      <c r="B196" s="634"/>
      <c r="C196" s="634"/>
      <c r="D196" s="633"/>
      <c r="E196" s="635"/>
      <c r="F196" s="635"/>
      <c r="G196" s="634"/>
      <c r="H196" s="647"/>
      <c r="I196" s="651"/>
      <c r="J196" s="647"/>
      <c r="K196" s="649"/>
      <c r="L196" s="647">
        <f>IF(D196="",0,VLOOKUP(D196,LookupDataNonCounty!$B$2:$C$16,2,FALSE)*J196)</f>
        <v>0</v>
      </c>
      <c r="M196" s="647"/>
      <c r="N196" s="647"/>
      <c r="O196" s="647"/>
      <c r="P196" s="647"/>
      <c r="Q196" s="647"/>
      <c r="R196" s="459"/>
      <c r="S196" s="460"/>
      <c r="T196" s="461"/>
      <c r="U196" s="462"/>
      <c r="V196" s="459"/>
      <c r="W196" s="459"/>
      <c r="X196" s="459"/>
      <c r="Y196" s="463"/>
      <c r="Z196" s="464"/>
      <c r="AA196" s="465"/>
      <c r="AB196" s="459"/>
      <c r="AC196" s="463"/>
      <c r="AD196" s="464"/>
      <c r="AE196" s="466"/>
      <c r="AF196" s="464"/>
      <c r="AG196" s="461"/>
      <c r="AH196" s="464"/>
      <c r="AI196" s="461"/>
      <c r="AJ196" s="653">
        <f t="shared" si="26"/>
        <v>1</v>
      </c>
      <c r="AK196" s="608"/>
      <c r="AL196" s="320">
        <f t="shared" si="24"/>
        <v>0</v>
      </c>
      <c r="AM196" s="320">
        <f t="shared" si="27"/>
        <v>0</v>
      </c>
      <c r="AN196" s="324">
        <f t="shared" si="28"/>
        <v>0</v>
      </c>
      <c r="AO196" s="324">
        <f t="shared" si="29"/>
        <v>0</v>
      </c>
      <c r="AP196" s="324">
        <f t="shared" si="30"/>
        <v>0</v>
      </c>
      <c r="AQ196" s="324">
        <f t="shared" si="31"/>
        <v>0</v>
      </c>
      <c r="AR196" s="324">
        <f t="shared" si="32"/>
        <v>0</v>
      </c>
      <c r="AS196" s="324">
        <f t="shared" si="33"/>
        <v>0</v>
      </c>
      <c r="AT196" s="324">
        <f t="shared" si="34"/>
        <v>0</v>
      </c>
      <c r="AU196" s="321">
        <f t="shared" si="35"/>
        <v>0</v>
      </c>
      <c r="AV196" s="322" t="str">
        <f t="shared" si="25"/>
        <v/>
      </c>
      <c r="AW196" s="110"/>
      <c r="AX196" s="110"/>
      <c r="AY196" s="110"/>
    </row>
    <row r="197" spans="1:51">
      <c r="A197" s="319"/>
      <c r="B197" s="634"/>
      <c r="C197" s="634"/>
      <c r="D197" s="633"/>
      <c r="E197" s="635"/>
      <c r="F197" s="635"/>
      <c r="G197" s="634"/>
      <c r="H197" s="647"/>
      <c r="I197" s="651"/>
      <c r="J197" s="647"/>
      <c r="K197" s="649"/>
      <c r="L197" s="647">
        <f>IF(D197="",0,VLOOKUP(D197,LookupDataNonCounty!$B$2:$C$16,2,FALSE)*J197)</f>
        <v>0</v>
      </c>
      <c r="M197" s="647"/>
      <c r="N197" s="647"/>
      <c r="O197" s="647"/>
      <c r="P197" s="647"/>
      <c r="Q197" s="647"/>
      <c r="R197" s="459"/>
      <c r="S197" s="460"/>
      <c r="T197" s="461"/>
      <c r="U197" s="462"/>
      <c r="V197" s="459"/>
      <c r="W197" s="459"/>
      <c r="X197" s="459"/>
      <c r="Y197" s="463"/>
      <c r="Z197" s="464"/>
      <c r="AA197" s="465"/>
      <c r="AB197" s="459"/>
      <c r="AC197" s="463"/>
      <c r="AD197" s="464"/>
      <c r="AE197" s="466"/>
      <c r="AF197" s="464"/>
      <c r="AG197" s="461"/>
      <c r="AH197" s="464"/>
      <c r="AI197" s="461"/>
      <c r="AJ197" s="653">
        <f t="shared" si="26"/>
        <v>1</v>
      </c>
      <c r="AK197" s="607"/>
      <c r="AL197" s="320">
        <f t="shared" ref="AL197:AL260" si="36">(I197+S197)*AJ197</f>
        <v>0</v>
      </c>
      <c r="AM197" s="320">
        <f t="shared" si="27"/>
        <v>0</v>
      </c>
      <c r="AN197" s="324">
        <f t="shared" si="28"/>
        <v>0</v>
      </c>
      <c r="AO197" s="324">
        <f t="shared" si="29"/>
        <v>0</v>
      </c>
      <c r="AP197" s="324">
        <f t="shared" si="30"/>
        <v>0</v>
      </c>
      <c r="AQ197" s="324">
        <f t="shared" si="31"/>
        <v>0</v>
      </c>
      <c r="AR197" s="324">
        <f t="shared" si="32"/>
        <v>0</v>
      </c>
      <c r="AS197" s="324">
        <f t="shared" si="33"/>
        <v>0</v>
      </c>
      <c r="AT197" s="324">
        <f t="shared" si="34"/>
        <v>0</v>
      </c>
      <c r="AU197" s="321">
        <f t="shared" si="35"/>
        <v>0</v>
      </c>
      <c r="AV197" s="322" t="str">
        <f t="shared" ref="AV197:AV260" si="37">IF(COUNTA(AK197,M197:AI197,A197:K197)&gt;0,"Y","")</f>
        <v/>
      </c>
      <c r="AW197" s="110"/>
      <c r="AX197" s="110"/>
      <c r="AY197" s="110"/>
    </row>
    <row r="198" spans="1:51">
      <c r="A198" s="319"/>
      <c r="B198" s="634"/>
      <c r="C198" s="634"/>
      <c r="D198" s="633"/>
      <c r="E198" s="635"/>
      <c r="F198" s="635"/>
      <c r="G198" s="634"/>
      <c r="H198" s="647"/>
      <c r="I198" s="651"/>
      <c r="J198" s="647"/>
      <c r="K198" s="649"/>
      <c r="L198" s="647">
        <f>IF(D198="",0,VLOOKUP(D198,LookupDataNonCounty!$B$2:$C$16,2,FALSE)*J198)</f>
        <v>0</v>
      </c>
      <c r="M198" s="647"/>
      <c r="N198" s="647"/>
      <c r="O198" s="647"/>
      <c r="P198" s="647"/>
      <c r="Q198" s="647"/>
      <c r="R198" s="459"/>
      <c r="S198" s="460"/>
      <c r="T198" s="461"/>
      <c r="U198" s="462"/>
      <c r="V198" s="459"/>
      <c r="W198" s="459"/>
      <c r="X198" s="459"/>
      <c r="Y198" s="463"/>
      <c r="Z198" s="464"/>
      <c r="AA198" s="465"/>
      <c r="AB198" s="459"/>
      <c r="AC198" s="463"/>
      <c r="AD198" s="464"/>
      <c r="AE198" s="466"/>
      <c r="AF198" s="464"/>
      <c r="AG198" s="461"/>
      <c r="AH198" s="464"/>
      <c r="AI198" s="461"/>
      <c r="AJ198" s="653">
        <f t="shared" ref="AJ198:AJ261" si="38">1-AK198</f>
        <v>1</v>
      </c>
      <c r="AK198" s="608"/>
      <c r="AL198" s="320">
        <f t="shared" si="36"/>
        <v>0</v>
      </c>
      <c r="AM198" s="320">
        <f t="shared" ref="AM198:AM261" si="39">AL198/40</f>
        <v>0</v>
      </c>
      <c r="AN198" s="324">
        <f t="shared" ref="AN198:AN261" si="40">(J198+SUM(T198:X198))*AJ198</f>
        <v>0</v>
      </c>
      <c r="AO198" s="324">
        <f t="shared" ref="AO198:AO261" si="41">(SUM(K198,Y198,Z198)*AJ198)</f>
        <v>0</v>
      </c>
      <c r="AP198" s="324">
        <f t="shared" ref="AP198:AP261" si="42">(L198+AA198+AB198)*AJ198</f>
        <v>0</v>
      </c>
      <c r="AQ198" s="324">
        <f t="shared" ref="AQ198:AQ261" si="43">(SUM(M198:N198)+SUM(AC198:AD198))*AJ198</f>
        <v>0</v>
      </c>
      <c r="AR198" s="324">
        <f t="shared" ref="AR198:AR261" si="44">(O198+AE198+AF198)*AJ198</f>
        <v>0</v>
      </c>
      <c r="AS198" s="324">
        <f t="shared" ref="AS198:AS261" si="45">(P198+AG198+AH198)*AJ198</f>
        <v>0</v>
      </c>
      <c r="AT198" s="324">
        <f t="shared" ref="AT198:AT261" si="46">(Q198+AI198)*AJ198</f>
        <v>0</v>
      </c>
      <c r="AU198" s="321">
        <f t="shared" ref="AU198:AU261" si="47">SUM(AN198:AT198)</f>
        <v>0</v>
      </c>
      <c r="AV198" s="322" t="str">
        <f t="shared" si="37"/>
        <v/>
      </c>
      <c r="AW198" s="110"/>
      <c r="AX198" s="110"/>
      <c r="AY198" s="110"/>
    </row>
    <row r="199" spans="1:51">
      <c r="A199" s="319"/>
      <c r="B199" s="634"/>
      <c r="C199" s="634"/>
      <c r="D199" s="633"/>
      <c r="E199" s="635"/>
      <c r="F199" s="635"/>
      <c r="G199" s="634"/>
      <c r="H199" s="647"/>
      <c r="I199" s="651"/>
      <c r="J199" s="647"/>
      <c r="K199" s="649"/>
      <c r="L199" s="647">
        <f>IF(D199="",0,VLOOKUP(D199,LookupDataNonCounty!$B$2:$C$16,2,FALSE)*J199)</f>
        <v>0</v>
      </c>
      <c r="M199" s="647"/>
      <c r="N199" s="647"/>
      <c r="O199" s="647"/>
      <c r="P199" s="647"/>
      <c r="Q199" s="647"/>
      <c r="R199" s="459"/>
      <c r="S199" s="460"/>
      <c r="T199" s="461"/>
      <c r="U199" s="462"/>
      <c r="V199" s="459"/>
      <c r="W199" s="459"/>
      <c r="X199" s="459"/>
      <c r="Y199" s="463"/>
      <c r="Z199" s="464"/>
      <c r="AA199" s="465"/>
      <c r="AB199" s="459"/>
      <c r="AC199" s="463"/>
      <c r="AD199" s="464"/>
      <c r="AE199" s="466"/>
      <c r="AF199" s="464"/>
      <c r="AG199" s="461"/>
      <c r="AH199" s="464"/>
      <c r="AI199" s="461"/>
      <c r="AJ199" s="653">
        <f t="shared" si="38"/>
        <v>1</v>
      </c>
      <c r="AK199" s="607"/>
      <c r="AL199" s="320">
        <f t="shared" si="36"/>
        <v>0</v>
      </c>
      <c r="AM199" s="320">
        <f t="shared" si="39"/>
        <v>0</v>
      </c>
      <c r="AN199" s="324">
        <f t="shared" si="40"/>
        <v>0</v>
      </c>
      <c r="AO199" s="324">
        <f t="shared" si="41"/>
        <v>0</v>
      </c>
      <c r="AP199" s="324">
        <f t="shared" si="42"/>
        <v>0</v>
      </c>
      <c r="AQ199" s="324">
        <f t="shared" si="43"/>
        <v>0</v>
      </c>
      <c r="AR199" s="324">
        <f t="shared" si="44"/>
        <v>0</v>
      </c>
      <c r="AS199" s="324">
        <f t="shared" si="45"/>
        <v>0</v>
      </c>
      <c r="AT199" s="324">
        <f t="shared" si="46"/>
        <v>0</v>
      </c>
      <c r="AU199" s="321">
        <f t="shared" si="47"/>
        <v>0</v>
      </c>
      <c r="AV199" s="322" t="str">
        <f t="shared" si="37"/>
        <v/>
      </c>
      <c r="AW199" s="110"/>
      <c r="AX199" s="110"/>
      <c r="AY199" s="110"/>
    </row>
    <row r="200" spans="1:51">
      <c r="A200" s="319"/>
      <c r="B200" s="634"/>
      <c r="C200" s="634"/>
      <c r="D200" s="633"/>
      <c r="E200" s="635"/>
      <c r="F200" s="635"/>
      <c r="G200" s="634"/>
      <c r="H200" s="647"/>
      <c r="I200" s="651"/>
      <c r="J200" s="647"/>
      <c r="K200" s="649"/>
      <c r="L200" s="647">
        <f>IF(D200="",0,VLOOKUP(D200,LookupDataNonCounty!$B$2:$C$16,2,FALSE)*J200)</f>
        <v>0</v>
      </c>
      <c r="M200" s="647"/>
      <c r="N200" s="647"/>
      <c r="O200" s="647"/>
      <c r="P200" s="647"/>
      <c r="Q200" s="647"/>
      <c r="R200" s="459"/>
      <c r="S200" s="460"/>
      <c r="T200" s="461"/>
      <c r="U200" s="462"/>
      <c r="V200" s="459"/>
      <c r="W200" s="459"/>
      <c r="X200" s="459"/>
      <c r="Y200" s="463"/>
      <c r="Z200" s="464"/>
      <c r="AA200" s="465"/>
      <c r="AB200" s="459"/>
      <c r="AC200" s="463"/>
      <c r="AD200" s="464"/>
      <c r="AE200" s="466"/>
      <c r="AF200" s="464"/>
      <c r="AG200" s="461"/>
      <c r="AH200" s="464"/>
      <c r="AI200" s="461"/>
      <c r="AJ200" s="653">
        <f t="shared" si="38"/>
        <v>1</v>
      </c>
      <c r="AK200" s="608"/>
      <c r="AL200" s="320">
        <f t="shared" si="36"/>
        <v>0</v>
      </c>
      <c r="AM200" s="320">
        <f t="shared" si="39"/>
        <v>0</v>
      </c>
      <c r="AN200" s="324">
        <f t="shared" si="40"/>
        <v>0</v>
      </c>
      <c r="AO200" s="324">
        <f t="shared" si="41"/>
        <v>0</v>
      </c>
      <c r="AP200" s="324">
        <f t="shared" si="42"/>
        <v>0</v>
      </c>
      <c r="AQ200" s="324">
        <f t="shared" si="43"/>
        <v>0</v>
      </c>
      <c r="AR200" s="324">
        <f t="shared" si="44"/>
        <v>0</v>
      </c>
      <c r="AS200" s="324">
        <f t="shared" si="45"/>
        <v>0</v>
      </c>
      <c r="AT200" s="324">
        <f t="shared" si="46"/>
        <v>0</v>
      </c>
      <c r="AU200" s="321">
        <f t="shared" si="47"/>
        <v>0</v>
      </c>
      <c r="AV200" s="322" t="str">
        <f t="shared" si="37"/>
        <v/>
      </c>
      <c r="AW200" s="110"/>
      <c r="AX200" s="110"/>
      <c r="AY200" s="110"/>
    </row>
    <row r="201" spans="1:51">
      <c r="A201" s="319"/>
      <c r="B201" s="634"/>
      <c r="C201" s="634"/>
      <c r="D201" s="633"/>
      <c r="E201" s="635"/>
      <c r="F201" s="635"/>
      <c r="G201" s="634"/>
      <c r="H201" s="647"/>
      <c r="I201" s="651"/>
      <c r="J201" s="647"/>
      <c r="K201" s="649"/>
      <c r="L201" s="647">
        <f>IF(D201="",0,VLOOKUP(D201,LookupDataNonCounty!$B$2:$C$16,2,FALSE)*J201)</f>
        <v>0</v>
      </c>
      <c r="M201" s="647"/>
      <c r="N201" s="647"/>
      <c r="O201" s="647"/>
      <c r="P201" s="647"/>
      <c r="Q201" s="647"/>
      <c r="R201" s="459"/>
      <c r="S201" s="460"/>
      <c r="T201" s="461"/>
      <c r="U201" s="462"/>
      <c r="V201" s="459"/>
      <c r="W201" s="459"/>
      <c r="X201" s="459"/>
      <c r="Y201" s="463"/>
      <c r="Z201" s="464"/>
      <c r="AA201" s="465"/>
      <c r="AB201" s="459"/>
      <c r="AC201" s="463"/>
      <c r="AD201" s="464"/>
      <c r="AE201" s="466"/>
      <c r="AF201" s="464"/>
      <c r="AG201" s="461"/>
      <c r="AH201" s="464"/>
      <c r="AI201" s="461"/>
      <c r="AJ201" s="653">
        <f t="shared" si="38"/>
        <v>1</v>
      </c>
      <c r="AK201" s="607"/>
      <c r="AL201" s="320">
        <f t="shared" si="36"/>
        <v>0</v>
      </c>
      <c r="AM201" s="320">
        <f t="shared" si="39"/>
        <v>0</v>
      </c>
      <c r="AN201" s="324">
        <f t="shared" si="40"/>
        <v>0</v>
      </c>
      <c r="AO201" s="324">
        <f t="shared" si="41"/>
        <v>0</v>
      </c>
      <c r="AP201" s="324">
        <f t="shared" si="42"/>
        <v>0</v>
      </c>
      <c r="AQ201" s="324">
        <f t="shared" si="43"/>
        <v>0</v>
      </c>
      <c r="AR201" s="324">
        <f t="shared" si="44"/>
        <v>0</v>
      </c>
      <c r="AS201" s="324">
        <f t="shared" si="45"/>
        <v>0</v>
      </c>
      <c r="AT201" s="324">
        <f t="shared" si="46"/>
        <v>0</v>
      </c>
      <c r="AU201" s="321">
        <f t="shared" si="47"/>
        <v>0</v>
      </c>
      <c r="AV201" s="322" t="str">
        <f t="shared" si="37"/>
        <v/>
      </c>
      <c r="AW201" s="110"/>
      <c r="AX201" s="110"/>
      <c r="AY201" s="110"/>
    </row>
    <row r="202" spans="1:51">
      <c r="A202" s="319"/>
      <c r="B202" s="634"/>
      <c r="C202" s="634"/>
      <c r="D202" s="633"/>
      <c r="E202" s="635"/>
      <c r="F202" s="635"/>
      <c r="G202" s="634"/>
      <c r="H202" s="647"/>
      <c r="I202" s="651"/>
      <c r="J202" s="647"/>
      <c r="K202" s="649"/>
      <c r="L202" s="647">
        <f>IF(D202="",0,VLOOKUP(D202,LookupDataNonCounty!$B$2:$C$16,2,FALSE)*J202)</f>
        <v>0</v>
      </c>
      <c r="M202" s="647"/>
      <c r="N202" s="647"/>
      <c r="O202" s="647"/>
      <c r="P202" s="647"/>
      <c r="Q202" s="647"/>
      <c r="R202" s="459"/>
      <c r="S202" s="460"/>
      <c r="T202" s="461"/>
      <c r="U202" s="462"/>
      <c r="V202" s="459"/>
      <c r="W202" s="459"/>
      <c r="X202" s="459"/>
      <c r="Y202" s="463"/>
      <c r="Z202" s="464"/>
      <c r="AA202" s="465"/>
      <c r="AB202" s="459"/>
      <c r="AC202" s="463"/>
      <c r="AD202" s="464"/>
      <c r="AE202" s="466"/>
      <c r="AF202" s="464"/>
      <c r="AG202" s="461"/>
      <c r="AH202" s="464"/>
      <c r="AI202" s="461"/>
      <c r="AJ202" s="653">
        <f t="shared" si="38"/>
        <v>1</v>
      </c>
      <c r="AK202" s="608"/>
      <c r="AL202" s="320">
        <f t="shared" si="36"/>
        <v>0</v>
      </c>
      <c r="AM202" s="320">
        <f t="shared" si="39"/>
        <v>0</v>
      </c>
      <c r="AN202" s="324">
        <f t="shared" si="40"/>
        <v>0</v>
      </c>
      <c r="AO202" s="324">
        <f t="shared" si="41"/>
        <v>0</v>
      </c>
      <c r="AP202" s="324">
        <f t="shared" si="42"/>
        <v>0</v>
      </c>
      <c r="AQ202" s="324">
        <f t="shared" si="43"/>
        <v>0</v>
      </c>
      <c r="AR202" s="324">
        <f t="shared" si="44"/>
        <v>0</v>
      </c>
      <c r="AS202" s="324">
        <f t="shared" si="45"/>
        <v>0</v>
      </c>
      <c r="AT202" s="324">
        <f t="shared" si="46"/>
        <v>0</v>
      </c>
      <c r="AU202" s="321">
        <f t="shared" si="47"/>
        <v>0</v>
      </c>
      <c r="AV202" s="322" t="str">
        <f t="shared" si="37"/>
        <v/>
      </c>
      <c r="AW202" s="110"/>
      <c r="AX202" s="110"/>
      <c r="AY202" s="110"/>
    </row>
    <row r="203" spans="1:51">
      <c r="A203" s="319"/>
      <c r="B203" s="634"/>
      <c r="C203" s="634"/>
      <c r="D203" s="633"/>
      <c r="E203" s="635"/>
      <c r="F203" s="635"/>
      <c r="G203" s="634"/>
      <c r="H203" s="647"/>
      <c r="I203" s="651"/>
      <c r="J203" s="647"/>
      <c r="K203" s="649"/>
      <c r="L203" s="647">
        <f>IF(D203="",0,VLOOKUP(D203,LookupDataNonCounty!$B$2:$C$16,2,FALSE)*J203)</f>
        <v>0</v>
      </c>
      <c r="M203" s="647"/>
      <c r="N203" s="647"/>
      <c r="O203" s="647"/>
      <c r="P203" s="647"/>
      <c r="Q203" s="647"/>
      <c r="R203" s="459"/>
      <c r="S203" s="460"/>
      <c r="T203" s="461"/>
      <c r="U203" s="462"/>
      <c r="V203" s="459"/>
      <c r="W203" s="459"/>
      <c r="X203" s="459"/>
      <c r="Y203" s="463"/>
      <c r="Z203" s="464"/>
      <c r="AA203" s="465"/>
      <c r="AB203" s="459"/>
      <c r="AC203" s="463"/>
      <c r="AD203" s="464"/>
      <c r="AE203" s="466"/>
      <c r="AF203" s="464"/>
      <c r="AG203" s="461"/>
      <c r="AH203" s="464"/>
      <c r="AI203" s="461"/>
      <c r="AJ203" s="653">
        <f t="shared" si="38"/>
        <v>1</v>
      </c>
      <c r="AK203" s="607"/>
      <c r="AL203" s="320">
        <f t="shared" si="36"/>
        <v>0</v>
      </c>
      <c r="AM203" s="320">
        <f t="shared" si="39"/>
        <v>0</v>
      </c>
      <c r="AN203" s="324">
        <f t="shared" si="40"/>
        <v>0</v>
      </c>
      <c r="AO203" s="324">
        <f t="shared" si="41"/>
        <v>0</v>
      </c>
      <c r="AP203" s="324">
        <f t="shared" si="42"/>
        <v>0</v>
      </c>
      <c r="AQ203" s="324">
        <f t="shared" si="43"/>
        <v>0</v>
      </c>
      <c r="AR203" s="324">
        <f t="shared" si="44"/>
        <v>0</v>
      </c>
      <c r="AS203" s="324">
        <f t="shared" si="45"/>
        <v>0</v>
      </c>
      <c r="AT203" s="324">
        <f t="shared" si="46"/>
        <v>0</v>
      </c>
      <c r="AU203" s="321">
        <f t="shared" si="47"/>
        <v>0</v>
      </c>
      <c r="AV203" s="322" t="str">
        <f t="shared" si="37"/>
        <v/>
      </c>
      <c r="AW203" s="110"/>
      <c r="AX203" s="110"/>
      <c r="AY203" s="110"/>
    </row>
    <row r="204" spans="1:51">
      <c r="A204" s="319"/>
      <c r="B204" s="634"/>
      <c r="C204" s="634"/>
      <c r="D204" s="633"/>
      <c r="E204" s="635"/>
      <c r="F204" s="635"/>
      <c r="G204" s="634"/>
      <c r="H204" s="647"/>
      <c r="I204" s="651"/>
      <c r="J204" s="647"/>
      <c r="K204" s="649"/>
      <c r="L204" s="647">
        <f>IF(D204="",0,VLOOKUP(D204,LookupDataNonCounty!$B$2:$C$16,2,FALSE)*J204)</f>
        <v>0</v>
      </c>
      <c r="M204" s="647"/>
      <c r="N204" s="647"/>
      <c r="O204" s="647"/>
      <c r="P204" s="647"/>
      <c r="Q204" s="647"/>
      <c r="R204" s="459"/>
      <c r="S204" s="460"/>
      <c r="T204" s="461"/>
      <c r="U204" s="462"/>
      <c r="V204" s="459"/>
      <c r="W204" s="459"/>
      <c r="X204" s="459"/>
      <c r="Y204" s="463"/>
      <c r="Z204" s="464"/>
      <c r="AA204" s="465"/>
      <c r="AB204" s="459"/>
      <c r="AC204" s="463"/>
      <c r="AD204" s="464"/>
      <c r="AE204" s="466"/>
      <c r="AF204" s="464"/>
      <c r="AG204" s="461"/>
      <c r="AH204" s="464"/>
      <c r="AI204" s="461"/>
      <c r="AJ204" s="653">
        <f t="shared" si="38"/>
        <v>1</v>
      </c>
      <c r="AK204" s="608"/>
      <c r="AL204" s="320">
        <f t="shared" si="36"/>
        <v>0</v>
      </c>
      <c r="AM204" s="320">
        <f t="shared" si="39"/>
        <v>0</v>
      </c>
      <c r="AN204" s="324">
        <f t="shared" si="40"/>
        <v>0</v>
      </c>
      <c r="AO204" s="324">
        <f t="shared" si="41"/>
        <v>0</v>
      </c>
      <c r="AP204" s="324">
        <f t="shared" si="42"/>
        <v>0</v>
      </c>
      <c r="AQ204" s="324">
        <f t="shared" si="43"/>
        <v>0</v>
      </c>
      <c r="AR204" s="324">
        <f t="shared" si="44"/>
        <v>0</v>
      </c>
      <c r="AS204" s="324">
        <f t="shared" si="45"/>
        <v>0</v>
      </c>
      <c r="AT204" s="324">
        <f t="shared" si="46"/>
        <v>0</v>
      </c>
      <c r="AU204" s="321">
        <f t="shared" si="47"/>
        <v>0</v>
      </c>
      <c r="AV204" s="322" t="str">
        <f t="shared" si="37"/>
        <v/>
      </c>
      <c r="AW204" s="110"/>
      <c r="AX204" s="110"/>
      <c r="AY204" s="110"/>
    </row>
    <row r="205" spans="1:51">
      <c r="A205" s="319"/>
      <c r="B205" s="634"/>
      <c r="C205" s="634"/>
      <c r="D205" s="633"/>
      <c r="E205" s="635"/>
      <c r="F205" s="635"/>
      <c r="G205" s="634"/>
      <c r="H205" s="647"/>
      <c r="I205" s="651"/>
      <c r="J205" s="647"/>
      <c r="K205" s="649"/>
      <c r="L205" s="647">
        <f>IF(D205="",0,VLOOKUP(D205,LookupDataNonCounty!$B$2:$C$16,2,FALSE)*J205)</f>
        <v>0</v>
      </c>
      <c r="M205" s="647"/>
      <c r="N205" s="647"/>
      <c r="O205" s="647"/>
      <c r="P205" s="647"/>
      <c r="Q205" s="647"/>
      <c r="R205" s="459"/>
      <c r="S205" s="460"/>
      <c r="T205" s="461"/>
      <c r="U205" s="462"/>
      <c r="V205" s="459"/>
      <c r="W205" s="459"/>
      <c r="X205" s="459"/>
      <c r="Y205" s="463"/>
      <c r="Z205" s="464"/>
      <c r="AA205" s="465"/>
      <c r="AB205" s="459"/>
      <c r="AC205" s="463"/>
      <c r="AD205" s="464"/>
      <c r="AE205" s="466"/>
      <c r="AF205" s="464"/>
      <c r="AG205" s="461"/>
      <c r="AH205" s="464"/>
      <c r="AI205" s="461"/>
      <c r="AJ205" s="653">
        <f t="shared" si="38"/>
        <v>1</v>
      </c>
      <c r="AK205" s="607"/>
      <c r="AL205" s="320">
        <f t="shared" si="36"/>
        <v>0</v>
      </c>
      <c r="AM205" s="320">
        <f t="shared" si="39"/>
        <v>0</v>
      </c>
      <c r="AN205" s="324">
        <f t="shared" si="40"/>
        <v>0</v>
      </c>
      <c r="AO205" s="324">
        <f t="shared" si="41"/>
        <v>0</v>
      </c>
      <c r="AP205" s="324">
        <f t="shared" si="42"/>
        <v>0</v>
      </c>
      <c r="AQ205" s="324">
        <f t="shared" si="43"/>
        <v>0</v>
      </c>
      <c r="AR205" s="324">
        <f t="shared" si="44"/>
        <v>0</v>
      </c>
      <c r="AS205" s="324">
        <f t="shared" si="45"/>
        <v>0</v>
      </c>
      <c r="AT205" s="324">
        <f t="shared" si="46"/>
        <v>0</v>
      </c>
      <c r="AU205" s="321">
        <f t="shared" si="47"/>
        <v>0</v>
      </c>
      <c r="AV205" s="322" t="str">
        <f t="shared" si="37"/>
        <v/>
      </c>
      <c r="AW205" s="110"/>
      <c r="AX205" s="110"/>
      <c r="AY205" s="110"/>
    </row>
    <row r="206" spans="1:51">
      <c r="A206" s="319"/>
      <c r="B206" s="634"/>
      <c r="C206" s="634"/>
      <c r="D206" s="633"/>
      <c r="E206" s="635"/>
      <c r="F206" s="635"/>
      <c r="G206" s="634"/>
      <c r="H206" s="647"/>
      <c r="I206" s="651"/>
      <c r="J206" s="647"/>
      <c r="K206" s="649"/>
      <c r="L206" s="647">
        <f>IF(D206="",0,VLOOKUP(D206,LookupDataNonCounty!$B$2:$C$16,2,FALSE)*J206)</f>
        <v>0</v>
      </c>
      <c r="M206" s="647"/>
      <c r="N206" s="647"/>
      <c r="O206" s="647"/>
      <c r="P206" s="647"/>
      <c r="Q206" s="647"/>
      <c r="R206" s="459"/>
      <c r="S206" s="460"/>
      <c r="T206" s="461"/>
      <c r="U206" s="462"/>
      <c r="V206" s="459"/>
      <c r="W206" s="459"/>
      <c r="X206" s="459"/>
      <c r="Y206" s="463"/>
      <c r="Z206" s="464"/>
      <c r="AA206" s="465"/>
      <c r="AB206" s="459"/>
      <c r="AC206" s="463"/>
      <c r="AD206" s="464"/>
      <c r="AE206" s="466"/>
      <c r="AF206" s="464"/>
      <c r="AG206" s="461"/>
      <c r="AH206" s="464"/>
      <c r="AI206" s="461"/>
      <c r="AJ206" s="653">
        <f t="shared" si="38"/>
        <v>1</v>
      </c>
      <c r="AK206" s="608"/>
      <c r="AL206" s="320">
        <f t="shared" si="36"/>
        <v>0</v>
      </c>
      <c r="AM206" s="320">
        <f t="shared" si="39"/>
        <v>0</v>
      </c>
      <c r="AN206" s="324">
        <f t="shared" si="40"/>
        <v>0</v>
      </c>
      <c r="AO206" s="324">
        <f t="shared" si="41"/>
        <v>0</v>
      </c>
      <c r="AP206" s="324">
        <f t="shared" si="42"/>
        <v>0</v>
      </c>
      <c r="AQ206" s="324">
        <f t="shared" si="43"/>
        <v>0</v>
      </c>
      <c r="AR206" s="324">
        <f t="shared" si="44"/>
        <v>0</v>
      </c>
      <c r="AS206" s="324">
        <f t="shared" si="45"/>
        <v>0</v>
      </c>
      <c r="AT206" s="324">
        <f t="shared" si="46"/>
        <v>0</v>
      </c>
      <c r="AU206" s="321">
        <f t="shared" si="47"/>
        <v>0</v>
      </c>
      <c r="AV206" s="322" t="str">
        <f t="shared" si="37"/>
        <v/>
      </c>
      <c r="AW206" s="110"/>
      <c r="AX206" s="110"/>
      <c r="AY206" s="110"/>
    </row>
    <row r="207" spans="1:51">
      <c r="A207" s="319"/>
      <c r="B207" s="634"/>
      <c r="C207" s="634"/>
      <c r="D207" s="633"/>
      <c r="E207" s="635"/>
      <c r="F207" s="635"/>
      <c r="G207" s="634"/>
      <c r="H207" s="647"/>
      <c r="I207" s="651"/>
      <c r="J207" s="647"/>
      <c r="K207" s="649"/>
      <c r="L207" s="647">
        <f>IF(D207="",0,VLOOKUP(D207,LookupDataNonCounty!$B$2:$C$16,2,FALSE)*J207)</f>
        <v>0</v>
      </c>
      <c r="M207" s="647"/>
      <c r="N207" s="647"/>
      <c r="O207" s="647"/>
      <c r="P207" s="647"/>
      <c r="Q207" s="647"/>
      <c r="R207" s="459"/>
      <c r="S207" s="460"/>
      <c r="T207" s="461"/>
      <c r="U207" s="462"/>
      <c r="V207" s="459"/>
      <c r="W207" s="459"/>
      <c r="X207" s="459"/>
      <c r="Y207" s="463"/>
      <c r="Z207" s="464"/>
      <c r="AA207" s="465"/>
      <c r="AB207" s="459"/>
      <c r="AC207" s="463"/>
      <c r="AD207" s="464"/>
      <c r="AE207" s="466"/>
      <c r="AF207" s="464"/>
      <c r="AG207" s="461"/>
      <c r="AH207" s="464"/>
      <c r="AI207" s="461"/>
      <c r="AJ207" s="653">
        <f t="shared" si="38"/>
        <v>1</v>
      </c>
      <c r="AK207" s="607"/>
      <c r="AL207" s="320">
        <f t="shared" si="36"/>
        <v>0</v>
      </c>
      <c r="AM207" s="320">
        <f t="shared" si="39"/>
        <v>0</v>
      </c>
      <c r="AN207" s="324">
        <f t="shared" si="40"/>
        <v>0</v>
      </c>
      <c r="AO207" s="324">
        <f t="shared" si="41"/>
        <v>0</v>
      </c>
      <c r="AP207" s="324">
        <f t="shared" si="42"/>
        <v>0</v>
      </c>
      <c r="AQ207" s="324">
        <f t="shared" si="43"/>
        <v>0</v>
      </c>
      <c r="AR207" s="324">
        <f t="shared" si="44"/>
        <v>0</v>
      </c>
      <c r="AS207" s="324">
        <f t="shared" si="45"/>
        <v>0</v>
      </c>
      <c r="AT207" s="324">
        <f t="shared" si="46"/>
        <v>0</v>
      </c>
      <c r="AU207" s="321">
        <f t="shared" si="47"/>
        <v>0</v>
      </c>
      <c r="AV207" s="322" t="str">
        <f t="shared" si="37"/>
        <v/>
      </c>
      <c r="AW207" s="110"/>
      <c r="AX207" s="110"/>
      <c r="AY207" s="110"/>
    </row>
    <row r="208" spans="1:51">
      <c r="A208" s="319"/>
      <c r="B208" s="634"/>
      <c r="C208" s="634"/>
      <c r="D208" s="633"/>
      <c r="E208" s="635"/>
      <c r="F208" s="635"/>
      <c r="G208" s="634"/>
      <c r="H208" s="647"/>
      <c r="I208" s="651"/>
      <c r="J208" s="647"/>
      <c r="K208" s="649"/>
      <c r="L208" s="647">
        <f>IF(D208="",0,VLOOKUP(D208,LookupDataNonCounty!$B$2:$C$16,2,FALSE)*J208)</f>
        <v>0</v>
      </c>
      <c r="M208" s="647"/>
      <c r="N208" s="647"/>
      <c r="O208" s="647"/>
      <c r="P208" s="647"/>
      <c r="Q208" s="647"/>
      <c r="R208" s="459"/>
      <c r="S208" s="460"/>
      <c r="T208" s="461"/>
      <c r="U208" s="462"/>
      <c r="V208" s="459"/>
      <c r="W208" s="459"/>
      <c r="X208" s="459"/>
      <c r="Y208" s="463"/>
      <c r="Z208" s="464"/>
      <c r="AA208" s="465"/>
      <c r="AB208" s="459"/>
      <c r="AC208" s="463"/>
      <c r="AD208" s="464"/>
      <c r="AE208" s="466"/>
      <c r="AF208" s="464"/>
      <c r="AG208" s="461"/>
      <c r="AH208" s="464"/>
      <c r="AI208" s="461"/>
      <c r="AJ208" s="653">
        <f t="shared" si="38"/>
        <v>1</v>
      </c>
      <c r="AK208" s="608"/>
      <c r="AL208" s="320">
        <f t="shared" si="36"/>
        <v>0</v>
      </c>
      <c r="AM208" s="320">
        <f t="shared" si="39"/>
        <v>0</v>
      </c>
      <c r="AN208" s="324">
        <f t="shared" si="40"/>
        <v>0</v>
      </c>
      <c r="AO208" s="324">
        <f t="shared" si="41"/>
        <v>0</v>
      </c>
      <c r="AP208" s="324">
        <f t="shared" si="42"/>
        <v>0</v>
      </c>
      <c r="AQ208" s="324">
        <f t="shared" si="43"/>
        <v>0</v>
      </c>
      <c r="AR208" s="324">
        <f t="shared" si="44"/>
        <v>0</v>
      </c>
      <c r="AS208" s="324">
        <f t="shared" si="45"/>
        <v>0</v>
      </c>
      <c r="AT208" s="324">
        <f t="shared" si="46"/>
        <v>0</v>
      </c>
      <c r="AU208" s="321">
        <f t="shared" si="47"/>
        <v>0</v>
      </c>
      <c r="AV208" s="322" t="str">
        <f t="shared" si="37"/>
        <v/>
      </c>
      <c r="AW208" s="110"/>
      <c r="AX208" s="110"/>
      <c r="AY208" s="110"/>
    </row>
    <row r="209" spans="1:51">
      <c r="A209" s="319"/>
      <c r="B209" s="634"/>
      <c r="C209" s="634"/>
      <c r="D209" s="633"/>
      <c r="E209" s="635"/>
      <c r="F209" s="635"/>
      <c r="G209" s="634"/>
      <c r="H209" s="647"/>
      <c r="I209" s="651"/>
      <c r="J209" s="647"/>
      <c r="K209" s="649"/>
      <c r="L209" s="647">
        <f>IF(D209="",0,VLOOKUP(D209,LookupDataNonCounty!$B$2:$C$16,2,FALSE)*J209)</f>
        <v>0</v>
      </c>
      <c r="M209" s="647"/>
      <c r="N209" s="647"/>
      <c r="O209" s="647"/>
      <c r="P209" s="647"/>
      <c r="Q209" s="647"/>
      <c r="R209" s="459"/>
      <c r="S209" s="460"/>
      <c r="T209" s="461"/>
      <c r="U209" s="462"/>
      <c r="V209" s="459"/>
      <c r="W209" s="459"/>
      <c r="X209" s="459"/>
      <c r="Y209" s="463"/>
      <c r="Z209" s="464"/>
      <c r="AA209" s="465"/>
      <c r="AB209" s="459"/>
      <c r="AC209" s="463"/>
      <c r="AD209" s="464"/>
      <c r="AE209" s="466"/>
      <c r="AF209" s="464"/>
      <c r="AG209" s="461"/>
      <c r="AH209" s="464"/>
      <c r="AI209" s="461"/>
      <c r="AJ209" s="653">
        <f t="shared" si="38"/>
        <v>1</v>
      </c>
      <c r="AK209" s="607"/>
      <c r="AL209" s="320">
        <f t="shared" si="36"/>
        <v>0</v>
      </c>
      <c r="AM209" s="320">
        <f t="shared" si="39"/>
        <v>0</v>
      </c>
      <c r="AN209" s="324">
        <f t="shared" si="40"/>
        <v>0</v>
      </c>
      <c r="AO209" s="324">
        <f t="shared" si="41"/>
        <v>0</v>
      </c>
      <c r="AP209" s="324">
        <f t="shared" si="42"/>
        <v>0</v>
      </c>
      <c r="AQ209" s="324">
        <f t="shared" si="43"/>
        <v>0</v>
      </c>
      <c r="AR209" s="324">
        <f t="shared" si="44"/>
        <v>0</v>
      </c>
      <c r="AS209" s="324">
        <f t="shared" si="45"/>
        <v>0</v>
      </c>
      <c r="AT209" s="324">
        <f t="shared" si="46"/>
        <v>0</v>
      </c>
      <c r="AU209" s="321">
        <f t="shared" si="47"/>
        <v>0</v>
      </c>
      <c r="AV209" s="322" t="str">
        <f t="shared" si="37"/>
        <v/>
      </c>
      <c r="AW209" s="110"/>
      <c r="AX209" s="110"/>
      <c r="AY209" s="110"/>
    </row>
    <row r="210" spans="1:51">
      <c r="A210" s="319"/>
      <c r="B210" s="634"/>
      <c r="C210" s="634"/>
      <c r="D210" s="633"/>
      <c r="E210" s="635"/>
      <c r="F210" s="635"/>
      <c r="G210" s="634"/>
      <c r="H210" s="647"/>
      <c r="I210" s="651"/>
      <c r="J210" s="647"/>
      <c r="K210" s="649"/>
      <c r="L210" s="647">
        <f>IF(D210="",0,VLOOKUP(D210,LookupDataNonCounty!$B$2:$C$16,2,FALSE)*J210)</f>
        <v>0</v>
      </c>
      <c r="M210" s="647"/>
      <c r="N210" s="647"/>
      <c r="O210" s="647"/>
      <c r="P210" s="647"/>
      <c r="Q210" s="647"/>
      <c r="R210" s="459"/>
      <c r="S210" s="460"/>
      <c r="T210" s="461"/>
      <c r="U210" s="462"/>
      <c r="V210" s="459"/>
      <c r="W210" s="459"/>
      <c r="X210" s="459"/>
      <c r="Y210" s="463"/>
      <c r="Z210" s="464"/>
      <c r="AA210" s="465"/>
      <c r="AB210" s="459"/>
      <c r="AC210" s="463"/>
      <c r="AD210" s="464"/>
      <c r="AE210" s="466"/>
      <c r="AF210" s="464"/>
      <c r="AG210" s="461"/>
      <c r="AH210" s="464"/>
      <c r="AI210" s="461"/>
      <c r="AJ210" s="653">
        <f t="shared" si="38"/>
        <v>1</v>
      </c>
      <c r="AK210" s="608"/>
      <c r="AL210" s="320">
        <f t="shared" si="36"/>
        <v>0</v>
      </c>
      <c r="AM210" s="320">
        <f t="shared" si="39"/>
        <v>0</v>
      </c>
      <c r="AN210" s="324">
        <f t="shared" si="40"/>
        <v>0</v>
      </c>
      <c r="AO210" s="324">
        <f t="shared" si="41"/>
        <v>0</v>
      </c>
      <c r="AP210" s="324">
        <f t="shared" si="42"/>
        <v>0</v>
      </c>
      <c r="AQ210" s="324">
        <f t="shared" si="43"/>
        <v>0</v>
      </c>
      <c r="AR210" s="324">
        <f t="shared" si="44"/>
        <v>0</v>
      </c>
      <c r="AS210" s="324">
        <f t="shared" si="45"/>
        <v>0</v>
      </c>
      <c r="AT210" s="324">
        <f t="shared" si="46"/>
        <v>0</v>
      </c>
      <c r="AU210" s="321">
        <f t="shared" si="47"/>
        <v>0</v>
      </c>
      <c r="AV210" s="322" t="str">
        <f t="shared" si="37"/>
        <v/>
      </c>
      <c r="AW210" s="110"/>
      <c r="AX210" s="110"/>
      <c r="AY210" s="110"/>
    </row>
    <row r="211" spans="1:51">
      <c r="A211" s="319"/>
      <c r="B211" s="634"/>
      <c r="C211" s="634"/>
      <c r="D211" s="633"/>
      <c r="E211" s="635"/>
      <c r="F211" s="635"/>
      <c r="G211" s="634"/>
      <c r="H211" s="647"/>
      <c r="I211" s="651"/>
      <c r="J211" s="647"/>
      <c r="K211" s="649"/>
      <c r="L211" s="647">
        <f>IF(D211="",0,VLOOKUP(D211,LookupDataNonCounty!$B$2:$C$16,2,FALSE)*J211)</f>
        <v>0</v>
      </c>
      <c r="M211" s="647"/>
      <c r="N211" s="647"/>
      <c r="O211" s="647"/>
      <c r="P211" s="647"/>
      <c r="Q211" s="647"/>
      <c r="R211" s="459"/>
      <c r="S211" s="460"/>
      <c r="T211" s="461"/>
      <c r="U211" s="462"/>
      <c r="V211" s="459"/>
      <c r="W211" s="459"/>
      <c r="X211" s="459"/>
      <c r="Y211" s="463"/>
      <c r="Z211" s="464"/>
      <c r="AA211" s="465"/>
      <c r="AB211" s="459"/>
      <c r="AC211" s="463"/>
      <c r="AD211" s="464"/>
      <c r="AE211" s="466"/>
      <c r="AF211" s="464"/>
      <c r="AG211" s="461"/>
      <c r="AH211" s="464"/>
      <c r="AI211" s="461"/>
      <c r="AJ211" s="653">
        <f t="shared" si="38"/>
        <v>1</v>
      </c>
      <c r="AK211" s="607"/>
      <c r="AL211" s="320">
        <f t="shared" si="36"/>
        <v>0</v>
      </c>
      <c r="AM211" s="320">
        <f t="shared" si="39"/>
        <v>0</v>
      </c>
      <c r="AN211" s="324">
        <f t="shared" si="40"/>
        <v>0</v>
      </c>
      <c r="AO211" s="324">
        <f t="shared" si="41"/>
        <v>0</v>
      </c>
      <c r="AP211" s="324">
        <f t="shared" si="42"/>
        <v>0</v>
      </c>
      <c r="AQ211" s="324">
        <f t="shared" si="43"/>
        <v>0</v>
      </c>
      <c r="AR211" s="324">
        <f t="shared" si="44"/>
        <v>0</v>
      </c>
      <c r="AS211" s="324">
        <f t="shared" si="45"/>
        <v>0</v>
      </c>
      <c r="AT211" s="324">
        <f t="shared" si="46"/>
        <v>0</v>
      </c>
      <c r="AU211" s="321">
        <f t="shared" si="47"/>
        <v>0</v>
      </c>
      <c r="AV211" s="322" t="str">
        <f t="shared" si="37"/>
        <v/>
      </c>
      <c r="AW211" s="110"/>
      <c r="AX211" s="110"/>
      <c r="AY211" s="110"/>
    </row>
    <row r="212" spans="1:51">
      <c r="A212" s="319"/>
      <c r="B212" s="634"/>
      <c r="C212" s="634"/>
      <c r="D212" s="633"/>
      <c r="E212" s="635"/>
      <c r="F212" s="635"/>
      <c r="G212" s="634"/>
      <c r="H212" s="647"/>
      <c r="I212" s="651"/>
      <c r="J212" s="647"/>
      <c r="K212" s="649"/>
      <c r="L212" s="647">
        <f>IF(D212="",0,VLOOKUP(D212,LookupDataNonCounty!$B$2:$C$16,2,FALSE)*J212)</f>
        <v>0</v>
      </c>
      <c r="M212" s="647"/>
      <c r="N212" s="647"/>
      <c r="O212" s="647"/>
      <c r="P212" s="647"/>
      <c r="Q212" s="647"/>
      <c r="R212" s="459"/>
      <c r="S212" s="460"/>
      <c r="T212" s="461"/>
      <c r="U212" s="462"/>
      <c r="V212" s="459"/>
      <c r="W212" s="459"/>
      <c r="X212" s="459"/>
      <c r="Y212" s="463"/>
      <c r="Z212" s="464"/>
      <c r="AA212" s="465"/>
      <c r="AB212" s="459"/>
      <c r="AC212" s="463"/>
      <c r="AD212" s="464"/>
      <c r="AE212" s="466"/>
      <c r="AF212" s="464"/>
      <c r="AG212" s="461"/>
      <c r="AH212" s="464"/>
      <c r="AI212" s="461"/>
      <c r="AJ212" s="653">
        <f t="shared" si="38"/>
        <v>1</v>
      </c>
      <c r="AK212" s="608"/>
      <c r="AL212" s="320">
        <f t="shared" si="36"/>
        <v>0</v>
      </c>
      <c r="AM212" s="320">
        <f t="shared" si="39"/>
        <v>0</v>
      </c>
      <c r="AN212" s="324">
        <f t="shared" si="40"/>
        <v>0</v>
      </c>
      <c r="AO212" s="324">
        <f t="shared" si="41"/>
        <v>0</v>
      </c>
      <c r="AP212" s="324">
        <f t="shared" si="42"/>
        <v>0</v>
      </c>
      <c r="AQ212" s="324">
        <f t="shared" si="43"/>
        <v>0</v>
      </c>
      <c r="AR212" s="324">
        <f t="shared" si="44"/>
        <v>0</v>
      </c>
      <c r="AS212" s="324">
        <f t="shared" si="45"/>
        <v>0</v>
      </c>
      <c r="AT212" s="324">
        <f t="shared" si="46"/>
        <v>0</v>
      </c>
      <c r="AU212" s="321">
        <f t="shared" si="47"/>
        <v>0</v>
      </c>
      <c r="AV212" s="322" t="str">
        <f t="shared" si="37"/>
        <v/>
      </c>
      <c r="AW212" s="110"/>
      <c r="AX212" s="110"/>
      <c r="AY212" s="110"/>
    </row>
    <row r="213" spans="1:51">
      <c r="A213" s="319"/>
      <c r="B213" s="634"/>
      <c r="C213" s="634"/>
      <c r="D213" s="633"/>
      <c r="E213" s="635"/>
      <c r="F213" s="635"/>
      <c r="G213" s="634"/>
      <c r="H213" s="647"/>
      <c r="I213" s="651"/>
      <c r="J213" s="647"/>
      <c r="K213" s="649"/>
      <c r="L213" s="647">
        <f>IF(D213="",0,VLOOKUP(D213,LookupDataNonCounty!$B$2:$C$16,2,FALSE)*J213)</f>
        <v>0</v>
      </c>
      <c r="M213" s="647"/>
      <c r="N213" s="647"/>
      <c r="O213" s="647"/>
      <c r="P213" s="647"/>
      <c r="Q213" s="647"/>
      <c r="R213" s="459"/>
      <c r="S213" s="460"/>
      <c r="T213" s="461"/>
      <c r="U213" s="462"/>
      <c r="V213" s="459"/>
      <c r="W213" s="459"/>
      <c r="X213" s="459"/>
      <c r="Y213" s="463"/>
      <c r="Z213" s="464"/>
      <c r="AA213" s="465"/>
      <c r="AB213" s="459"/>
      <c r="AC213" s="463"/>
      <c r="AD213" s="464"/>
      <c r="AE213" s="466"/>
      <c r="AF213" s="464"/>
      <c r="AG213" s="461"/>
      <c r="AH213" s="464"/>
      <c r="AI213" s="461"/>
      <c r="AJ213" s="653">
        <f t="shared" si="38"/>
        <v>1</v>
      </c>
      <c r="AK213" s="607"/>
      <c r="AL213" s="320">
        <f t="shared" si="36"/>
        <v>0</v>
      </c>
      <c r="AM213" s="320">
        <f t="shared" si="39"/>
        <v>0</v>
      </c>
      <c r="AN213" s="324">
        <f t="shared" si="40"/>
        <v>0</v>
      </c>
      <c r="AO213" s="324">
        <f t="shared" si="41"/>
        <v>0</v>
      </c>
      <c r="AP213" s="324">
        <f t="shared" si="42"/>
        <v>0</v>
      </c>
      <c r="AQ213" s="324">
        <f t="shared" si="43"/>
        <v>0</v>
      </c>
      <c r="AR213" s="324">
        <f t="shared" si="44"/>
        <v>0</v>
      </c>
      <c r="AS213" s="324">
        <f t="shared" si="45"/>
        <v>0</v>
      </c>
      <c r="AT213" s="324">
        <f t="shared" si="46"/>
        <v>0</v>
      </c>
      <c r="AU213" s="321">
        <f t="shared" si="47"/>
        <v>0</v>
      </c>
      <c r="AV213" s="322" t="str">
        <f t="shared" si="37"/>
        <v/>
      </c>
      <c r="AW213" s="110"/>
      <c r="AX213" s="110"/>
      <c r="AY213" s="110"/>
    </row>
    <row r="214" spans="1:51">
      <c r="A214" s="319"/>
      <c r="B214" s="634"/>
      <c r="C214" s="634"/>
      <c r="D214" s="633"/>
      <c r="E214" s="635"/>
      <c r="F214" s="635"/>
      <c r="G214" s="634"/>
      <c r="H214" s="647"/>
      <c r="I214" s="651"/>
      <c r="J214" s="647"/>
      <c r="K214" s="649"/>
      <c r="L214" s="647">
        <f>IF(D214="",0,VLOOKUP(D214,LookupDataNonCounty!$B$2:$C$16,2,FALSE)*J214)</f>
        <v>0</v>
      </c>
      <c r="M214" s="647"/>
      <c r="N214" s="647"/>
      <c r="O214" s="647"/>
      <c r="P214" s="647"/>
      <c r="Q214" s="647"/>
      <c r="R214" s="459"/>
      <c r="S214" s="460"/>
      <c r="T214" s="461"/>
      <c r="U214" s="462"/>
      <c r="V214" s="459"/>
      <c r="W214" s="459"/>
      <c r="X214" s="459"/>
      <c r="Y214" s="463"/>
      <c r="Z214" s="464"/>
      <c r="AA214" s="465"/>
      <c r="AB214" s="459"/>
      <c r="AC214" s="463"/>
      <c r="AD214" s="464"/>
      <c r="AE214" s="466"/>
      <c r="AF214" s="464"/>
      <c r="AG214" s="461"/>
      <c r="AH214" s="464"/>
      <c r="AI214" s="461"/>
      <c r="AJ214" s="653">
        <f t="shared" si="38"/>
        <v>1</v>
      </c>
      <c r="AK214" s="608"/>
      <c r="AL214" s="320">
        <f t="shared" si="36"/>
        <v>0</v>
      </c>
      <c r="AM214" s="320">
        <f t="shared" si="39"/>
        <v>0</v>
      </c>
      <c r="AN214" s="324">
        <f t="shared" si="40"/>
        <v>0</v>
      </c>
      <c r="AO214" s="324">
        <f t="shared" si="41"/>
        <v>0</v>
      </c>
      <c r="AP214" s="324">
        <f t="shared" si="42"/>
        <v>0</v>
      </c>
      <c r="AQ214" s="324">
        <f t="shared" si="43"/>
        <v>0</v>
      </c>
      <c r="AR214" s="324">
        <f t="shared" si="44"/>
        <v>0</v>
      </c>
      <c r="AS214" s="324">
        <f t="shared" si="45"/>
        <v>0</v>
      </c>
      <c r="AT214" s="324">
        <f t="shared" si="46"/>
        <v>0</v>
      </c>
      <c r="AU214" s="321">
        <f t="shared" si="47"/>
        <v>0</v>
      </c>
      <c r="AV214" s="322" t="str">
        <f t="shared" si="37"/>
        <v/>
      </c>
      <c r="AW214" s="110"/>
      <c r="AX214" s="110"/>
      <c r="AY214" s="110"/>
    </row>
    <row r="215" spans="1:51">
      <c r="A215" s="319"/>
      <c r="B215" s="634"/>
      <c r="C215" s="634"/>
      <c r="D215" s="633"/>
      <c r="E215" s="635"/>
      <c r="F215" s="635"/>
      <c r="G215" s="634"/>
      <c r="H215" s="647"/>
      <c r="I215" s="651"/>
      <c r="J215" s="647"/>
      <c r="K215" s="649"/>
      <c r="L215" s="647">
        <f>IF(D215="",0,VLOOKUP(D215,LookupDataNonCounty!$B$2:$C$16,2,FALSE)*J215)</f>
        <v>0</v>
      </c>
      <c r="M215" s="647"/>
      <c r="N215" s="647"/>
      <c r="O215" s="647"/>
      <c r="P215" s="647"/>
      <c r="Q215" s="647"/>
      <c r="R215" s="459"/>
      <c r="S215" s="460"/>
      <c r="T215" s="461"/>
      <c r="U215" s="462"/>
      <c r="V215" s="459"/>
      <c r="W215" s="459"/>
      <c r="X215" s="459"/>
      <c r="Y215" s="463"/>
      <c r="Z215" s="464"/>
      <c r="AA215" s="465"/>
      <c r="AB215" s="459"/>
      <c r="AC215" s="463"/>
      <c r="AD215" s="464"/>
      <c r="AE215" s="466"/>
      <c r="AF215" s="464"/>
      <c r="AG215" s="461"/>
      <c r="AH215" s="464"/>
      <c r="AI215" s="461"/>
      <c r="AJ215" s="653">
        <f t="shared" si="38"/>
        <v>1</v>
      </c>
      <c r="AK215" s="607"/>
      <c r="AL215" s="320">
        <f t="shared" si="36"/>
        <v>0</v>
      </c>
      <c r="AM215" s="320">
        <f t="shared" si="39"/>
        <v>0</v>
      </c>
      <c r="AN215" s="324">
        <f t="shared" si="40"/>
        <v>0</v>
      </c>
      <c r="AO215" s="324">
        <f t="shared" si="41"/>
        <v>0</v>
      </c>
      <c r="AP215" s="324">
        <f t="shared" si="42"/>
        <v>0</v>
      </c>
      <c r="AQ215" s="324">
        <f t="shared" si="43"/>
        <v>0</v>
      </c>
      <c r="AR215" s="324">
        <f t="shared" si="44"/>
        <v>0</v>
      </c>
      <c r="AS215" s="324">
        <f t="shared" si="45"/>
        <v>0</v>
      </c>
      <c r="AT215" s="324">
        <f t="shared" si="46"/>
        <v>0</v>
      </c>
      <c r="AU215" s="321">
        <f t="shared" si="47"/>
        <v>0</v>
      </c>
      <c r="AV215" s="322" t="str">
        <f t="shared" si="37"/>
        <v/>
      </c>
      <c r="AW215" s="110"/>
      <c r="AX215" s="110"/>
      <c r="AY215" s="110"/>
    </row>
    <row r="216" spans="1:51">
      <c r="A216" s="319"/>
      <c r="B216" s="634"/>
      <c r="C216" s="634"/>
      <c r="D216" s="633"/>
      <c r="E216" s="635"/>
      <c r="F216" s="635"/>
      <c r="G216" s="634"/>
      <c r="H216" s="647"/>
      <c r="I216" s="651"/>
      <c r="J216" s="647"/>
      <c r="K216" s="649"/>
      <c r="L216" s="647">
        <f>IF(D216="",0,VLOOKUP(D216,LookupDataNonCounty!$B$2:$C$16,2,FALSE)*J216)</f>
        <v>0</v>
      </c>
      <c r="M216" s="647"/>
      <c r="N216" s="647"/>
      <c r="O216" s="647"/>
      <c r="P216" s="647"/>
      <c r="Q216" s="647"/>
      <c r="R216" s="459"/>
      <c r="S216" s="460"/>
      <c r="T216" s="461"/>
      <c r="U216" s="462"/>
      <c r="V216" s="459"/>
      <c r="W216" s="459"/>
      <c r="X216" s="459"/>
      <c r="Y216" s="463"/>
      <c r="Z216" s="464"/>
      <c r="AA216" s="465"/>
      <c r="AB216" s="459"/>
      <c r="AC216" s="463"/>
      <c r="AD216" s="464"/>
      <c r="AE216" s="466"/>
      <c r="AF216" s="464"/>
      <c r="AG216" s="461"/>
      <c r="AH216" s="464"/>
      <c r="AI216" s="461"/>
      <c r="AJ216" s="653">
        <f t="shared" si="38"/>
        <v>1</v>
      </c>
      <c r="AK216" s="608"/>
      <c r="AL216" s="320">
        <f t="shared" si="36"/>
        <v>0</v>
      </c>
      <c r="AM216" s="320">
        <f t="shared" si="39"/>
        <v>0</v>
      </c>
      <c r="AN216" s="324">
        <f t="shared" si="40"/>
        <v>0</v>
      </c>
      <c r="AO216" s="324">
        <f t="shared" si="41"/>
        <v>0</v>
      </c>
      <c r="AP216" s="324">
        <f t="shared" si="42"/>
        <v>0</v>
      </c>
      <c r="AQ216" s="324">
        <f t="shared" si="43"/>
        <v>0</v>
      </c>
      <c r="AR216" s="324">
        <f t="shared" si="44"/>
        <v>0</v>
      </c>
      <c r="AS216" s="324">
        <f t="shared" si="45"/>
        <v>0</v>
      </c>
      <c r="AT216" s="324">
        <f t="shared" si="46"/>
        <v>0</v>
      </c>
      <c r="AU216" s="321">
        <f t="shared" si="47"/>
        <v>0</v>
      </c>
      <c r="AV216" s="322" t="str">
        <f t="shared" si="37"/>
        <v/>
      </c>
      <c r="AW216" s="110"/>
      <c r="AX216" s="110"/>
      <c r="AY216" s="110"/>
    </row>
    <row r="217" spans="1:51">
      <c r="A217" s="319"/>
      <c r="B217" s="634"/>
      <c r="C217" s="634"/>
      <c r="D217" s="633"/>
      <c r="E217" s="635"/>
      <c r="F217" s="635"/>
      <c r="G217" s="634"/>
      <c r="H217" s="647"/>
      <c r="I217" s="651"/>
      <c r="J217" s="647"/>
      <c r="K217" s="649"/>
      <c r="L217" s="647">
        <f>IF(D217="",0,VLOOKUP(D217,LookupDataNonCounty!$B$2:$C$16,2,FALSE)*J217)</f>
        <v>0</v>
      </c>
      <c r="M217" s="647"/>
      <c r="N217" s="647"/>
      <c r="O217" s="647"/>
      <c r="P217" s="647"/>
      <c r="Q217" s="647"/>
      <c r="R217" s="459"/>
      <c r="S217" s="460"/>
      <c r="T217" s="461"/>
      <c r="U217" s="462"/>
      <c r="V217" s="459"/>
      <c r="W217" s="459"/>
      <c r="X217" s="459"/>
      <c r="Y217" s="463"/>
      <c r="Z217" s="464"/>
      <c r="AA217" s="465"/>
      <c r="AB217" s="459"/>
      <c r="AC217" s="463"/>
      <c r="AD217" s="464"/>
      <c r="AE217" s="466"/>
      <c r="AF217" s="464"/>
      <c r="AG217" s="461"/>
      <c r="AH217" s="464"/>
      <c r="AI217" s="461"/>
      <c r="AJ217" s="653">
        <f t="shared" si="38"/>
        <v>1</v>
      </c>
      <c r="AK217" s="607"/>
      <c r="AL217" s="320">
        <f t="shared" si="36"/>
        <v>0</v>
      </c>
      <c r="AM217" s="320">
        <f t="shared" si="39"/>
        <v>0</v>
      </c>
      <c r="AN217" s="324">
        <f t="shared" si="40"/>
        <v>0</v>
      </c>
      <c r="AO217" s="324">
        <f t="shared" si="41"/>
        <v>0</v>
      </c>
      <c r="AP217" s="324">
        <f t="shared" si="42"/>
        <v>0</v>
      </c>
      <c r="AQ217" s="324">
        <f t="shared" si="43"/>
        <v>0</v>
      </c>
      <c r="AR217" s="324">
        <f t="shared" si="44"/>
        <v>0</v>
      </c>
      <c r="AS217" s="324">
        <f t="shared" si="45"/>
        <v>0</v>
      </c>
      <c r="AT217" s="324">
        <f t="shared" si="46"/>
        <v>0</v>
      </c>
      <c r="AU217" s="321">
        <f t="shared" si="47"/>
        <v>0</v>
      </c>
      <c r="AV217" s="322" t="str">
        <f t="shared" si="37"/>
        <v/>
      </c>
      <c r="AW217" s="110"/>
      <c r="AX217" s="110"/>
      <c r="AY217" s="110"/>
    </row>
    <row r="218" spans="1:51">
      <c r="A218" s="319"/>
      <c r="B218" s="634"/>
      <c r="C218" s="634"/>
      <c r="D218" s="633"/>
      <c r="E218" s="635"/>
      <c r="F218" s="635"/>
      <c r="G218" s="634"/>
      <c r="H218" s="647"/>
      <c r="I218" s="651"/>
      <c r="J218" s="647"/>
      <c r="K218" s="649"/>
      <c r="L218" s="647">
        <f>IF(D218="",0,VLOOKUP(D218,LookupDataNonCounty!$B$2:$C$16,2,FALSE)*J218)</f>
        <v>0</v>
      </c>
      <c r="M218" s="647"/>
      <c r="N218" s="647"/>
      <c r="O218" s="647"/>
      <c r="P218" s="647"/>
      <c r="Q218" s="647"/>
      <c r="R218" s="459"/>
      <c r="S218" s="460"/>
      <c r="T218" s="461"/>
      <c r="U218" s="462"/>
      <c r="V218" s="459"/>
      <c r="W218" s="459"/>
      <c r="X218" s="459"/>
      <c r="Y218" s="463"/>
      <c r="Z218" s="464"/>
      <c r="AA218" s="465"/>
      <c r="AB218" s="459"/>
      <c r="AC218" s="463"/>
      <c r="AD218" s="464"/>
      <c r="AE218" s="466"/>
      <c r="AF218" s="464"/>
      <c r="AG218" s="461"/>
      <c r="AH218" s="464"/>
      <c r="AI218" s="461"/>
      <c r="AJ218" s="653">
        <f t="shared" si="38"/>
        <v>1</v>
      </c>
      <c r="AK218" s="608"/>
      <c r="AL218" s="320">
        <f t="shared" si="36"/>
        <v>0</v>
      </c>
      <c r="AM218" s="320">
        <f t="shared" si="39"/>
        <v>0</v>
      </c>
      <c r="AN218" s="324">
        <f t="shared" si="40"/>
        <v>0</v>
      </c>
      <c r="AO218" s="324">
        <f t="shared" si="41"/>
        <v>0</v>
      </c>
      <c r="AP218" s="324">
        <f t="shared" si="42"/>
        <v>0</v>
      </c>
      <c r="AQ218" s="324">
        <f t="shared" si="43"/>
        <v>0</v>
      </c>
      <c r="AR218" s="324">
        <f t="shared" si="44"/>
        <v>0</v>
      </c>
      <c r="AS218" s="324">
        <f t="shared" si="45"/>
        <v>0</v>
      </c>
      <c r="AT218" s="324">
        <f t="shared" si="46"/>
        <v>0</v>
      </c>
      <c r="AU218" s="321">
        <f t="shared" si="47"/>
        <v>0</v>
      </c>
      <c r="AV218" s="322" t="str">
        <f t="shared" si="37"/>
        <v/>
      </c>
      <c r="AW218" s="110"/>
      <c r="AX218" s="110"/>
      <c r="AY218" s="110"/>
    </row>
    <row r="219" spans="1:51">
      <c r="A219" s="319"/>
      <c r="B219" s="634"/>
      <c r="C219" s="634"/>
      <c r="D219" s="633"/>
      <c r="E219" s="635"/>
      <c r="F219" s="635"/>
      <c r="G219" s="634"/>
      <c r="H219" s="647"/>
      <c r="I219" s="651"/>
      <c r="J219" s="647"/>
      <c r="K219" s="649"/>
      <c r="L219" s="647">
        <f>IF(D219="",0,VLOOKUP(D219,LookupDataNonCounty!$B$2:$C$16,2,FALSE)*J219)</f>
        <v>0</v>
      </c>
      <c r="M219" s="647"/>
      <c r="N219" s="647"/>
      <c r="O219" s="647"/>
      <c r="P219" s="647"/>
      <c r="Q219" s="647"/>
      <c r="R219" s="459"/>
      <c r="S219" s="460"/>
      <c r="T219" s="461"/>
      <c r="U219" s="462"/>
      <c r="V219" s="459"/>
      <c r="W219" s="459"/>
      <c r="X219" s="459"/>
      <c r="Y219" s="463"/>
      <c r="Z219" s="464"/>
      <c r="AA219" s="465"/>
      <c r="AB219" s="459"/>
      <c r="AC219" s="463"/>
      <c r="AD219" s="464"/>
      <c r="AE219" s="466"/>
      <c r="AF219" s="464"/>
      <c r="AG219" s="461"/>
      <c r="AH219" s="464"/>
      <c r="AI219" s="461"/>
      <c r="AJ219" s="653">
        <f t="shared" si="38"/>
        <v>1</v>
      </c>
      <c r="AK219" s="607"/>
      <c r="AL219" s="320">
        <f t="shared" si="36"/>
        <v>0</v>
      </c>
      <c r="AM219" s="320">
        <f t="shared" si="39"/>
        <v>0</v>
      </c>
      <c r="AN219" s="324">
        <f t="shared" si="40"/>
        <v>0</v>
      </c>
      <c r="AO219" s="324">
        <f t="shared" si="41"/>
        <v>0</v>
      </c>
      <c r="AP219" s="324">
        <f t="shared" si="42"/>
        <v>0</v>
      </c>
      <c r="AQ219" s="324">
        <f t="shared" si="43"/>
        <v>0</v>
      </c>
      <c r="AR219" s="324">
        <f t="shared" si="44"/>
        <v>0</v>
      </c>
      <c r="AS219" s="324">
        <f t="shared" si="45"/>
        <v>0</v>
      </c>
      <c r="AT219" s="324">
        <f t="shared" si="46"/>
        <v>0</v>
      </c>
      <c r="AU219" s="321">
        <f t="shared" si="47"/>
        <v>0</v>
      </c>
      <c r="AV219" s="322" t="str">
        <f t="shared" si="37"/>
        <v/>
      </c>
      <c r="AW219" s="110"/>
      <c r="AX219" s="110"/>
      <c r="AY219" s="110"/>
    </row>
    <row r="220" spans="1:51">
      <c r="A220" s="319"/>
      <c r="B220" s="634"/>
      <c r="C220" s="634"/>
      <c r="D220" s="633"/>
      <c r="E220" s="635"/>
      <c r="F220" s="635"/>
      <c r="G220" s="634"/>
      <c r="H220" s="647"/>
      <c r="I220" s="651"/>
      <c r="J220" s="647"/>
      <c r="K220" s="649"/>
      <c r="L220" s="647">
        <f>IF(D220="",0,VLOOKUP(D220,LookupDataNonCounty!$B$2:$C$16,2,FALSE)*J220)</f>
        <v>0</v>
      </c>
      <c r="M220" s="647"/>
      <c r="N220" s="647"/>
      <c r="O220" s="647"/>
      <c r="P220" s="647"/>
      <c r="Q220" s="647"/>
      <c r="R220" s="459"/>
      <c r="S220" s="460"/>
      <c r="T220" s="461"/>
      <c r="U220" s="462"/>
      <c r="V220" s="459"/>
      <c r="W220" s="459"/>
      <c r="X220" s="459"/>
      <c r="Y220" s="463"/>
      <c r="Z220" s="464"/>
      <c r="AA220" s="465"/>
      <c r="AB220" s="459"/>
      <c r="AC220" s="463"/>
      <c r="AD220" s="464"/>
      <c r="AE220" s="466"/>
      <c r="AF220" s="464"/>
      <c r="AG220" s="461"/>
      <c r="AH220" s="464"/>
      <c r="AI220" s="461"/>
      <c r="AJ220" s="653">
        <f t="shared" si="38"/>
        <v>1</v>
      </c>
      <c r="AK220" s="608"/>
      <c r="AL220" s="320">
        <f t="shared" si="36"/>
        <v>0</v>
      </c>
      <c r="AM220" s="320">
        <f t="shared" si="39"/>
        <v>0</v>
      </c>
      <c r="AN220" s="324">
        <f t="shared" si="40"/>
        <v>0</v>
      </c>
      <c r="AO220" s="324">
        <f t="shared" si="41"/>
        <v>0</v>
      </c>
      <c r="AP220" s="324">
        <f t="shared" si="42"/>
        <v>0</v>
      </c>
      <c r="AQ220" s="324">
        <f t="shared" si="43"/>
        <v>0</v>
      </c>
      <c r="AR220" s="324">
        <f t="shared" si="44"/>
        <v>0</v>
      </c>
      <c r="AS220" s="324">
        <f t="shared" si="45"/>
        <v>0</v>
      </c>
      <c r="AT220" s="324">
        <f t="shared" si="46"/>
        <v>0</v>
      </c>
      <c r="AU220" s="321">
        <f t="shared" si="47"/>
        <v>0</v>
      </c>
      <c r="AV220" s="322" t="str">
        <f t="shared" si="37"/>
        <v/>
      </c>
      <c r="AW220" s="110"/>
      <c r="AX220" s="110"/>
      <c r="AY220" s="110"/>
    </row>
    <row r="221" spans="1:51">
      <c r="A221" s="319"/>
      <c r="B221" s="634"/>
      <c r="C221" s="634"/>
      <c r="D221" s="633"/>
      <c r="E221" s="635"/>
      <c r="F221" s="635"/>
      <c r="G221" s="634"/>
      <c r="H221" s="647"/>
      <c r="I221" s="651"/>
      <c r="J221" s="647"/>
      <c r="K221" s="649"/>
      <c r="L221" s="647">
        <f>IF(D221="",0,VLOOKUP(D221,LookupDataNonCounty!$B$2:$C$16,2,FALSE)*J221)</f>
        <v>0</v>
      </c>
      <c r="M221" s="647"/>
      <c r="N221" s="647"/>
      <c r="O221" s="647"/>
      <c r="P221" s="647"/>
      <c r="Q221" s="647"/>
      <c r="R221" s="459"/>
      <c r="S221" s="460"/>
      <c r="T221" s="461"/>
      <c r="U221" s="462"/>
      <c r="V221" s="459"/>
      <c r="W221" s="459"/>
      <c r="X221" s="459"/>
      <c r="Y221" s="463"/>
      <c r="Z221" s="464"/>
      <c r="AA221" s="465"/>
      <c r="AB221" s="459"/>
      <c r="AC221" s="463"/>
      <c r="AD221" s="464"/>
      <c r="AE221" s="466"/>
      <c r="AF221" s="464"/>
      <c r="AG221" s="461"/>
      <c r="AH221" s="464"/>
      <c r="AI221" s="461"/>
      <c r="AJ221" s="653">
        <f t="shared" si="38"/>
        <v>1</v>
      </c>
      <c r="AK221" s="607"/>
      <c r="AL221" s="320">
        <f t="shared" si="36"/>
        <v>0</v>
      </c>
      <c r="AM221" s="320">
        <f t="shared" si="39"/>
        <v>0</v>
      </c>
      <c r="AN221" s="324">
        <f t="shared" si="40"/>
        <v>0</v>
      </c>
      <c r="AO221" s="324">
        <f t="shared" si="41"/>
        <v>0</v>
      </c>
      <c r="AP221" s="324">
        <f t="shared" si="42"/>
        <v>0</v>
      </c>
      <c r="AQ221" s="324">
        <f t="shared" si="43"/>
        <v>0</v>
      </c>
      <c r="AR221" s="324">
        <f t="shared" si="44"/>
        <v>0</v>
      </c>
      <c r="AS221" s="324">
        <f t="shared" si="45"/>
        <v>0</v>
      </c>
      <c r="AT221" s="324">
        <f t="shared" si="46"/>
        <v>0</v>
      </c>
      <c r="AU221" s="321">
        <f t="shared" si="47"/>
        <v>0</v>
      </c>
      <c r="AV221" s="322" t="str">
        <f t="shared" si="37"/>
        <v/>
      </c>
      <c r="AW221" s="110"/>
      <c r="AX221" s="110"/>
      <c r="AY221" s="110"/>
    </row>
    <row r="222" spans="1:51">
      <c r="A222" s="319"/>
      <c r="B222" s="634"/>
      <c r="C222" s="634"/>
      <c r="D222" s="633"/>
      <c r="E222" s="635"/>
      <c r="F222" s="635"/>
      <c r="G222" s="634"/>
      <c r="H222" s="647"/>
      <c r="I222" s="651"/>
      <c r="J222" s="647"/>
      <c r="K222" s="649"/>
      <c r="L222" s="647">
        <f>IF(D222="",0,VLOOKUP(D222,LookupDataNonCounty!$B$2:$C$16,2,FALSE)*J222)</f>
        <v>0</v>
      </c>
      <c r="M222" s="647"/>
      <c r="N222" s="647"/>
      <c r="O222" s="647"/>
      <c r="P222" s="647"/>
      <c r="Q222" s="647"/>
      <c r="R222" s="459"/>
      <c r="S222" s="460"/>
      <c r="T222" s="461"/>
      <c r="U222" s="462"/>
      <c r="V222" s="459"/>
      <c r="W222" s="459"/>
      <c r="X222" s="459"/>
      <c r="Y222" s="463"/>
      <c r="Z222" s="464"/>
      <c r="AA222" s="465"/>
      <c r="AB222" s="459"/>
      <c r="AC222" s="463"/>
      <c r="AD222" s="464"/>
      <c r="AE222" s="466"/>
      <c r="AF222" s="464"/>
      <c r="AG222" s="461"/>
      <c r="AH222" s="464"/>
      <c r="AI222" s="461"/>
      <c r="AJ222" s="653">
        <f t="shared" si="38"/>
        <v>1</v>
      </c>
      <c r="AK222" s="608"/>
      <c r="AL222" s="320">
        <f t="shared" si="36"/>
        <v>0</v>
      </c>
      <c r="AM222" s="320">
        <f t="shared" si="39"/>
        <v>0</v>
      </c>
      <c r="AN222" s="324">
        <f t="shared" si="40"/>
        <v>0</v>
      </c>
      <c r="AO222" s="324">
        <f t="shared" si="41"/>
        <v>0</v>
      </c>
      <c r="AP222" s="324">
        <f t="shared" si="42"/>
        <v>0</v>
      </c>
      <c r="AQ222" s="324">
        <f t="shared" si="43"/>
        <v>0</v>
      </c>
      <c r="AR222" s="324">
        <f t="shared" si="44"/>
        <v>0</v>
      </c>
      <c r="AS222" s="324">
        <f t="shared" si="45"/>
        <v>0</v>
      </c>
      <c r="AT222" s="324">
        <f t="shared" si="46"/>
        <v>0</v>
      </c>
      <c r="AU222" s="321">
        <f t="shared" si="47"/>
        <v>0</v>
      </c>
      <c r="AV222" s="322" t="str">
        <f t="shared" si="37"/>
        <v/>
      </c>
      <c r="AW222" s="110"/>
      <c r="AX222" s="110"/>
      <c r="AY222" s="110"/>
    </row>
    <row r="223" spans="1:51">
      <c r="A223" s="319"/>
      <c r="B223" s="634"/>
      <c r="C223" s="634"/>
      <c r="D223" s="633"/>
      <c r="E223" s="635"/>
      <c r="F223" s="635"/>
      <c r="G223" s="634"/>
      <c r="H223" s="647"/>
      <c r="I223" s="651"/>
      <c r="J223" s="647"/>
      <c r="K223" s="649"/>
      <c r="L223" s="647">
        <f>IF(D223="",0,VLOOKUP(D223,LookupDataNonCounty!$B$2:$C$16,2,FALSE)*J223)</f>
        <v>0</v>
      </c>
      <c r="M223" s="647"/>
      <c r="N223" s="647"/>
      <c r="O223" s="647"/>
      <c r="P223" s="647"/>
      <c r="Q223" s="647"/>
      <c r="R223" s="459"/>
      <c r="S223" s="460"/>
      <c r="T223" s="461"/>
      <c r="U223" s="462"/>
      <c r="V223" s="459"/>
      <c r="W223" s="459"/>
      <c r="X223" s="459"/>
      <c r="Y223" s="463"/>
      <c r="Z223" s="464"/>
      <c r="AA223" s="465"/>
      <c r="AB223" s="459"/>
      <c r="AC223" s="463"/>
      <c r="AD223" s="464"/>
      <c r="AE223" s="466"/>
      <c r="AF223" s="464"/>
      <c r="AG223" s="461"/>
      <c r="AH223" s="464"/>
      <c r="AI223" s="461"/>
      <c r="AJ223" s="653">
        <f t="shared" si="38"/>
        <v>1</v>
      </c>
      <c r="AK223" s="607"/>
      <c r="AL223" s="320">
        <f t="shared" si="36"/>
        <v>0</v>
      </c>
      <c r="AM223" s="320">
        <f t="shared" si="39"/>
        <v>0</v>
      </c>
      <c r="AN223" s="324">
        <f t="shared" si="40"/>
        <v>0</v>
      </c>
      <c r="AO223" s="324">
        <f t="shared" si="41"/>
        <v>0</v>
      </c>
      <c r="AP223" s="324">
        <f t="shared" si="42"/>
        <v>0</v>
      </c>
      <c r="AQ223" s="324">
        <f t="shared" si="43"/>
        <v>0</v>
      </c>
      <c r="AR223" s="324">
        <f t="shared" si="44"/>
        <v>0</v>
      </c>
      <c r="AS223" s="324">
        <f t="shared" si="45"/>
        <v>0</v>
      </c>
      <c r="AT223" s="324">
        <f t="shared" si="46"/>
        <v>0</v>
      </c>
      <c r="AU223" s="321">
        <f t="shared" si="47"/>
        <v>0</v>
      </c>
      <c r="AV223" s="322" t="str">
        <f t="shared" si="37"/>
        <v/>
      </c>
      <c r="AW223" s="110"/>
      <c r="AX223" s="110"/>
      <c r="AY223" s="110"/>
    </row>
    <row r="224" spans="1:51">
      <c r="A224" s="319"/>
      <c r="B224" s="634"/>
      <c r="C224" s="634"/>
      <c r="D224" s="633"/>
      <c r="E224" s="635"/>
      <c r="F224" s="635"/>
      <c r="G224" s="634"/>
      <c r="H224" s="647"/>
      <c r="I224" s="651"/>
      <c r="J224" s="647"/>
      <c r="K224" s="649"/>
      <c r="L224" s="647">
        <f>IF(D224="",0,VLOOKUP(D224,LookupDataNonCounty!$B$2:$C$16,2,FALSE)*J224)</f>
        <v>0</v>
      </c>
      <c r="M224" s="647"/>
      <c r="N224" s="647"/>
      <c r="O224" s="647"/>
      <c r="P224" s="647"/>
      <c r="Q224" s="647"/>
      <c r="R224" s="459"/>
      <c r="S224" s="460"/>
      <c r="T224" s="461"/>
      <c r="U224" s="462"/>
      <c r="V224" s="459"/>
      <c r="W224" s="459"/>
      <c r="X224" s="459"/>
      <c r="Y224" s="463"/>
      <c r="Z224" s="464"/>
      <c r="AA224" s="465"/>
      <c r="AB224" s="459"/>
      <c r="AC224" s="463"/>
      <c r="AD224" s="464"/>
      <c r="AE224" s="466"/>
      <c r="AF224" s="464"/>
      <c r="AG224" s="461"/>
      <c r="AH224" s="464"/>
      <c r="AI224" s="461"/>
      <c r="AJ224" s="653">
        <f t="shared" si="38"/>
        <v>1</v>
      </c>
      <c r="AK224" s="608"/>
      <c r="AL224" s="320">
        <f t="shared" si="36"/>
        <v>0</v>
      </c>
      <c r="AM224" s="320">
        <f t="shared" si="39"/>
        <v>0</v>
      </c>
      <c r="AN224" s="324">
        <f t="shared" si="40"/>
        <v>0</v>
      </c>
      <c r="AO224" s="324">
        <f t="shared" si="41"/>
        <v>0</v>
      </c>
      <c r="AP224" s="324">
        <f t="shared" si="42"/>
        <v>0</v>
      </c>
      <c r="AQ224" s="324">
        <f t="shared" si="43"/>
        <v>0</v>
      </c>
      <c r="AR224" s="324">
        <f t="shared" si="44"/>
        <v>0</v>
      </c>
      <c r="AS224" s="324">
        <f t="shared" si="45"/>
        <v>0</v>
      </c>
      <c r="AT224" s="324">
        <f t="shared" si="46"/>
        <v>0</v>
      </c>
      <c r="AU224" s="321">
        <f t="shared" si="47"/>
        <v>0</v>
      </c>
      <c r="AV224" s="322" t="str">
        <f t="shared" si="37"/>
        <v/>
      </c>
      <c r="AW224" s="110"/>
      <c r="AX224" s="110"/>
      <c r="AY224" s="110"/>
    </row>
    <row r="225" spans="1:51">
      <c r="A225" s="319"/>
      <c r="B225" s="634"/>
      <c r="C225" s="634"/>
      <c r="D225" s="633"/>
      <c r="E225" s="635"/>
      <c r="F225" s="635"/>
      <c r="G225" s="634"/>
      <c r="H225" s="647"/>
      <c r="I225" s="651"/>
      <c r="J225" s="647"/>
      <c r="K225" s="649"/>
      <c r="L225" s="647">
        <f>IF(D225="",0,VLOOKUP(D225,LookupDataNonCounty!$B$2:$C$16,2,FALSE)*J225)</f>
        <v>0</v>
      </c>
      <c r="M225" s="647"/>
      <c r="N225" s="647"/>
      <c r="O225" s="647"/>
      <c r="P225" s="647"/>
      <c r="Q225" s="647"/>
      <c r="R225" s="459"/>
      <c r="S225" s="460"/>
      <c r="T225" s="461"/>
      <c r="U225" s="462"/>
      <c r="V225" s="459"/>
      <c r="W225" s="459"/>
      <c r="X225" s="459"/>
      <c r="Y225" s="463"/>
      <c r="Z225" s="464"/>
      <c r="AA225" s="465"/>
      <c r="AB225" s="459"/>
      <c r="AC225" s="463"/>
      <c r="AD225" s="464"/>
      <c r="AE225" s="466"/>
      <c r="AF225" s="464"/>
      <c r="AG225" s="461"/>
      <c r="AH225" s="464"/>
      <c r="AI225" s="461"/>
      <c r="AJ225" s="653">
        <f t="shared" si="38"/>
        <v>1</v>
      </c>
      <c r="AK225" s="607"/>
      <c r="AL225" s="320">
        <f t="shared" si="36"/>
        <v>0</v>
      </c>
      <c r="AM225" s="320">
        <f t="shared" si="39"/>
        <v>0</v>
      </c>
      <c r="AN225" s="324">
        <f t="shared" si="40"/>
        <v>0</v>
      </c>
      <c r="AO225" s="324">
        <f t="shared" si="41"/>
        <v>0</v>
      </c>
      <c r="AP225" s="324">
        <f t="shared" si="42"/>
        <v>0</v>
      </c>
      <c r="AQ225" s="324">
        <f t="shared" si="43"/>
        <v>0</v>
      </c>
      <c r="AR225" s="324">
        <f t="shared" si="44"/>
        <v>0</v>
      </c>
      <c r="AS225" s="324">
        <f t="shared" si="45"/>
        <v>0</v>
      </c>
      <c r="AT225" s="324">
        <f t="shared" si="46"/>
        <v>0</v>
      </c>
      <c r="AU225" s="321">
        <f t="shared" si="47"/>
        <v>0</v>
      </c>
      <c r="AV225" s="322" t="str">
        <f t="shared" si="37"/>
        <v/>
      </c>
      <c r="AW225" s="110"/>
      <c r="AX225" s="110"/>
      <c r="AY225" s="110"/>
    </row>
    <row r="226" spans="1:51">
      <c r="A226" s="319"/>
      <c r="B226" s="634"/>
      <c r="C226" s="634"/>
      <c r="D226" s="633"/>
      <c r="E226" s="635"/>
      <c r="F226" s="635"/>
      <c r="G226" s="634"/>
      <c r="H226" s="647"/>
      <c r="I226" s="651"/>
      <c r="J226" s="647"/>
      <c r="K226" s="649"/>
      <c r="L226" s="647">
        <f>IF(D226="",0,VLOOKUP(D226,LookupDataNonCounty!$B$2:$C$16,2,FALSE)*J226)</f>
        <v>0</v>
      </c>
      <c r="M226" s="647"/>
      <c r="N226" s="647"/>
      <c r="O226" s="647"/>
      <c r="P226" s="647"/>
      <c r="Q226" s="647"/>
      <c r="R226" s="459"/>
      <c r="S226" s="460"/>
      <c r="T226" s="461"/>
      <c r="U226" s="462"/>
      <c r="V226" s="459"/>
      <c r="W226" s="459"/>
      <c r="X226" s="459"/>
      <c r="Y226" s="463"/>
      <c r="Z226" s="464"/>
      <c r="AA226" s="465"/>
      <c r="AB226" s="459"/>
      <c r="AC226" s="463"/>
      <c r="AD226" s="464"/>
      <c r="AE226" s="466"/>
      <c r="AF226" s="464"/>
      <c r="AG226" s="461"/>
      <c r="AH226" s="464"/>
      <c r="AI226" s="461"/>
      <c r="AJ226" s="653">
        <f t="shared" si="38"/>
        <v>1</v>
      </c>
      <c r="AK226" s="608"/>
      <c r="AL226" s="320">
        <f t="shared" si="36"/>
        <v>0</v>
      </c>
      <c r="AM226" s="320">
        <f t="shared" si="39"/>
        <v>0</v>
      </c>
      <c r="AN226" s="324">
        <f t="shared" si="40"/>
        <v>0</v>
      </c>
      <c r="AO226" s="324">
        <f t="shared" si="41"/>
        <v>0</v>
      </c>
      <c r="AP226" s="324">
        <f t="shared" si="42"/>
        <v>0</v>
      </c>
      <c r="AQ226" s="324">
        <f t="shared" si="43"/>
        <v>0</v>
      </c>
      <c r="AR226" s="324">
        <f t="shared" si="44"/>
        <v>0</v>
      </c>
      <c r="AS226" s="324">
        <f t="shared" si="45"/>
        <v>0</v>
      </c>
      <c r="AT226" s="324">
        <f t="shared" si="46"/>
        <v>0</v>
      </c>
      <c r="AU226" s="321">
        <f t="shared" si="47"/>
        <v>0</v>
      </c>
      <c r="AV226" s="322" t="str">
        <f t="shared" si="37"/>
        <v/>
      </c>
      <c r="AW226" s="110"/>
      <c r="AX226" s="110"/>
      <c r="AY226" s="110"/>
    </row>
    <row r="227" spans="1:51">
      <c r="A227" s="319"/>
      <c r="B227" s="634"/>
      <c r="C227" s="634"/>
      <c r="D227" s="633"/>
      <c r="E227" s="635"/>
      <c r="F227" s="635"/>
      <c r="G227" s="634"/>
      <c r="H227" s="647"/>
      <c r="I227" s="651"/>
      <c r="J227" s="647"/>
      <c r="K227" s="649"/>
      <c r="L227" s="647">
        <f>IF(D227="",0,VLOOKUP(D227,LookupDataNonCounty!$B$2:$C$16,2,FALSE)*J227)</f>
        <v>0</v>
      </c>
      <c r="M227" s="647"/>
      <c r="N227" s="647"/>
      <c r="O227" s="647"/>
      <c r="P227" s="647"/>
      <c r="Q227" s="647"/>
      <c r="R227" s="459"/>
      <c r="S227" s="460"/>
      <c r="T227" s="461"/>
      <c r="U227" s="462"/>
      <c r="V227" s="459"/>
      <c r="W227" s="459"/>
      <c r="X227" s="459"/>
      <c r="Y227" s="463"/>
      <c r="Z227" s="464"/>
      <c r="AA227" s="465"/>
      <c r="AB227" s="459"/>
      <c r="AC227" s="463"/>
      <c r="AD227" s="464"/>
      <c r="AE227" s="466"/>
      <c r="AF227" s="464"/>
      <c r="AG227" s="461"/>
      <c r="AH227" s="464"/>
      <c r="AI227" s="461"/>
      <c r="AJ227" s="653">
        <f t="shared" si="38"/>
        <v>1</v>
      </c>
      <c r="AK227" s="607"/>
      <c r="AL227" s="320">
        <f t="shared" si="36"/>
        <v>0</v>
      </c>
      <c r="AM227" s="320">
        <f t="shared" si="39"/>
        <v>0</v>
      </c>
      <c r="AN227" s="324">
        <f t="shared" si="40"/>
        <v>0</v>
      </c>
      <c r="AO227" s="324">
        <f t="shared" si="41"/>
        <v>0</v>
      </c>
      <c r="AP227" s="324">
        <f t="shared" si="42"/>
        <v>0</v>
      </c>
      <c r="AQ227" s="324">
        <f t="shared" si="43"/>
        <v>0</v>
      </c>
      <c r="AR227" s="324">
        <f t="shared" si="44"/>
        <v>0</v>
      </c>
      <c r="AS227" s="324">
        <f t="shared" si="45"/>
        <v>0</v>
      </c>
      <c r="AT227" s="324">
        <f t="shared" si="46"/>
        <v>0</v>
      </c>
      <c r="AU227" s="321">
        <f t="shared" si="47"/>
        <v>0</v>
      </c>
      <c r="AV227" s="322" t="str">
        <f t="shared" si="37"/>
        <v/>
      </c>
      <c r="AW227" s="110"/>
      <c r="AX227" s="110"/>
      <c r="AY227" s="110"/>
    </row>
    <row r="228" spans="1:51">
      <c r="A228" s="319"/>
      <c r="B228" s="634"/>
      <c r="C228" s="634"/>
      <c r="D228" s="633"/>
      <c r="E228" s="635"/>
      <c r="F228" s="635"/>
      <c r="G228" s="634"/>
      <c r="H228" s="647"/>
      <c r="I228" s="651"/>
      <c r="J228" s="647"/>
      <c r="K228" s="649"/>
      <c r="L228" s="647">
        <f>IF(D228="",0,VLOOKUP(D228,LookupDataNonCounty!$B$2:$C$16,2,FALSE)*J228)</f>
        <v>0</v>
      </c>
      <c r="M228" s="647"/>
      <c r="N228" s="647"/>
      <c r="O228" s="647"/>
      <c r="P228" s="647"/>
      <c r="Q228" s="647"/>
      <c r="R228" s="459"/>
      <c r="S228" s="460"/>
      <c r="T228" s="461"/>
      <c r="U228" s="462"/>
      <c r="V228" s="459"/>
      <c r="W228" s="459"/>
      <c r="X228" s="459"/>
      <c r="Y228" s="463"/>
      <c r="Z228" s="464"/>
      <c r="AA228" s="465"/>
      <c r="AB228" s="459"/>
      <c r="AC228" s="463"/>
      <c r="AD228" s="464"/>
      <c r="AE228" s="466"/>
      <c r="AF228" s="464"/>
      <c r="AG228" s="461"/>
      <c r="AH228" s="464"/>
      <c r="AI228" s="461"/>
      <c r="AJ228" s="653">
        <f t="shared" si="38"/>
        <v>1</v>
      </c>
      <c r="AK228" s="608"/>
      <c r="AL228" s="320">
        <f t="shared" si="36"/>
        <v>0</v>
      </c>
      <c r="AM228" s="320">
        <f t="shared" si="39"/>
        <v>0</v>
      </c>
      <c r="AN228" s="324">
        <f t="shared" si="40"/>
        <v>0</v>
      </c>
      <c r="AO228" s="324">
        <f t="shared" si="41"/>
        <v>0</v>
      </c>
      <c r="AP228" s="324">
        <f t="shared" si="42"/>
        <v>0</v>
      </c>
      <c r="AQ228" s="324">
        <f t="shared" si="43"/>
        <v>0</v>
      </c>
      <c r="AR228" s="324">
        <f t="shared" si="44"/>
        <v>0</v>
      </c>
      <c r="AS228" s="324">
        <f t="shared" si="45"/>
        <v>0</v>
      </c>
      <c r="AT228" s="324">
        <f t="shared" si="46"/>
        <v>0</v>
      </c>
      <c r="AU228" s="321">
        <f t="shared" si="47"/>
        <v>0</v>
      </c>
      <c r="AV228" s="322" t="str">
        <f t="shared" si="37"/>
        <v/>
      </c>
      <c r="AW228" s="110"/>
      <c r="AX228" s="110"/>
      <c r="AY228" s="110"/>
    </row>
    <row r="229" spans="1:51">
      <c r="A229" s="319"/>
      <c r="B229" s="634"/>
      <c r="C229" s="634"/>
      <c r="D229" s="633"/>
      <c r="E229" s="635"/>
      <c r="F229" s="635"/>
      <c r="G229" s="634"/>
      <c r="H229" s="647"/>
      <c r="I229" s="651"/>
      <c r="J229" s="647"/>
      <c r="K229" s="649"/>
      <c r="L229" s="647">
        <f>IF(D229="",0,VLOOKUP(D229,LookupDataNonCounty!$B$2:$C$16,2,FALSE)*J229)</f>
        <v>0</v>
      </c>
      <c r="M229" s="647"/>
      <c r="N229" s="647"/>
      <c r="O229" s="647"/>
      <c r="P229" s="647"/>
      <c r="Q229" s="647"/>
      <c r="R229" s="459"/>
      <c r="S229" s="460"/>
      <c r="T229" s="461"/>
      <c r="U229" s="462"/>
      <c r="V229" s="459"/>
      <c r="W229" s="459"/>
      <c r="X229" s="459"/>
      <c r="Y229" s="463"/>
      <c r="Z229" s="464"/>
      <c r="AA229" s="465"/>
      <c r="AB229" s="459"/>
      <c r="AC229" s="463"/>
      <c r="AD229" s="464"/>
      <c r="AE229" s="466"/>
      <c r="AF229" s="464"/>
      <c r="AG229" s="461"/>
      <c r="AH229" s="464"/>
      <c r="AI229" s="461"/>
      <c r="AJ229" s="653">
        <f t="shared" si="38"/>
        <v>1</v>
      </c>
      <c r="AK229" s="607"/>
      <c r="AL229" s="320">
        <f t="shared" si="36"/>
        <v>0</v>
      </c>
      <c r="AM229" s="320">
        <f t="shared" si="39"/>
        <v>0</v>
      </c>
      <c r="AN229" s="324">
        <f t="shared" si="40"/>
        <v>0</v>
      </c>
      <c r="AO229" s="324">
        <f t="shared" si="41"/>
        <v>0</v>
      </c>
      <c r="AP229" s="324">
        <f t="shared" si="42"/>
        <v>0</v>
      </c>
      <c r="AQ229" s="324">
        <f t="shared" si="43"/>
        <v>0</v>
      </c>
      <c r="AR229" s="324">
        <f t="shared" si="44"/>
        <v>0</v>
      </c>
      <c r="AS229" s="324">
        <f t="shared" si="45"/>
        <v>0</v>
      </c>
      <c r="AT229" s="324">
        <f t="shared" si="46"/>
        <v>0</v>
      </c>
      <c r="AU229" s="321">
        <f t="shared" si="47"/>
        <v>0</v>
      </c>
      <c r="AV229" s="322" t="str">
        <f t="shared" si="37"/>
        <v/>
      </c>
      <c r="AW229" s="110"/>
      <c r="AX229" s="110"/>
      <c r="AY229" s="110"/>
    </row>
    <row r="230" spans="1:51">
      <c r="A230" s="319"/>
      <c r="B230" s="634"/>
      <c r="C230" s="634"/>
      <c r="D230" s="633"/>
      <c r="E230" s="635"/>
      <c r="F230" s="635"/>
      <c r="G230" s="634"/>
      <c r="H230" s="647"/>
      <c r="I230" s="651"/>
      <c r="J230" s="647"/>
      <c r="K230" s="649"/>
      <c r="L230" s="647">
        <f>IF(D230="",0,VLOOKUP(D230,LookupDataNonCounty!$B$2:$C$16,2,FALSE)*J230)</f>
        <v>0</v>
      </c>
      <c r="M230" s="647"/>
      <c r="N230" s="647"/>
      <c r="O230" s="647"/>
      <c r="P230" s="647"/>
      <c r="Q230" s="647"/>
      <c r="R230" s="459"/>
      <c r="S230" s="460"/>
      <c r="T230" s="461"/>
      <c r="U230" s="462"/>
      <c r="V230" s="459"/>
      <c r="W230" s="459"/>
      <c r="X230" s="459"/>
      <c r="Y230" s="463"/>
      <c r="Z230" s="464"/>
      <c r="AA230" s="465"/>
      <c r="AB230" s="459"/>
      <c r="AC230" s="463"/>
      <c r="AD230" s="464"/>
      <c r="AE230" s="466"/>
      <c r="AF230" s="464"/>
      <c r="AG230" s="461"/>
      <c r="AH230" s="464"/>
      <c r="AI230" s="461"/>
      <c r="AJ230" s="653">
        <f t="shared" si="38"/>
        <v>1</v>
      </c>
      <c r="AK230" s="608"/>
      <c r="AL230" s="320">
        <f t="shared" si="36"/>
        <v>0</v>
      </c>
      <c r="AM230" s="320">
        <f t="shared" si="39"/>
        <v>0</v>
      </c>
      <c r="AN230" s="324">
        <f t="shared" si="40"/>
        <v>0</v>
      </c>
      <c r="AO230" s="324">
        <f t="shared" si="41"/>
        <v>0</v>
      </c>
      <c r="AP230" s="324">
        <f t="shared" si="42"/>
        <v>0</v>
      </c>
      <c r="AQ230" s="324">
        <f t="shared" si="43"/>
        <v>0</v>
      </c>
      <c r="AR230" s="324">
        <f t="shared" si="44"/>
        <v>0</v>
      </c>
      <c r="AS230" s="324">
        <f t="shared" si="45"/>
        <v>0</v>
      </c>
      <c r="AT230" s="324">
        <f t="shared" si="46"/>
        <v>0</v>
      </c>
      <c r="AU230" s="321">
        <f t="shared" si="47"/>
        <v>0</v>
      </c>
      <c r="AV230" s="322" t="str">
        <f t="shared" si="37"/>
        <v/>
      </c>
      <c r="AW230" s="110"/>
      <c r="AX230" s="110"/>
      <c r="AY230" s="110"/>
    </row>
    <row r="231" spans="1:51">
      <c r="A231" s="319"/>
      <c r="B231" s="634"/>
      <c r="C231" s="634"/>
      <c r="D231" s="633"/>
      <c r="E231" s="635"/>
      <c r="F231" s="635"/>
      <c r="G231" s="634"/>
      <c r="H231" s="647"/>
      <c r="I231" s="651"/>
      <c r="J231" s="647"/>
      <c r="K231" s="649"/>
      <c r="L231" s="647">
        <f>IF(D231="",0,VLOOKUP(D231,LookupDataNonCounty!$B$2:$C$16,2,FALSE)*J231)</f>
        <v>0</v>
      </c>
      <c r="M231" s="647"/>
      <c r="N231" s="647"/>
      <c r="O231" s="647"/>
      <c r="P231" s="647"/>
      <c r="Q231" s="647"/>
      <c r="R231" s="459"/>
      <c r="S231" s="460"/>
      <c r="T231" s="461"/>
      <c r="U231" s="462"/>
      <c r="V231" s="459"/>
      <c r="W231" s="459"/>
      <c r="X231" s="459"/>
      <c r="Y231" s="463"/>
      <c r="Z231" s="464"/>
      <c r="AA231" s="465"/>
      <c r="AB231" s="459"/>
      <c r="AC231" s="463"/>
      <c r="AD231" s="464"/>
      <c r="AE231" s="466"/>
      <c r="AF231" s="464"/>
      <c r="AG231" s="461"/>
      <c r="AH231" s="464"/>
      <c r="AI231" s="461"/>
      <c r="AJ231" s="653">
        <f t="shared" si="38"/>
        <v>1</v>
      </c>
      <c r="AK231" s="607"/>
      <c r="AL231" s="320">
        <f t="shared" si="36"/>
        <v>0</v>
      </c>
      <c r="AM231" s="320">
        <f t="shared" si="39"/>
        <v>0</v>
      </c>
      <c r="AN231" s="324">
        <f t="shared" si="40"/>
        <v>0</v>
      </c>
      <c r="AO231" s="324">
        <f t="shared" si="41"/>
        <v>0</v>
      </c>
      <c r="AP231" s="324">
        <f t="shared" si="42"/>
        <v>0</v>
      </c>
      <c r="AQ231" s="324">
        <f t="shared" si="43"/>
        <v>0</v>
      </c>
      <c r="AR231" s="324">
        <f t="shared" si="44"/>
        <v>0</v>
      </c>
      <c r="AS231" s="324">
        <f t="shared" si="45"/>
        <v>0</v>
      </c>
      <c r="AT231" s="324">
        <f t="shared" si="46"/>
        <v>0</v>
      </c>
      <c r="AU231" s="321">
        <f t="shared" si="47"/>
        <v>0</v>
      </c>
      <c r="AV231" s="322" t="str">
        <f t="shared" si="37"/>
        <v/>
      </c>
      <c r="AW231" s="110"/>
      <c r="AX231" s="110"/>
      <c r="AY231" s="110"/>
    </row>
    <row r="232" spans="1:51">
      <c r="A232" s="319"/>
      <c r="B232" s="634"/>
      <c r="C232" s="634"/>
      <c r="D232" s="633"/>
      <c r="E232" s="635"/>
      <c r="F232" s="635"/>
      <c r="G232" s="634"/>
      <c r="H232" s="647"/>
      <c r="I232" s="651"/>
      <c r="J232" s="647"/>
      <c r="K232" s="649"/>
      <c r="L232" s="647">
        <f>IF(D232="",0,VLOOKUP(D232,LookupDataNonCounty!$B$2:$C$16,2,FALSE)*J232)</f>
        <v>0</v>
      </c>
      <c r="M232" s="647"/>
      <c r="N232" s="647"/>
      <c r="O232" s="647"/>
      <c r="P232" s="647"/>
      <c r="Q232" s="647"/>
      <c r="R232" s="459"/>
      <c r="S232" s="460"/>
      <c r="T232" s="461"/>
      <c r="U232" s="462"/>
      <c r="V232" s="459"/>
      <c r="W232" s="459"/>
      <c r="X232" s="459"/>
      <c r="Y232" s="463"/>
      <c r="Z232" s="464"/>
      <c r="AA232" s="465"/>
      <c r="AB232" s="459"/>
      <c r="AC232" s="463"/>
      <c r="AD232" s="464"/>
      <c r="AE232" s="466"/>
      <c r="AF232" s="464"/>
      <c r="AG232" s="461"/>
      <c r="AH232" s="464"/>
      <c r="AI232" s="461"/>
      <c r="AJ232" s="653">
        <f t="shared" si="38"/>
        <v>1</v>
      </c>
      <c r="AK232" s="608"/>
      <c r="AL232" s="320">
        <f t="shared" si="36"/>
        <v>0</v>
      </c>
      <c r="AM232" s="320">
        <f t="shared" si="39"/>
        <v>0</v>
      </c>
      <c r="AN232" s="324">
        <f t="shared" si="40"/>
        <v>0</v>
      </c>
      <c r="AO232" s="324">
        <f t="shared" si="41"/>
        <v>0</v>
      </c>
      <c r="AP232" s="324">
        <f t="shared" si="42"/>
        <v>0</v>
      </c>
      <c r="AQ232" s="324">
        <f t="shared" si="43"/>
        <v>0</v>
      </c>
      <c r="AR232" s="324">
        <f t="shared" si="44"/>
        <v>0</v>
      </c>
      <c r="AS232" s="324">
        <f t="shared" si="45"/>
        <v>0</v>
      </c>
      <c r="AT232" s="324">
        <f t="shared" si="46"/>
        <v>0</v>
      </c>
      <c r="AU232" s="321">
        <f t="shared" si="47"/>
        <v>0</v>
      </c>
      <c r="AV232" s="322" t="str">
        <f t="shared" si="37"/>
        <v/>
      </c>
      <c r="AW232" s="110"/>
      <c r="AX232" s="110"/>
      <c r="AY232" s="110"/>
    </row>
    <row r="233" spans="1:51">
      <c r="A233" s="319"/>
      <c r="B233" s="634"/>
      <c r="C233" s="634"/>
      <c r="D233" s="633"/>
      <c r="E233" s="635"/>
      <c r="F233" s="635"/>
      <c r="G233" s="634"/>
      <c r="H233" s="647"/>
      <c r="I233" s="651"/>
      <c r="J233" s="647"/>
      <c r="K233" s="649"/>
      <c r="L233" s="647">
        <f>IF(D233="",0,VLOOKUP(D233,LookupDataNonCounty!$B$2:$C$16,2,FALSE)*J233)</f>
        <v>0</v>
      </c>
      <c r="M233" s="647"/>
      <c r="N233" s="647"/>
      <c r="O233" s="647"/>
      <c r="P233" s="647"/>
      <c r="Q233" s="647"/>
      <c r="R233" s="459"/>
      <c r="S233" s="460"/>
      <c r="T233" s="461"/>
      <c r="U233" s="462"/>
      <c r="V233" s="459"/>
      <c r="W233" s="459"/>
      <c r="X233" s="459"/>
      <c r="Y233" s="463"/>
      <c r="Z233" s="464"/>
      <c r="AA233" s="465"/>
      <c r="AB233" s="459"/>
      <c r="AC233" s="463"/>
      <c r="AD233" s="464"/>
      <c r="AE233" s="466"/>
      <c r="AF233" s="464"/>
      <c r="AG233" s="461"/>
      <c r="AH233" s="464"/>
      <c r="AI233" s="461"/>
      <c r="AJ233" s="653">
        <f t="shared" si="38"/>
        <v>1</v>
      </c>
      <c r="AK233" s="607"/>
      <c r="AL233" s="320">
        <f t="shared" si="36"/>
        <v>0</v>
      </c>
      <c r="AM233" s="320">
        <f t="shared" si="39"/>
        <v>0</v>
      </c>
      <c r="AN233" s="324">
        <f t="shared" si="40"/>
        <v>0</v>
      </c>
      <c r="AO233" s="324">
        <f t="shared" si="41"/>
        <v>0</v>
      </c>
      <c r="AP233" s="324">
        <f t="shared" si="42"/>
        <v>0</v>
      </c>
      <c r="AQ233" s="324">
        <f t="shared" si="43"/>
        <v>0</v>
      </c>
      <c r="AR233" s="324">
        <f t="shared" si="44"/>
        <v>0</v>
      </c>
      <c r="AS233" s="324">
        <f t="shared" si="45"/>
        <v>0</v>
      </c>
      <c r="AT233" s="324">
        <f t="shared" si="46"/>
        <v>0</v>
      </c>
      <c r="AU233" s="321">
        <f t="shared" si="47"/>
        <v>0</v>
      </c>
      <c r="AV233" s="322" t="str">
        <f t="shared" si="37"/>
        <v/>
      </c>
      <c r="AW233" s="110"/>
      <c r="AX233" s="110"/>
      <c r="AY233" s="110"/>
    </row>
    <row r="234" spans="1:51">
      <c r="A234" s="319"/>
      <c r="B234" s="634"/>
      <c r="C234" s="634"/>
      <c r="D234" s="633"/>
      <c r="E234" s="635"/>
      <c r="F234" s="635"/>
      <c r="G234" s="634"/>
      <c r="H234" s="647"/>
      <c r="I234" s="651"/>
      <c r="J234" s="647"/>
      <c r="K234" s="649"/>
      <c r="L234" s="647">
        <f>IF(D234="",0,VLOOKUP(D234,LookupDataNonCounty!$B$2:$C$16,2,FALSE)*J234)</f>
        <v>0</v>
      </c>
      <c r="M234" s="647"/>
      <c r="N234" s="647"/>
      <c r="O234" s="647"/>
      <c r="P234" s="647"/>
      <c r="Q234" s="647"/>
      <c r="R234" s="459"/>
      <c r="S234" s="460"/>
      <c r="T234" s="461"/>
      <c r="U234" s="462"/>
      <c r="V234" s="459"/>
      <c r="W234" s="459"/>
      <c r="X234" s="459"/>
      <c r="Y234" s="463"/>
      <c r="Z234" s="464"/>
      <c r="AA234" s="465"/>
      <c r="AB234" s="459"/>
      <c r="AC234" s="463"/>
      <c r="AD234" s="464"/>
      <c r="AE234" s="466"/>
      <c r="AF234" s="464"/>
      <c r="AG234" s="461"/>
      <c r="AH234" s="464"/>
      <c r="AI234" s="461"/>
      <c r="AJ234" s="653">
        <f t="shared" si="38"/>
        <v>1</v>
      </c>
      <c r="AK234" s="608"/>
      <c r="AL234" s="320">
        <f t="shared" si="36"/>
        <v>0</v>
      </c>
      <c r="AM234" s="320">
        <f t="shared" si="39"/>
        <v>0</v>
      </c>
      <c r="AN234" s="324">
        <f t="shared" si="40"/>
        <v>0</v>
      </c>
      <c r="AO234" s="324">
        <f t="shared" si="41"/>
        <v>0</v>
      </c>
      <c r="AP234" s="324">
        <f t="shared" si="42"/>
        <v>0</v>
      </c>
      <c r="AQ234" s="324">
        <f t="shared" si="43"/>
        <v>0</v>
      </c>
      <c r="AR234" s="324">
        <f t="shared" si="44"/>
        <v>0</v>
      </c>
      <c r="AS234" s="324">
        <f t="shared" si="45"/>
        <v>0</v>
      </c>
      <c r="AT234" s="324">
        <f t="shared" si="46"/>
        <v>0</v>
      </c>
      <c r="AU234" s="321">
        <f t="shared" si="47"/>
        <v>0</v>
      </c>
      <c r="AV234" s="322" t="str">
        <f t="shared" si="37"/>
        <v/>
      </c>
      <c r="AW234" s="110"/>
      <c r="AX234" s="110"/>
      <c r="AY234" s="110"/>
    </row>
    <row r="235" spans="1:51">
      <c r="A235" s="319"/>
      <c r="B235" s="634"/>
      <c r="C235" s="634"/>
      <c r="D235" s="633"/>
      <c r="E235" s="635"/>
      <c r="F235" s="635"/>
      <c r="G235" s="634"/>
      <c r="H235" s="647"/>
      <c r="I235" s="651"/>
      <c r="J235" s="647"/>
      <c r="K235" s="649"/>
      <c r="L235" s="647">
        <f>IF(D235="",0,VLOOKUP(D235,LookupDataNonCounty!$B$2:$C$16,2,FALSE)*J235)</f>
        <v>0</v>
      </c>
      <c r="M235" s="647"/>
      <c r="N235" s="647"/>
      <c r="O235" s="647"/>
      <c r="P235" s="647"/>
      <c r="Q235" s="647"/>
      <c r="R235" s="459"/>
      <c r="S235" s="460"/>
      <c r="T235" s="461"/>
      <c r="U235" s="462"/>
      <c r="V235" s="459"/>
      <c r="W235" s="459"/>
      <c r="X235" s="459"/>
      <c r="Y235" s="463"/>
      <c r="Z235" s="464"/>
      <c r="AA235" s="465"/>
      <c r="AB235" s="459"/>
      <c r="AC235" s="463"/>
      <c r="AD235" s="464"/>
      <c r="AE235" s="466"/>
      <c r="AF235" s="464"/>
      <c r="AG235" s="461"/>
      <c r="AH235" s="464"/>
      <c r="AI235" s="461"/>
      <c r="AJ235" s="653">
        <f t="shared" si="38"/>
        <v>1</v>
      </c>
      <c r="AK235" s="607"/>
      <c r="AL235" s="320">
        <f t="shared" si="36"/>
        <v>0</v>
      </c>
      <c r="AM235" s="320">
        <f t="shared" si="39"/>
        <v>0</v>
      </c>
      <c r="AN235" s="324">
        <f t="shared" si="40"/>
        <v>0</v>
      </c>
      <c r="AO235" s="324">
        <f t="shared" si="41"/>
        <v>0</v>
      </c>
      <c r="AP235" s="324">
        <f t="shared" si="42"/>
        <v>0</v>
      </c>
      <c r="AQ235" s="324">
        <f t="shared" si="43"/>
        <v>0</v>
      </c>
      <c r="AR235" s="324">
        <f t="shared" si="44"/>
        <v>0</v>
      </c>
      <c r="AS235" s="324">
        <f t="shared" si="45"/>
        <v>0</v>
      </c>
      <c r="AT235" s="324">
        <f t="shared" si="46"/>
        <v>0</v>
      </c>
      <c r="AU235" s="321">
        <f t="shared" si="47"/>
        <v>0</v>
      </c>
      <c r="AV235" s="322" t="str">
        <f t="shared" si="37"/>
        <v/>
      </c>
      <c r="AW235" s="110"/>
      <c r="AX235" s="110"/>
      <c r="AY235" s="110"/>
    </row>
    <row r="236" spans="1:51">
      <c r="A236" s="319"/>
      <c r="B236" s="634"/>
      <c r="C236" s="634"/>
      <c r="D236" s="633"/>
      <c r="E236" s="635"/>
      <c r="F236" s="635"/>
      <c r="G236" s="634"/>
      <c r="H236" s="647"/>
      <c r="I236" s="651"/>
      <c r="J236" s="647"/>
      <c r="K236" s="649"/>
      <c r="L236" s="647">
        <f>IF(D236="",0,VLOOKUP(D236,LookupDataNonCounty!$B$2:$C$16,2,FALSE)*J236)</f>
        <v>0</v>
      </c>
      <c r="M236" s="647"/>
      <c r="N236" s="647"/>
      <c r="O236" s="647"/>
      <c r="P236" s="647"/>
      <c r="Q236" s="647"/>
      <c r="R236" s="459"/>
      <c r="S236" s="460"/>
      <c r="T236" s="461"/>
      <c r="U236" s="462"/>
      <c r="V236" s="459"/>
      <c r="W236" s="459"/>
      <c r="X236" s="459"/>
      <c r="Y236" s="463"/>
      <c r="Z236" s="464"/>
      <c r="AA236" s="465"/>
      <c r="AB236" s="459"/>
      <c r="AC236" s="463"/>
      <c r="AD236" s="464"/>
      <c r="AE236" s="466"/>
      <c r="AF236" s="464"/>
      <c r="AG236" s="461"/>
      <c r="AH236" s="464"/>
      <c r="AI236" s="461"/>
      <c r="AJ236" s="653">
        <f t="shared" si="38"/>
        <v>1</v>
      </c>
      <c r="AK236" s="608"/>
      <c r="AL236" s="320">
        <f t="shared" si="36"/>
        <v>0</v>
      </c>
      <c r="AM236" s="320">
        <f t="shared" si="39"/>
        <v>0</v>
      </c>
      <c r="AN236" s="324">
        <f t="shared" si="40"/>
        <v>0</v>
      </c>
      <c r="AO236" s="324">
        <f t="shared" si="41"/>
        <v>0</v>
      </c>
      <c r="AP236" s="324">
        <f t="shared" si="42"/>
        <v>0</v>
      </c>
      <c r="AQ236" s="324">
        <f t="shared" si="43"/>
        <v>0</v>
      </c>
      <c r="AR236" s="324">
        <f t="shared" si="44"/>
        <v>0</v>
      </c>
      <c r="AS236" s="324">
        <f t="shared" si="45"/>
        <v>0</v>
      </c>
      <c r="AT236" s="324">
        <f t="shared" si="46"/>
        <v>0</v>
      </c>
      <c r="AU236" s="321">
        <f t="shared" si="47"/>
        <v>0</v>
      </c>
      <c r="AV236" s="322" t="str">
        <f t="shared" si="37"/>
        <v/>
      </c>
      <c r="AW236" s="110"/>
      <c r="AX236" s="110"/>
      <c r="AY236" s="110"/>
    </row>
    <row r="237" spans="1:51">
      <c r="A237" s="319"/>
      <c r="B237" s="634"/>
      <c r="C237" s="634"/>
      <c r="D237" s="633"/>
      <c r="E237" s="635"/>
      <c r="F237" s="635"/>
      <c r="G237" s="634"/>
      <c r="H237" s="647"/>
      <c r="I237" s="651"/>
      <c r="J237" s="647"/>
      <c r="K237" s="649"/>
      <c r="L237" s="647">
        <f>IF(D237="",0,VLOOKUP(D237,LookupDataNonCounty!$B$2:$C$16,2,FALSE)*J237)</f>
        <v>0</v>
      </c>
      <c r="M237" s="647"/>
      <c r="N237" s="647"/>
      <c r="O237" s="647"/>
      <c r="P237" s="647"/>
      <c r="Q237" s="647"/>
      <c r="R237" s="459"/>
      <c r="S237" s="460"/>
      <c r="T237" s="461"/>
      <c r="U237" s="462"/>
      <c r="V237" s="459"/>
      <c r="W237" s="459"/>
      <c r="X237" s="459"/>
      <c r="Y237" s="463"/>
      <c r="Z237" s="464"/>
      <c r="AA237" s="465"/>
      <c r="AB237" s="459"/>
      <c r="AC237" s="463"/>
      <c r="AD237" s="464"/>
      <c r="AE237" s="466"/>
      <c r="AF237" s="464"/>
      <c r="AG237" s="461"/>
      <c r="AH237" s="464"/>
      <c r="AI237" s="461"/>
      <c r="AJ237" s="653">
        <f t="shared" si="38"/>
        <v>1</v>
      </c>
      <c r="AK237" s="607"/>
      <c r="AL237" s="320">
        <f t="shared" si="36"/>
        <v>0</v>
      </c>
      <c r="AM237" s="320">
        <f t="shared" si="39"/>
        <v>0</v>
      </c>
      <c r="AN237" s="324">
        <f t="shared" si="40"/>
        <v>0</v>
      </c>
      <c r="AO237" s="324">
        <f t="shared" si="41"/>
        <v>0</v>
      </c>
      <c r="AP237" s="324">
        <f t="shared" si="42"/>
        <v>0</v>
      </c>
      <c r="AQ237" s="324">
        <f t="shared" si="43"/>
        <v>0</v>
      </c>
      <c r="AR237" s="324">
        <f t="shared" si="44"/>
        <v>0</v>
      </c>
      <c r="AS237" s="324">
        <f t="shared" si="45"/>
        <v>0</v>
      </c>
      <c r="AT237" s="324">
        <f t="shared" si="46"/>
        <v>0</v>
      </c>
      <c r="AU237" s="321">
        <f t="shared" si="47"/>
        <v>0</v>
      </c>
      <c r="AV237" s="322" t="str">
        <f t="shared" si="37"/>
        <v/>
      </c>
      <c r="AW237" s="110"/>
      <c r="AX237" s="110"/>
      <c r="AY237" s="110"/>
    </row>
    <row r="238" spans="1:51">
      <c r="A238" s="319"/>
      <c r="B238" s="634"/>
      <c r="C238" s="634"/>
      <c r="D238" s="633"/>
      <c r="E238" s="635"/>
      <c r="F238" s="635"/>
      <c r="G238" s="634"/>
      <c r="H238" s="647"/>
      <c r="I238" s="651"/>
      <c r="J238" s="647"/>
      <c r="K238" s="649"/>
      <c r="L238" s="647">
        <f>IF(D238="",0,VLOOKUP(D238,LookupDataNonCounty!$B$2:$C$16,2,FALSE)*J238)</f>
        <v>0</v>
      </c>
      <c r="M238" s="647"/>
      <c r="N238" s="647"/>
      <c r="O238" s="647"/>
      <c r="P238" s="647"/>
      <c r="Q238" s="647"/>
      <c r="R238" s="459"/>
      <c r="S238" s="460"/>
      <c r="T238" s="461"/>
      <c r="U238" s="462"/>
      <c r="V238" s="459"/>
      <c r="W238" s="459"/>
      <c r="X238" s="459"/>
      <c r="Y238" s="463"/>
      <c r="Z238" s="464"/>
      <c r="AA238" s="465"/>
      <c r="AB238" s="459"/>
      <c r="AC238" s="463"/>
      <c r="AD238" s="464"/>
      <c r="AE238" s="466"/>
      <c r="AF238" s="464"/>
      <c r="AG238" s="461"/>
      <c r="AH238" s="464"/>
      <c r="AI238" s="461"/>
      <c r="AJ238" s="653">
        <f t="shared" si="38"/>
        <v>1</v>
      </c>
      <c r="AK238" s="608"/>
      <c r="AL238" s="320">
        <f t="shared" si="36"/>
        <v>0</v>
      </c>
      <c r="AM238" s="320">
        <f t="shared" si="39"/>
        <v>0</v>
      </c>
      <c r="AN238" s="324">
        <f t="shared" si="40"/>
        <v>0</v>
      </c>
      <c r="AO238" s="324">
        <f t="shared" si="41"/>
        <v>0</v>
      </c>
      <c r="AP238" s="324">
        <f t="shared" si="42"/>
        <v>0</v>
      </c>
      <c r="AQ238" s="324">
        <f t="shared" si="43"/>
        <v>0</v>
      </c>
      <c r="AR238" s="324">
        <f t="shared" si="44"/>
        <v>0</v>
      </c>
      <c r="AS238" s="324">
        <f t="shared" si="45"/>
        <v>0</v>
      </c>
      <c r="AT238" s="324">
        <f t="shared" si="46"/>
        <v>0</v>
      </c>
      <c r="AU238" s="321">
        <f t="shared" si="47"/>
        <v>0</v>
      </c>
      <c r="AV238" s="322" t="str">
        <f t="shared" si="37"/>
        <v/>
      </c>
      <c r="AW238" s="110"/>
      <c r="AX238" s="110"/>
      <c r="AY238" s="110"/>
    </row>
    <row r="239" spans="1:51">
      <c r="A239" s="319"/>
      <c r="B239" s="634"/>
      <c r="C239" s="634"/>
      <c r="D239" s="633"/>
      <c r="E239" s="635"/>
      <c r="F239" s="635"/>
      <c r="G239" s="634"/>
      <c r="H239" s="647"/>
      <c r="I239" s="651"/>
      <c r="J239" s="647"/>
      <c r="K239" s="649"/>
      <c r="L239" s="647">
        <f>IF(D239="",0,VLOOKUP(D239,LookupDataNonCounty!$B$2:$C$16,2,FALSE)*J239)</f>
        <v>0</v>
      </c>
      <c r="M239" s="647"/>
      <c r="N239" s="647"/>
      <c r="O239" s="647"/>
      <c r="P239" s="647"/>
      <c r="Q239" s="647"/>
      <c r="R239" s="459"/>
      <c r="S239" s="460"/>
      <c r="T239" s="461"/>
      <c r="U239" s="462"/>
      <c r="V239" s="459"/>
      <c r="W239" s="459"/>
      <c r="X239" s="459"/>
      <c r="Y239" s="463"/>
      <c r="Z239" s="464"/>
      <c r="AA239" s="465"/>
      <c r="AB239" s="459"/>
      <c r="AC239" s="463"/>
      <c r="AD239" s="464"/>
      <c r="AE239" s="466"/>
      <c r="AF239" s="464"/>
      <c r="AG239" s="461"/>
      <c r="AH239" s="464"/>
      <c r="AI239" s="461"/>
      <c r="AJ239" s="653">
        <f t="shared" si="38"/>
        <v>1</v>
      </c>
      <c r="AK239" s="607"/>
      <c r="AL239" s="320">
        <f t="shared" si="36"/>
        <v>0</v>
      </c>
      <c r="AM239" s="320">
        <f t="shared" si="39"/>
        <v>0</v>
      </c>
      <c r="AN239" s="324">
        <f t="shared" si="40"/>
        <v>0</v>
      </c>
      <c r="AO239" s="324">
        <f t="shared" si="41"/>
        <v>0</v>
      </c>
      <c r="AP239" s="324">
        <f t="shared" si="42"/>
        <v>0</v>
      </c>
      <c r="AQ239" s="324">
        <f t="shared" si="43"/>
        <v>0</v>
      </c>
      <c r="AR239" s="324">
        <f t="shared" si="44"/>
        <v>0</v>
      </c>
      <c r="AS239" s="324">
        <f t="shared" si="45"/>
        <v>0</v>
      </c>
      <c r="AT239" s="324">
        <f t="shared" si="46"/>
        <v>0</v>
      </c>
      <c r="AU239" s="321">
        <f t="shared" si="47"/>
        <v>0</v>
      </c>
      <c r="AV239" s="322" t="str">
        <f t="shared" si="37"/>
        <v/>
      </c>
      <c r="AW239" s="110"/>
      <c r="AX239" s="110"/>
      <c r="AY239" s="110"/>
    </row>
    <row r="240" spans="1:51">
      <c r="A240" s="319"/>
      <c r="B240" s="634"/>
      <c r="C240" s="634"/>
      <c r="D240" s="633"/>
      <c r="E240" s="635"/>
      <c r="F240" s="635"/>
      <c r="G240" s="634"/>
      <c r="H240" s="647"/>
      <c r="I240" s="651"/>
      <c r="J240" s="647"/>
      <c r="K240" s="649"/>
      <c r="L240" s="647">
        <f>IF(D240="",0,VLOOKUP(D240,LookupDataNonCounty!$B$2:$C$16,2,FALSE)*J240)</f>
        <v>0</v>
      </c>
      <c r="M240" s="647"/>
      <c r="N240" s="647"/>
      <c r="O240" s="647"/>
      <c r="P240" s="647"/>
      <c r="Q240" s="647"/>
      <c r="R240" s="459"/>
      <c r="S240" s="460"/>
      <c r="T240" s="461"/>
      <c r="U240" s="462"/>
      <c r="V240" s="459"/>
      <c r="W240" s="459"/>
      <c r="X240" s="459"/>
      <c r="Y240" s="463"/>
      <c r="Z240" s="464"/>
      <c r="AA240" s="465"/>
      <c r="AB240" s="459"/>
      <c r="AC240" s="463"/>
      <c r="AD240" s="464"/>
      <c r="AE240" s="466"/>
      <c r="AF240" s="464"/>
      <c r="AG240" s="461"/>
      <c r="AH240" s="464"/>
      <c r="AI240" s="461"/>
      <c r="AJ240" s="653">
        <f t="shared" si="38"/>
        <v>1</v>
      </c>
      <c r="AK240" s="608"/>
      <c r="AL240" s="320">
        <f t="shared" si="36"/>
        <v>0</v>
      </c>
      <c r="AM240" s="320">
        <f t="shared" si="39"/>
        <v>0</v>
      </c>
      <c r="AN240" s="324">
        <f t="shared" si="40"/>
        <v>0</v>
      </c>
      <c r="AO240" s="324">
        <f t="shared" si="41"/>
        <v>0</v>
      </c>
      <c r="AP240" s="324">
        <f t="shared" si="42"/>
        <v>0</v>
      </c>
      <c r="AQ240" s="324">
        <f t="shared" si="43"/>
        <v>0</v>
      </c>
      <c r="AR240" s="324">
        <f t="shared" si="44"/>
        <v>0</v>
      </c>
      <c r="AS240" s="324">
        <f t="shared" si="45"/>
        <v>0</v>
      </c>
      <c r="AT240" s="324">
        <f t="shared" si="46"/>
        <v>0</v>
      </c>
      <c r="AU240" s="321">
        <f t="shared" si="47"/>
        <v>0</v>
      </c>
      <c r="AV240" s="322" t="str">
        <f t="shared" si="37"/>
        <v/>
      </c>
      <c r="AW240" s="110"/>
      <c r="AX240" s="110"/>
      <c r="AY240" s="110"/>
    </row>
    <row r="241" spans="1:51">
      <c r="A241" s="319"/>
      <c r="B241" s="634"/>
      <c r="C241" s="634"/>
      <c r="D241" s="633"/>
      <c r="E241" s="635"/>
      <c r="F241" s="635"/>
      <c r="G241" s="634"/>
      <c r="H241" s="647"/>
      <c r="I241" s="651"/>
      <c r="J241" s="647"/>
      <c r="K241" s="649"/>
      <c r="L241" s="647">
        <f>IF(D241="",0,VLOOKUP(D241,LookupDataNonCounty!$B$2:$C$16,2,FALSE)*J241)</f>
        <v>0</v>
      </c>
      <c r="M241" s="647"/>
      <c r="N241" s="647"/>
      <c r="O241" s="647"/>
      <c r="P241" s="647"/>
      <c r="Q241" s="647"/>
      <c r="R241" s="459"/>
      <c r="S241" s="460"/>
      <c r="T241" s="461"/>
      <c r="U241" s="462"/>
      <c r="V241" s="459"/>
      <c r="W241" s="459"/>
      <c r="X241" s="459"/>
      <c r="Y241" s="463"/>
      <c r="Z241" s="464"/>
      <c r="AA241" s="465"/>
      <c r="AB241" s="459"/>
      <c r="AC241" s="463"/>
      <c r="AD241" s="464"/>
      <c r="AE241" s="466"/>
      <c r="AF241" s="464"/>
      <c r="AG241" s="461"/>
      <c r="AH241" s="464"/>
      <c r="AI241" s="461"/>
      <c r="AJ241" s="653">
        <f t="shared" si="38"/>
        <v>1</v>
      </c>
      <c r="AK241" s="607"/>
      <c r="AL241" s="320">
        <f t="shared" si="36"/>
        <v>0</v>
      </c>
      <c r="AM241" s="320">
        <f t="shared" si="39"/>
        <v>0</v>
      </c>
      <c r="AN241" s="324">
        <f t="shared" si="40"/>
        <v>0</v>
      </c>
      <c r="AO241" s="324">
        <f t="shared" si="41"/>
        <v>0</v>
      </c>
      <c r="AP241" s="324">
        <f t="shared" si="42"/>
        <v>0</v>
      </c>
      <c r="AQ241" s="324">
        <f t="shared" si="43"/>
        <v>0</v>
      </c>
      <c r="AR241" s="324">
        <f t="shared" si="44"/>
        <v>0</v>
      </c>
      <c r="AS241" s="324">
        <f t="shared" si="45"/>
        <v>0</v>
      </c>
      <c r="AT241" s="324">
        <f t="shared" si="46"/>
        <v>0</v>
      </c>
      <c r="AU241" s="321">
        <f t="shared" si="47"/>
        <v>0</v>
      </c>
      <c r="AV241" s="322" t="str">
        <f t="shared" si="37"/>
        <v/>
      </c>
      <c r="AW241" s="110"/>
      <c r="AX241" s="110"/>
      <c r="AY241" s="110"/>
    </row>
    <row r="242" spans="1:51">
      <c r="A242" s="319"/>
      <c r="B242" s="634"/>
      <c r="C242" s="634"/>
      <c r="D242" s="633"/>
      <c r="E242" s="635"/>
      <c r="F242" s="635"/>
      <c r="G242" s="634"/>
      <c r="H242" s="647"/>
      <c r="I242" s="651"/>
      <c r="J242" s="647"/>
      <c r="K242" s="649"/>
      <c r="L242" s="647">
        <f>IF(D242="",0,VLOOKUP(D242,LookupDataNonCounty!$B$2:$C$16,2,FALSE)*J242)</f>
        <v>0</v>
      </c>
      <c r="M242" s="647"/>
      <c r="N242" s="647"/>
      <c r="O242" s="647"/>
      <c r="P242" s="647"/>
      <c r="Q242" s="647"/>
      <c r="R242" s="459"/>
      <c r="S242" s="460"/>
      <c r="T242" s="461"/>
      <c r="U242" s="462"/>
      <c r="V242" s="459"/>
      <c r="W242" s="459"/>
      <c r="X242" s="459"/>
      <c r="Y242" s="463"/>
      <c r="Z242" s="464"/>
      <c r="AA242" s="465"/>
      <c r="AB242" s="459"/>
      <c r="AC242" s="463"/>
      <c r="AD242" s="464"/>
      <c r="AE242" s="466"/>
      <c r="AF242" s="464"/>
      <c r="AG242" s="461"/>
      <c r="AH242" s="464"/>
      <c r="AI242" s="461"/>
      <c r="AJ242" s="653">
        <f t="shared" si="38"/>
        <v>1</v>
      </c>
      <c r="AK242" s="608"/>
      <c r="AL242" s="320">
        <f t="shared" si="36"/>
        <v>0</v>
      </c>
      <c r="AM242" s="320">
        <f t="shared" si="39"/>
        <v>0</v>
      </c>
      <c r="AN242" s="324">
        <f t="shared" si="40"/>
        <v>0</v>
      </c>
      <c r="AO242" s="324">
        <f t="shared" si="41"/>
        <v>0</v>
      </c>
      <c r="AP242" s="324">
        <f t="shared" si="42"/>
        <v>0</v>
      </c>
      <c r="AQ242" s="324">
        <f t="shared" si="43"/>
        <v>0</v>
      </c>
      <c r="AR242" s="324">
        <f t="shared" si="44"/>
        <v>0</v>
      </c>
      <c r="AS242" s="324">
        <f t="shared" si="45"/>
        <v>0</v>
      </c>
      <c r="AT242" s="324">
        <f t="shared" si="46"/>
        <v>0</v>
      </c>
      <c r="AU242" s="321">
        <f t="shared" si="47"/>
        <v>0</v>
      </c>
      <c r="AV242" s="322" t="str">
        <f t="shared" si="37"/>
        <v/>
      </c>
      <c r="AW242" s="110"/>
      <c r="AX242" s="110"/>
      <c r="AY242" s="110"/>
    </row>
    <row r="243" spans="1:51">
      <c r="A243" s="319"/>
      <c r="B243" s="634"/>
      <c r="C243" s="634"/>
      <c r="D243" s="633"/>
      <c r="E243" s="635"/>
      <c r="F243" s="635"/>
      <c r="G243" s="634"/>
      <c r="H243" s="647"/>
      <c r="I243" s="651"/>
      <c r="J243" s="647"/>
      <c r="K243" s="649"/>
      <c r="L243" s="647">
        <f>IF(D243="",0,VLOOKUP(D243,LookupDataNonCounty!$B$2:$C$16,2,FALSE)*J243)</f>
        <v>0</v>
      </c>
      <c r="M243" s="647"/>
      <c r="N243" s="647"/>
      <c r="O243" s="647"/>
      <c r="P243" s="647"/>
      <c r="Q243" s="647"/>
      <c r="R243" s="459"/>
      <c r="S243" s="460"/>
      <c r="T243" s="461"/>
      <c r="U243" s="462"/>
      <c r="V243" s="459"/>
      <c r="W243" s="459"/>
      <c r="X243" s="459"/>
      <c r="Y243" s="463"/>
      <c r="Z243" s="464"/>
      <c r="AA243" s="465"/>
      <c r="AB243" s="459"/>
      <c r="AC243" s="463"/>
      <c r="AD243" s="464"/>
      <c r="AE243" s="466"/>
      <c r="AF243" s="464"/>
      <c r="AG243" s="461"/>
      <c r="AH243" s="464"/>
      <c r="AI243" s="461"/>
      <c r="AJ243" s="653">
        <f t="shared" si="38"/>
        <v>1</v>
      </c>
      <c r="AK243" s="607"/>
      <c r="AL243" s="320">
        <f t="shared" si="36"/>
        <v>0</v>
      </c>
      <c r="AM243" s="320">
        <f t="shared" si="39"/>
        <v>0</v>
      </c>
      <c r="AN243" s="324">
        <f t="shared" si="40"/>
        <v>0</v>
      </c>
      <c r="AO243" s="324">
        <f t="shared" si="41"/>
        <v>0</v>
      </c>
      <c r="AP243" s="324">
        <f t="shared" si="42"/>
        <v>0</v>
      </c>
      <c r="AQ243" s="324">
        <f t="shared" si="43"/>
        <v>0</v>
      </c>
      <c r="AR243" s="324">
        <f t="shared" si="44"/>
        <v>0</v>
      </c>
      <c r="AS243" s="324">
        <f t="shared" si="45"/>
        <v>0</v>
      </c>
      <c r="AT243" s="324">
        <f t="shared" si="46"/>
        <v>0</v>
      </c>
      <c r="AU243" s="321">
        <f t="shared" si="47"/>
        <v>0</v>
      </c>
      <c r="AV243" s="322" t="str">
        <f t="shared" si="37"/>
        <v/>
      </c>
      <c r="AW243" s="110"/>
      <c r="AX243" s="110"/>
      <c r="AY243" s="110"/>
    </row>
    <row r="244" spans="1:51">
      <c r="A244" s="319"/>
      <c r="B244" s="634"/>
      <c r="C244" s="634"/>
      <c r="D244" s="633"/>
      <c r="E244" s="635"/>
      <c r="F244" s="635"/>
      <c r="G244" s="634"/>
      <c r="H244" s="647"/>
      <c r="I244" s="651"/>
      <c r="J244" s="647"/>
      <c r="K244" s="649"/>
      <c r="L244" s="647">
        <f>IF(D244="",0,VLOOKUP(D244,LookupDataNonCounty!$B$2:$C$16,2,FALSE)*J244)</f>
        <v>0</v>
      </c>
      <c r="M244" s="647"/>
      <c r="N244" s="647"/>
      <c r="O244" s="647"/>
      <c r="P244" s="647"/>
      <c r="Q244" s="647"/>
      <c r="R244" s="459"/>
      <c r="S244" s="460"/>
      <c r="T244" s="461"/>
      <c r="U244" s="462"/>
      <c r="V244" s="459"/>
      <c r="W244" s="459"/>
      <c r="X244" s="459"/>
      <c r="Y244" s="463"/>
      <c r="Z244" s="464"/>
      <c r="AA244" s="465"/>
      <c r="AB244" s="459"/>
      <c r="AC244" s="463"/>
      <c r="AD244" s="464"/>
      <c r="AE244" s="466"/>
      <c r="AF244" s="464"/>
      <c r="AG244" s="461"/>
      <c r="AH244" s="464"/>
      <c r="AI244" s="461"/>
      <c r="AJ244" s="653">
        <f t="shared" si="38"/>
        <v>1</v>
      </c>
      <c r="AK244" s="608"/>
      <c r="AL244" s="320">
        <f t="shared" si="36"/>
        <v>0</v>
      </c>
      <c r="AM244" s="320">
        <f t="shared" si="39"/>
        <v>0</v>
      </c>
      <c r="AN244" s="324">
        <f t="shared" si="40"/>
        <v>0</v>
      </c>
      <c r="AO244" s="324">
        <f t="shared" si="41"/>
        <v>0</v>
      </c>
      <c r="AP244" s="324">
        <f t="shared" si="42"/>
        <v>0</v>
      </c>
      <c r="AQ244" s="324">
        <f t="shared" si="43"/>
        <v>0</v>
      </c>
      <c r="AR244" s="324">
        <f t="shared" si="44"/>
        <v>0</v>
      </c>
      <c r="AS244" s="324">
        <f t="shared" si="45"/>
        <v>0</v>
      </c>
      <c r="AT244" s="324">
        <f t="shared" si="46"/>
        <v>0</v>
      </c>
      <c r="AU244" s="321">
        <f t="shared" si="47"/>
        <v>0</v>
      </c>
      <c r="AV244" s="322" t="str">
        <f t="shared" si="37"/>
        <v/>
      </c>
      <c r="AW244" s="110"/>
      <c r="AX244" s="110"/>
      <c r="AY244" s="110"/>
    </row>
    <row r="245" spans="1:51">
      <c r="A245" s="319"/>
      <c r="B245" s="634"/>
      <c r="C245" s="634"/>
      <c r="D245" s="633"/>
      <c r="E245" s="635"/>
      <c r="F245" s="635"/>
      <c r="G245" s="634"/>
      <c r="H245" s="647"/>
      <c r="I245" s="651"/>
      <c r="J245" s="647"/>
      <c r="K245" s="649"/>
      <c r="L245" s="647">
        <f>IF(D245="",0,VLOOKUP(D245,LookupDataNonCounty!$B$2:$C$16,2,FALSE)*J245)</f>
        <v>0</v>
      </c>
      <c r="M245" s="647"/>
      <c r="N245" s="647"/>
      <c r="O245" s="647"/>
      <c r="P245" s="647"/>
      <c r="Q245" s="647"/>
      <c r="R245" s="459"/>
      <c r="S245" s="460"/>
      <c r="T245" s="461"/>
      <c r="U245" s="462"/>
      <c r="V245" s="459"/>
      <c r="W245" s="459"/>
      <c r="X245" s="459"/>
      <c r="Y245" s="463"/>
      <c r="Z245" s="464"/>
      <c r="AA245" s="465"/>
      <c r="AB245" s="459"/>
      <c r="AC245" s="463"/>
      <c r="AD245" s="464"/>
      <c r="AE245" s="466"/>
      <c r="AF245" s="464"/>
      <c r="AG245" s="461"/>
      <c r="AH245" s="464"/>
      <c r="AI245" s="461"/>
      <c r="AJ245" s="653">
        <f t="shared" si="38"/>
        <v>1</v>
      </c>
      <c r="AK245" s="607"/>
      <c r="AL245" s="320">
        <f t="shared" si="36"/>
        <v>0</v>
      </c>
      <c r="AM245" s="320">
        <f t="shared" si="39"/>
        <v>0</v>
      </c>
      <c r="AN245" s="324">
        <f t="shared" si="40"/>
        <v>0</v>
      </c>
      <c r="AO245" s="324">
        <f t="shared" si="41"/>
        <v>0</v>
      </c>
      <c r="AP245" s="324">
        <f t="shared" si="42"/>
        <v>0</v>
      </c>
      <c r="AQ245" s="324">
        <f t="shared" si="43"/>
        <v>0</v>
      </c>
      <c r="AR245" s="324">
        <f t="shared" si="44"/>
        <v>0</v>
      </c>
      <c r="AS245" s="324">
        <f t="shared" si="45"/>
        <v>0</v>
      </c>
      <c r="AT245" s="324">
        <f t="shared" si="46"/>
        <v>0</v>
      </c>
      <c r="AU245" s="321">
        <f t="shared" si="47"/>
        <v>0</v>
      </c>
      <c r="AV245" s="322" t="str">
        <f t="shared" si="37"/>
        <v/>
      </c>
      <c r="AW245" s="110"/>
      <c r="AX245" s="110"/>
      <c r="AY245" s="110"/>
    </row>
    <row r="246" spans="1:51">
      <c r="A246" s="319"/>
      <c r="B246" s="634"/>
      <c r="C246" s="634"/>
      <c r="D246" s="633"/>
      <c r="E246" s="635"/>
      <c r="F246" s="635"/>
      <c r="G246" s="634"/>
      <c r="H246" s="647"/>
      <c r="I246" s="651"/>
      <c r="J246" s="647"/>
      <c r="K246" s="649"/>
      <c r="L246" s="647">
        <f>IF(D246="",0,VLOOKUP(D246,LookupDataNonCounty!$B$2:$C$16,2,FALSE)*J246)</f>
        <v>0</v>
      </c>
      <c r="M246" s="647"/>
      <c r="N246" s="647"/>
      <c r="O246" s="647"/>
      <c r="P246" s="647"/>
      <c r="Q246" s="647"/>
      <c r="R246" s="459"/>
      <c r="S246" s="460"/>
      <c r="T246" s="461"/>
      <c r="U246" s="462"/>
      <c r="V246" s="459"/>
      <c r="W246" s="459"/>
      <c r="X246" s="459"/>
      <c r="Y246" s="463"/>
      <c r="Z246" s="464"/>
      <c r="AA246" s="465"/>
      <c r="AB246" s="459"/>
      <c r="AC246" s="463"/>
      <c r="AD246" s="464"/>
      <c r="AE246" s="466"/>
      <c r="AF246" s="464"/>
      <c r="AG246" s="461"/>
      <c r="AH246" s="464"/>
      <c r="AI246" s="461"/>
      <c r="AJ246" s="653">
        <f t="shared" si="38"/>
        <v>1</v>
      </c>
      <c r="AK246" s="608"/>
      <c r="AL246" s="320">
        <f t="shared" si="36"/>
        <v>0</v>
      </c>
      <c r="AM246" s="320">
        <f t="shared" si="39"/>
        <v>0</v>
      </c>
      <c r="AN246" s="324">
        <f t="shared" si="40"/>
        <v>0</v>
      </c>
      <c r="AO246" s="324">
        <f t="shared" si="41"/>
        <v>0</v>
      </c>
      <c r="AP246" s="324">
        <f t="shared" si="42"/>
        <v>0</v>
      </c>
      <c r="AQ246" s="324">
        <f t="shared" si="43"/>
        <v>0</v>
      </c>
      <c r="AR246" s="324">
        <f t="shared" si="44"/>
        <v>0</v>
      </c>
      <c r="AS246" s="324">
        <f t="shared" si="45"/>
        <v>0</v>
      </c>
      <c r="AT246" s="324">
        <f t="shared" si="46"/>
        <v>0</v>
      </c>
      <c r="AU246" s="321">
        <f t="shared" si="47"/>
        <v>0</v>
      </c>
      <c r="AV246" s="322" t="str">
        <f t="shared" si="37"/>
        <v/>
      </c>
      <c r="AW246" s="110"/>
      <c r="AX246" s="110"/>
      <c r="AY246" s="110"/>
    </row>
    <row r="247" spans="1:51">
      <c r="A247" s="319"/>
      <c r="B247" s="634"/>
      <c r="C247" s="634"/>
      <c r="D247" s="633"/>
      <c r="E247" s="635"/>
      <c r="F247" s="635"/>
      <c r="G247" s="634"/>
      <c r="H247" s="647"/>
      <c r="I247" s="651"/>
      <c r="J247" s="647"/>
      <c r="K247" s="649"/>
      <c r="L247" s="647">
        <f>IF(D247="",0,VLOOKUP(D247,LookupDataNonCounty!$B$2:$C$16,2,FALSE)*J247)</f>
        <v>0</v>
      </c>
      <c r="M247" s="647"/>
      <c r="N247" s="647"/>
      <c r="O247" s="647"/>
      <c r="P247" s="647"/>
      <c r="Q247" s="647"/>
      <c r="R247" s="459"/>
      <c r="S247" s="460"/>
      <c r="T247" s="461"/>
      <c r="U247" s="462"/>
      <c r="V247" s="459"/>
      <c r="W247" s="459"/>
      <c r="X247" s="459"/>
      <c r="Y247" s="463"/>
      <c r="Z247" s="464"/>
      <c r="AA247" s="465"/>
      <c r="AB247" s="459"/>
      <c r="AC247" s="463"/>
      <c r="AD247" s="464"/>
      <c r="AE247" s="466"/>
      <c r="AF247" s="464"/>
      <c r="AG247" s="461"/>
      <c r="AH247" s="464"/>
      <c r="AI247" s="461"/>
      <c r="AJ247" s="653">
        <f t="shared" si="38"/>
        <v>1</v>
      </c>
      <c r="AK247" s="607"/>
      <c r="AL247" s="320">
        <f t="shared" si="36"/>
        <v>0</v>
      </c>
      <c r="AM247" s="320">
        <f t="shared" si="39"/>
        <v>0</v>
      </c>
      <c r="AN247" s="324">
        <f t="shared" si="40"/>
        <v>0</v>
      </c>
      <c r="AO247" s="324">
        <f t="shared" si="41"/>
        <v>0</v>
      </c>
      <c r="AP247" s="324">
        <f t="shared" si="42"/>
        <v>0</v>
      </c>
      <c r="AQ247" s="324">
        <f t="shared" si="43"/>
        <v>0</v>
      </c>
      <c r="AR247" s="324">
        <f t="shared" si="44"/>
        <v>0</v>
      </c>
      <c r="AS247" s="324">
        <f t="shared" si="45"/>
        <v>0</v>
      </c>
      <c r="AT247" s="324">
        <f t="shared" si="46"/>
        <v>0</v>
      </c>
      <c r="AU247" s="321">
        <f t="shared" si="47"/>
        <v>0</v>
      </c>
      <c r="AV247" s="322" t="str">
        <f t="shared" si="37"/>
        <v/>
      </c>
      <c r="AW247" s="110"/>
      <c r="AX247" s="110"/>
      <c r="AY247" s="110"/>
    </row>
    <row r="248" spans="1:51">
      <c r="A248" s="319"/>
      <c r="B248" s="634"/>
      <c r="C248" s="634"/>
      <c r="D248" s="633"/>
      <c r="E248" s="635"/>
      <c r="F248" s="635"/>
      <c r="G248" s="634"/>
      <c r="H248" s="647"/>
      <c r="I248" s="651"/>
      <c r="J248" s="647"/>
      <c r="K248" s="649"/>
      <c r="L248" s="647">
        <f>IF(D248="",0,VLOOKUP(D248,LookupDataNonCounty!$B$2:$C$16,2,FALSE)*J248)</f>
        <v>0</v>
      </c>
      <c r="M248" s="647"/>
      <c r="N248" s="647"/>
      <c r="O248" s="647"/>
      <c r="P248" s="647"/>
      <c r="Q248" s="647"/>
      <c r="R248" s="459"/>
      <c r="S248" s="460"/>
      <c r="T248" s="461"/>
      <c r="U248" s="462"/>
      <c r="V248" s="459"/>
      <c r="W248" s="459"/>
      <c r="X248" s="459"/>
      <c r="Y248" s="463"/>
      <c r="Z248" s="464"/>
      <c r="AA248" s="465"/>
      <c r="AB248" s="459"/>
      <c r="AC248" s="463"/>
      <c r="AD248" s="464"/>
      <c r="AE248" s="466"/>
      <c r="AF248" s="464"/>
      <c r="AG248" s="461"/>
      <c r="AH248" s="464"/>
      <c r="AI248" s="461"/>
      <c r="AJ248" s="653">
        <f t="shared" si="38"/>
        <v>1</v>
      </c>
      <c r="AK248" s="608"/>
      <c r="AL248" s="320">
        <f t="shared" si="36"/>
        <v>0</v>
      </c>
      <c r="AM248" s="320">
        <f t="shared" si="39"/>
        <v>0</v>
      </c>
      <c r="AN248" s="324">
        <f t="shared" si="40"/>
        <v>0</v>
      </c>
      <c r="AO248" s="324">
        <f t="shared" si="41"/>
        <v>0</v>
      </c>
      <c r="AP248" s="324">
        <f t="shared" si="42"/>
        <v>0</v>
      </c>
      <c r="AQ248" s="324">
        <f t="shared" si="43"/>
        <v>0</v>
      </c>
      <c r="AR248" s="324">
        <f t="shared" si="44"/>
        <v>0</v>
      </c>
      <c r="AS248" s="324">
        <f t="shared" si="45"/>
        <v>0</v>
      </c>
      <c r="AT248" s="324">
        <f t="shared" si="46"/>
        <v>0</v>
      </c>
      <c r="AU248" s="321">
        <f t="shared" si="47"/>
        <v>0</v>
      </c>
      <c r="AV248" s="322" t="str">
        <f t="shared" si="37"/>
        <v/>
      </c>
      <c r="AW248" s="110"/>
      <c r="AX248" s="110"/>
      <c r="AY248" s="110"/>
    </row>
    <row r="249" spans="1:51">
      <c r="A249" s="319"/>
      <c r="B249" s="634"/>
      <c r="C249" s="634"/>
      <c r="D249" s="633"/>
      <c r="E249" s="635"/>
      <c r="F249" s="635"/>
      <c r="G249" s="634"/>
      <c r="H249" s="647"/>
      <c r="I249" s="651"/>
      <c r="J249" s="647"/>
      <c r="K249" s="649"/>
      <c r="L249" s="647">
        <f>IF(D249="",0,VLOOKUP(D249,LookupDataNonCounty!$B$2:$C$16,2,FALSE)*J249)</f>
        <v>0</v>
      </c>
      <c r="M249" s="647"/>
      <c r="N249" s="647"/>
      <c r="O249" s="647"/>
      <c r="P249" s="647"/>
      <c r="Q249" s="647"/>
      <c r="R249" s="459"/>
      <c r="S249" s="460"/>
      <c r="T249" s="461"/>
      <c r="U249" s="462"/>
      <c r="V249" s="459"/>
      <c r="W249" s="459"/>
      <c r="X249" s="459"/>
      <c r="Y249" s="463"/>
      <c r="Z249" s="464"/>
      <c r="AA249" s="465"/>
      <c r="AB249" s="459"/>
      <c r="AC249" s="463"/>
      <c r="AD249" s="464"/>
      <c r="AE249" s="466"/>
      <c r="AF249" s="464"/>
      <c r="AG249" s="461"/>
      <c r="AH249" s="464"/>
      <c r="AI249" s="461"/>
      <c r="AJ249" s="653">
        <f t="shared" si="38"/>
        <v>1</v>
      </c>
      <c r="AK249" s="607"/>
      <c r="AL249" s="320">
        <f t="shared" si="36"/>
        <v>0</v>
      </c>
      <c r="AM249" s="320">
        <f t="shared" si="39"/>
        <v>0</v>
      </c>
      <c r="AN249" s="324">
        <f t="shared" si="40"/>
        <v>0</v>
      </c>
      <c r="AO249" s="324">
        <f t="shared" si="41"/>
        <v>0</v>
      </c>
      <c r="AP249" s="324">
        <f t="shared" si="42"/>
        <v>0</v>
      </c>
      <c r="AQ249" s="324">
        <f t="shared" si="43"/>
        <v>0</v>
      </c>
      <c r="AR249" s="324">
        <f t="shared" si="44"/>
        <v>0</v>
      </c>
      <c r="AS249" s="324">
        <f t="shared" si="45"/>
        <v>0</v>
      </c>
      <c r="AT249" s="324">
        <f t="shared" si="46"/>
        <v>0</v>
      </c>
      <c r="AU249" s="321">
        <f t="shared" si="47"/>
        <v>0</v>
      </c>
      <c r="AV249" s="322" t="str">
        <f t="shared" si="37"/>
        <v/>
      </c>
      <c r="AW249" s="110"/>
      <c r="AX249" s="110"/>
      <c r="AY249" s="110"/>
    </row>
    <row r="250" spans="1:51">
      <c r="A250" s="319"/>
      <c r="B250" s="634"/>
      <c r="C250" s="634"/>
      <c r="D250" s="633"/>
      <c r="E250" s="635"/>
      <c r="F250" s="635"/>
      <c r="G250" s="634"/>
      <c r="H250" s="647"/>
      <c r="I250" s="651"/>
      <c r="J250" s="647"/>
      <c r="K250" s="649"/>
      <c r="L250" s="647">
        <f>IF(D250="",0,VLOOKUP(D250,LookupDataNonCounty!$B$2:$C$16,2,FALSE)*J250)</f>
        <v>0</v>
      </c>
      <c r="M250" s="647"/>
      <c r="N250" s="647"/>
      <c r="O250" s="647"/>
      <c r="P250" s="647"/>
      <c r="Q250" s="647"/>
      <c r="R250" s="459"/>
      <c r="S250" s="460"/>
      <c r="T250" s="461"/>
      <c r="U250" s="462"/>
      <c r="V250" s="459"/>
      <c r="W250" s="459"/>
      <c r="X250" s="459"/>
      <c r="Y250" s="463"/>
      <c r="Z250" s="464"/>
      <c r="AA250" s="465"/>
      <c r="AB250" s="459"/>
      <c r="AC250" s="463"/>
      <c r="AD250" s="464"/>
      <c r="AE250" s="466"/>
      <c r="AF250" s="464"/>
      <c r="AG250" s="461"/>
      <c r="AH250" s="464"/>
      <c r="AI250" s="461"/>
      <c r="AJ250" s="653">
        <f t="shared" si="38"/>
        <v>1</v>
      </c>
      <c r="AK250" s="608"/>
      <c r="AL250" s="320">
        <f t="shared" si="36"/>
        <v>0</v>
      </c>
      <c r="AM250" s="320">
        <f t="shared" si="39"/>
        <v>0</v>
      </c>
      <c r="AN250" s="324">
        <f t="shared" si="40"/>
        <v>0</v>
      </c>
      <c r="AO250" s="324">
        <f t="shared" si="41"/>
        <v>0</v>
      </c>
      <c r="AP250" s="324">
        <f t="shared" si="42"/>
        <v>0</v>
      </c>
      <c r="AQ250" s="324">
        <f t="shared" si="43"/>
        <v>0</v>
      </c>
      <c r="AR250" s="324">
        <f t="shared" si="44"/>
        <v>0</v>
      </c>
      <c r="AS250" s="324">
        <f t="shared" si="45"/>
        <v>0</v>
      </c>
      <c r="AT250" s="324">
        <f t="shared" si="46"/>
        <v>0</v>
      </c>
      <c r="AU250" s="321">
        <f t="shared" si="47"/>
        <v>0</v>
      </c>
      <c r="AV250" s="322" t="str">
        <f t="shared" si="37"/>
        <v/>
      </c>
      <c r="AW250" s="110"/>
      <c r="AX250" s="110"/>
      <c r="AY250" s="110"/>
    </row>
    <row r="251" spans="1:51">
      <c r="A251" s="319"/>
      <c r="B251" s="634"/>
      <c r="C251" s="634"/>
      <c r="D251" s="633"/>
      <c r="E251" s="635"/>
      <c r="F251" s="635"/>
      <c r="G251" s="634"/>
      <c r="H251" s="647"/>
      <c r="I251" s="651"/>
      <c r="J251" s="647"/>
      <c r="K251" s="649"/>
      <c r="L251" s="647">
        <f>IF(D251="",0,VLOOKUP(D251,LookupDataNonCounty!$B$2:$C$16,2,FALSE)*J251)</f>
        <v>0</v>
      </c>
      <c r="M251" s="647"/>
      <c r="N251" s="647"/>
      <c r="O251" s="647"/>
      <c r="P251" s="647"/>
      <c r="Q251" s="647"/>
      <c r="R251" s="459"/>
      <c r="S251" s="460"/>
      <c r="T251" s="461"/>
      <c r="U251" s="462"/>
      <c r="V251" s="459"/>
      <c r="W251" s="459"/>
      <c r="X251" s="459"/>
      <c r="Y251" s="463"/>
      <c r="Z251" s="464"/>
      <c r="AA251" s="465"/>
      <c r="AB251" s="459"/>
      <c r="AC251" s="463"/>
      <c r="AD251" s="464"/>
      <c r="AE251" s="466"/>
      <c r="AF251" s="464"/>
      <c r="AG251" s="461"/>
      <c r="AH251" s="464"/>
      <c r="AI251" s="461"/>
      <c r="AJ251" s="653">
        <f t="shared" si="38"/>
        <v>1</v>
      </c>
      <c r="AK251" s="607"/>
      <c r="AL251" s="320">
        <f t="shared" si="36"/>
        <v>0</v>
      </c>
      <c r="AM251" s="320">
        <f t="shared" si="39"/>
        <v>0</v>
      </c>
      <c r="AN251" s="324">
        <f t="shared" si="40"/>
        <v>0</v>
      </c>
      <c r="AO251" s="324">
        <f t="shared" si="41"/>
        <v>0</v>
      </c>
      <c r="AP251" s="324">
        <f t="shared" si="42"/>
        <v>0</v>
      </c>
      <c r="AQ251" s="324">
        <f t="shared" si="43"/>
        <v>0</v>
      </c>
      <c r="AR251" s="324">
        <f t="shared" si="44"/>
        <v>0</v>
      </c>
      <c r="AS251" s="324">
        <f t="shared" si="45"/>
        <v>0</v>
      </c>
      <c r="AT251" s="324">
        <f t="shared" si="46"/>
        <v>0</v>
      </c>
      <c r="AU251" s="321">
        <f t="shared" si="47"/>
        <v>0</v>
      </c>
      <c r="AV251" s="322" t="str">
        <f t="shared" si="37"/>
        <v/>
      </c>
      <c r="AW251" s="110"/>
      <c r="AX251" s="110"/>
      <c r="AY251" s="110"/>
    </row>
    <row r="252" spans="1:51">
      <c r="A252" s="319"/>
      <c r="B252" s="634"/>
      <c r="C252" s="634"/>
      <c r="D252" s="633"/>
      <c r="E252" s="635"/>
      <c r="F252" s="635"/>
      <c r="G252" s="634"/>
      <c r="H252" s="647"/>
      <c r="I252" s="651"/>
      <c r="J252" s="647"/>
      <c r="K252" s="649"/>
      <c r="L252" s="647">
        <f>IF(D252="",0,VLOOKUP(D252,LookupDataNonCounty!$B$2:$C$16,2,FALSE)*J252)</f>
        <v>0</v>
      </c>
      <c r="M252" s="647"/>
      <c r="N252" s="647"/>
      <c r="O252" s="647"/>
      <c r="P252" s="647"/>
      <c r="Q252" s="647"/>
      <c r="R252" s="459"/>
      <c r="S252" s="460"/>
      <c r="T252" s="461"/>
      <c r="U252" s="462"/>
      <c r="V252" s="459"/>
      <c r="W252" s="459"/>
      <c r="X252" s="459"/>
      <c r="Y252" s="463"/>
      <c r="Z252" s="464"/>
      <c r="AA252" s="465"/>
      <c r="AB252" s="459"/>
      <c r="AC252" s="463"/>
      <c r="AD252" s="464"/>
      <c r="AE252" s="466"/>
      <c r="AF252" s="464"/>
      <c r="AG252" s="461"/>
      <c r="AH252" s="464"/>
      <c r="AI252" s="461"/>
      <c r="AJ252" s="653">
        <f t="shared" si="38"/>
        <v>1</v>
      </c>
      <c r="AK252" s="608"/>
      <c r="AL252" s="320">
        <f t="shared" si="36"/>
        <v>0</v>
      </c>
      <c r="AM252" s="320">
        <f t="shared" si="39"/>
        <v>0</v>
      </c>
      <c r="AN252" s="324">
        <f t="shared" si="40"/>
        <v>0</v>
      </c>
      <c r="AO252" s="324">
        <f t="shared" si="41"/>
        <v>0</v>
      </c>
      <c r="AP252" s="324">
        <f t="shared" si="42"/>
        <v>0</v>
      </c>
      <c r="AQ252" s="324">
        <f t="shared" si="43"/>
        <v>0</v>
      </c>
      <c r="AR252" s="324">
        <f t="shared" si="44"/>
        <v>0</v>
      </c>
      <c r="AS252" s="324">
        <f t="shared" si="45"/>
        <v>0</v>
      </c>
      <c r="AT252" s="324">
        <f t="shared" si="46"/>
        <v>0</v>
      </c>
      <c r="AU252" s="321">
        <f t="shared" si="47"/>
        <v>0</v>
      </c>
      <c r="AV252" s="322" t="str">
        <f t="shared" si="37"/>
        <v/>
      </c>
      <c r="AW252" s="110"/>
      <c r="AX252" s="110"/>
      <c r="AY252" s="110"/>
    </row>
    <row r="253" spans="1:51">
      <c r="A253" s="319"/>
      <c r="B253" s="634"/>
      <c r="C253" s="634"/>
      <c r="D253" s="633"/>
      <c r="E253" s="635"/>
      <c r="F253" s="635"/>
      <c r="G253" s="634"/>
      <c r="H253" s="647"/>
      <c r="I253" s="651"/>
      <c r="J253" s="647"/>
      <c r="K253" s="649"/>
      <c r="L253" s="647">
        <f>IF(D253="",0,VLOOKUP(D253,LookupDataNonCounty!$B$2:$C$16,2,FALSE)*J253)</f>
        <v>0</v>
      </c>
      <c r="M253" s="647"/>
      <c r="N253" s="647"/>
      <c r="O253" s="647"/>
      <c r="P253" s="647"/>
      <c r="Q253" s="647"/>
      <c r="R253" s="459"/>
      <c r="S253" s="460"/>
      <c r="T253" s="461"/>
      <c r="U253" s="462"/>
      <c r="V253" s="459"/>
      <c r="W253" s="459"/>
      <c r="X253" s="459"/>
      <c r="Y253" s="463"/>
      <c r="Z253" s="464"/>
      <c r="AA253" s="465"/>
      <c r="AB253" s="459"/>
      <c r="AC253" s="463"/>
      <c r="AD253" s="464"/>
      <c r="AE253" s="466"/>
      <c r="AF253" s="464"/>
      <c r="AG253" s="461"/>
      <c r="AH253" s="464"/>
      <c r="AI253" s="461"/>
      <c r="AJ253" s="653">
        <f t="shared" si="38"/>
        <v>1</v>
      </c>
      <c r="AK253" s="607"/>
      <c r="AL253" s="320">
        <f t="shared" si="36"/>
        <v>0</v>
      </c>
      <c r="AM253" s="320">
        <f t="shared" si="39"/>
        <v>0</v>
      </c>
      <c r="AN253" s="324">
        <f t="shared" si="40"/>
        <v>0</v>
      </c>
      <c r="AO253" s="324">
        <f t="shared" si="41"/>
        <v>0</v>
      </c>
      <c r="AP253" s="324">
        <f t="shared" si="42"/>
        <v>0</v>
      </c>
      <c r="AQ253" s="324">
        <f t="shared" si="43"/>
        <v>0</v>
      </c>
      <c r="AR253" s="324">
        <f t="shared" si="44"/>
        <v>0</v>
      </c>
      <c r="AS253" s="324">
        <f t="shared" si="45"/>
        <v>0</v>
      </c>
      <c r="AT253" s="324">
        <f t="shared" si="46"/>
        <v>0</v>
      </c>
      <c r="AU253" s="321">
        <f t="shared" si="47"/>
        <v>0</v>
      </c>
      <c r="AV253" s="322" t="str">
        <f t="shared" si="37"/>
        <v/>
      </c>
      <c r="AW253" s="110"/>
      <c r="AX253" s="110"/>
      <c r="AY253" s="110"/>
    </row>
    <row r="254" spans="1:51">
      <c r="A254" s="319"/>
      <c r="B254" s="634"/>
      <c r="C254" s="634"/>
      <c r="D254" s="633"/>
      <c r="E254" s="635"/>
      <c r="F254" s="635"/>
      <c r="G254" s="634"/>
      <c r="H254" s="647"/>
      <c r="I254" s="651"/>
      <c r="J254" s="647"/>
      <c r="K254" s="649"/>
      <c r="L254" s="647">
        <f>IF(D254="",0,VLOOKUP(D254,LookupDataNonCounty!$B$2:$C$16,2,FALSE)*J254)</f>
        <v>0</v>
      </c>
      <c r="M254" s="647"/>
      <c r="N254" s="647"/>
      <c r="O254" s="647"/>
      <c r="P254" s="647"/>
      <c r="Q254" s="647"/>
      <c r="R254" s="459"/>
      <c r="S254" s="460"/>
      <c r="T254" s="461"/>
      <c r="U254" s="462"/>
      <c r="V254" s="459"/>
      <c r="W254" s="459"/>
      <c r="X254" s="459"/>
      <c r="Y254" s="463"/>
      <c r="Z254" s="464"/>
      <c r="AA254" s="465"/>
      <c r="AB254" s="459"/>
      <c r="AC254" s="463"/>
      <c r="AD254" s="464"/>
      <c r="AE254" s="466"/>
      <c r="AF254" s="464"/>
      <c r="AG254" s="461"/>
      <c r="AH254" s="464"/>
      <c r="AI254" s="461"/>
      <c r="AJ254" s="653">
        <f t="shared" si="38"/>
        <v>1</v>
      </c>
      <c r="AK254" s="608"/>
      <c r="AL254" s="320">
        <f t="shared" si="36"/>
        <v>0</v>
      </c>
      <c r="AM254" s="320">
        <f t="shared" si="39"/>
        <v>0</v>
      </c>
      <c r="AN254" s="324">
        <f t="shared" si="40"/>
        <v>0</v>
      </c>
      <c r="AO254" s="324">
        <f t="shared" si="41"/>
        <v>0</v>
      </c>
      <c r="AP254" s="324">
        <f t="shared" si="42"/>
        <v>0</v>
      </c>
      <c r="AQ254" s="324">
        <f t="shared" si="43"/>
        <v>0</v>
      </c>
      <c r="AR254" s="324">
        <f t="shared" si="44"/>
        <v>0</v>
      </c>
      <c r="AS254" s="324">
        <f t="shared" si="45"/>
        <v>0</v>
      </c>
      <c r="AT254" s="324">
        <f t="shared" si="46"/>
        <v>0</v>
      </c>
      <c r="AU254" s="321">
        <f t="shared" si="47"/>
        <v>0</v>
      </c>
      <c r="AV254" s="322" t="str">
        <f t="shared" si="37"/>
        <v/>
      </c>
      <c r="AW254" s="110"/>
      <c r="AX254" s="110"/>
      <c r="AY254" s="110"/>
    </row>
    <row r="255" spans="1:51">
      <c r="A255" s="319"/>
      <c r="B255" s="634"/>
      <c r="C255" s="634"/>
      <c r="D255" s="633"/>
      <c r="E255" s="635"/>
      <c r="F255" s="635"/>
      <c r="G255" s="634"/>
      <c r="H255" s="647"/>
      <c r="I255" s="651"/>
      <c r="J255" s="647"/>
      <c r="K255" s="649"/>
      <c r="L255" s="647">
        <f>IF(D255="",0,VLOOKUP(D255,LookupDataNonCounty!$B$2:$C$16,2,FALSE)*J255)</f>
        <v>0</v>
      </c>
      <c r="M255" s="647"/>
      <c r="N255" s="647"/>
      <c r="O255" s="647"/>
      <c r="P255" s="647"/>
      <c r="Q255" s="647"/>
      <c r="R255" s="459"/>
      <c r="S255" s="460"/>
      <c r="T255" s="461"/>
      <c r="U255" s="462"/>
      <c r="V255" s="459"/>
      <c r="W255" s="459"/>
      <c r="X255" s="459"/>
      <c r="Y255" s="463"/>
      <c r="Z255" s="464"/>
      <c r="AA255" s="465"/>
      <c r="AB255" s="459"/>
      <c r="AC255" s="463"/>
      <c r="AD255" s="464"/>
      <c r="AE255" s="466"/>
      <c r="AF255" s="464"/>
      <c r="AG255" s="461"/>
      <c r="AH255" s="464"/>
      <c r="AI255" s="461"/>
      <c r="AJ255" s="653">
        <f t="shared" si="38"/>
        <v>1</v>
      </c>
      <c r="AK255" s="607"/>
      <c r="AL255" s="320">
        <f t="shared" si="36"/>
        <v>0</v>
      </c>
      <c r="AM255" s="320">
        <f t="shared" si="39"/>
        <v>0</v>
      </c>
      <c r="AN255" s="324">
        <f t="shared" si="40"/>
        <v>0</v>
      </c>
      <c r="AO255" s="324">
        <f t="shared" si="41"/>
        <v>0</v>
      </c>
      <c r="AP255" s="324">
        <f t="shared" si="42"/>
        <v>0</v>
      </c>
      <c r="AQ255" s="324">
        <f t="shared" si="43"/>
        <v>0</v>
      </c>
      <c r="AR255" s="324">
        <f t="shared" si="44"/>
        <v>0</v>
      </c>
      <c r="AS255" s="324">
        <f t="shared" si="45"/>
        <v>0</v>
      </c>
      <c r="AT255" s="324">
        <f t="shared" si="46"/>
        <v>0</v>
      </c>
      <c r="AU255" s="321">
        <f t="shared" si="47"/>
        <v>0</v>
      </c>
      <c r="AV255" s="322" t="str">
        <f t="shared" si="37"/>
        <v/>
      </c>
      <c r="AW255" s="110"/>
      <c r="AX255" s="110"/>
      <c r="AY255" s="110"/>
    </row>
    <row r="256" spans="1:51">
      <c r="A256" s="319"/>
      <c r="B256" s="634"/>
      <c r="C256" s="634"/>
      <c r="D256" s="633"/>
      <c r="E256" s="635"/>
      <c r="F256" s="635"/>
      <c r="G256" s="634"/>
      <c r="H256" s="647"/>
      <c r="I256" s="651"/>
      <c r="J256" s="647"/>
      <c r="K256" s="649"/>
      <c r="L256" s="647">
        <f>IF(D256="",0,VLOOKUP(D256,LookupDataNonCounty!$B$2:$C$16,2,FALSE)*J256)</f>
        <v>0</v>
      </c>
      <c r="M256" s="647"/>
      <c r="N256" s="647"/>
      <c r="O256" s="647"/>
      <c r="P256" s="647"/>
      <c r="Q256" s="647"/>
      <c r="R256" s="459"/>
      <c r="S256" s="460"/>
      <c r="T256" s="461"/>
      <c r="U256" s="462"/>
      <c r="V256" s="459"/>
      <c r="W256" s="459"/>
      <c r="X256" s="459"/>
      <c r="Y256" s="463"/>
      <c r="Z256" s="464"/>
      <c r="AA256" s="465"/>
      <c r="AB256" s="459"/>
      <c r="AC256" s="463"/>
      <c r="AD256" s="464"/>
      <c r="AE256" s="466"/>
      <c r="AF256" s="464"/>
      <c r="AG256" s="461"/>
      <c r="AH256" s="464"/>
      <c r="AI256" s="461"/>
      <c r="AJ256" s="653">
        <f t="shared" si="38"/>
        <v>1</v>
      </c>
      <c r="AK256" s="608"/>
      <c r="AL256" s="320">
        <f t="shared" si="36"/>
        <v>0</v>
      </c>
      <c r="AM256" s="320">
        <f t="shared" si="39"/>
        <v>0</v>
      </c>
      <c r="AN256" s="324">
        <f t="shared" si="40"/>
        <v>0</v>
      </c>
      <c r="AO256" s="324">
        <f t="shared" si="41"/>
        <v>0</v>
      </c>
      <c r="AP256" s="324">
        <f t="shared" si="42"/>
        <v>0</v>
      </c>
      <c r="AQ256" s="324">
        <f t="shared" si="43"/>
        <v>0</v>
      </c>
      <c r="AR256" s="324">
        <f t="shared" si="44"/>
        <v>0</v>
      </c>
      <c r="AS256" s="324">
        <f t="shared" si="45"/>
        <v>0</v>
      </c>
      <c r="AT256" s="324">
        <f t="shared" si="46"/>
        <v>0</v>
      </c>
      <c r="AU256" s="321">
        <f t="shared" si="47"/>
        <v>0</v>
      </c>
      <c r="AV256" s="322" t="str">
        <f t="shared" si="37"/>
        <v/>
      </c>
      <c r="AW256" s="110"/>
      <c r="AX256" s="110"/>
      <c r="AY256" s="110"/>
    </row>
    <row r="257" spans="1:51">
      <c r="A257" s="319"/>
      <c r="B257" s="634"/>
      <c r="C257" s="634"/>
      <c r="D257" s="633"/>
      <c r="E257" s="635"/>
      <c r="F257" s="635"/>
      <c r="G257" s="634"/>
      <c r="H257" s="647"/>
      <c r="I257" s="651"/>
      <c r="J257" s="647"/>
      <c r="K257" s="649"/>
      <c r="L257" s="647">
        <f>IF(D257="",0,VLOOKUP(D257,LookupDataNonCounty!$B$2:$C$16,2,FALSE)*J257)</f>
        <v>0</v>
      </c>
      <c r="M257" s="647"/>
      <c r="N257" s="647"/>
      <c r="O257" s="647"/>
      <c r="P257" s="647"/>
      <c r="Q257" s="647"/>
      <c r="R257" s="459"/>
      <c r="S257" s="460"/>
      <c r="T257" s="461"/>
      <c r="U257" s="462"/>
      <c r="V257" s="459"/>
      <c r="W257" s="459"/>
      <c r="X257" s="459"/>
      <c r="Y257" s="463"/>
      <c r="Z257" s="464"/>
      <c r="AA257" s="465"/>
      <c r="AB257" s="459"/>
      <c r="AC257" s="463"/>
      <c r="AD257" s="464"/>
      <c r="AE257" s="466"/>
      <c r="AF257" s="464"/>
      <c r="AG257" s="461"/>
      <c r="AH257" s="464"/>
      <c r="AI257" s="461"/>
      <c r="AJ257" s="653">
        <f t="shared" si="38"/>
        <v>1</v>
      </c>
      <c r="AK257" s="607"/>
      <c r="AL257" s="320">
        <f t="shared" si="36"/>
        <v>0</v>
      </c>
      <c r="AM257" s="320">
        <f t="shared" si="39"/>
        <v>0</v>
      </c>
      <c r="AN257" s="324">
        <f t="shared" si="40"/>
        <v>0</v>
      </c>
      <c r="AO257" s="324">
        <f t="shared" si="41"/>
        <v>0</v>
      </c>
      <c r="AP257" s="324">
        <f t="shared" si="42"/>
        <v>0</v>
      </c>
      <c r="AQ257" s="324">
        <f t="shared" si="43"/>
        <v>0</v>
      </c>
      <c r="AR257" s="324">
        <f t="shared" si="44"/>
        <v>0</v>
      </c>
      <c r="AS257" s="324">
        <f t="shared" si="45"/>
        <v>0</v>
      </c>
      <c r="AT257" s="324">
        <f t="shared" si="46"/>
        <v>0</v>
      </c>
      <c r="AU257" s="321">
        <f t="shared" si="47"/>
        <v>0</v>
      </c>
      <c r="AV257" s="322" t="str">
        <f t="shared" si="37"/>
        <v/>
      </c>
      <c r="AW257" s="110"/>
      <c r="AX257" s="110"/>
      <c r="AY257" s="110"/>
    </row>
    <row r="258" spans="1:51">
      <c r="A258" s="319"/>
      <c r="B258" s="634"/>
      <c r="C258" s="634"/>
      <c r="D258" s="633"/>
      <c r="E258" s="635"/>
      <c r="F258" s="635"/>
      <c r="G258" s="634"/>
      <c r="H258" s="647"/>
      <c r="I258" s="651"/>
      <c r="J258" s="647"/>
      <c r="K258" s="649"/>
      <c r="L258" s="647">
        <f>IF(D258="",0,VLOOKUP(D258,LookupDataNonCounty!$B$2:$C$16,2,FALSE)*J258)</f>
        <v>0</v>
      </c>
      <c r="M258" s="647"/>
      <c r="N258" s="647"/>
      <c r="O258" s="647"/>
      <c r="P258" s="647"/>
      <c r="Q258" s="647"/>
      <c r="R258" s="459"/>
      <c r="S258" s="460"/>
      <c r="T258" s="461"/>
      <c r="U258" s="462"/>
      <c r="V258" s="459"/>
      <c r="W258" s="459"/>
      <c r="X258" s="459"/>
      <c r="Y258" s="463"/>
      <c r="Z258" s="464"/>
      <c r="AA258" s="465"/>
      <c r="AB258" s="459"/>
      <c r="AC258" s="463"/>
      <c r="AD258" s="464"/>
      <c r="AE258" s="466"/>
      <c r="AF258" s="464"/>
      <c r="AG258" s="461"/>
      <c r="AH258" s="464"/>
      <c r="AI258" s="461"/>
      <c r="AJ258" s="653">
        <f t="shared" si="38"/>
        <v>1</v>
      </c>
      <c r="AK258" s="608"/>
      <c r="AL258" s="320">
        <f t="shared" si="36"/>
        <v>0</v>
      </c>
      <c r="AM258" s="320">
        <f t="shared" si="39"/>
        <v>0</v>
      </c>
      <c r="AN258" s="324">
        <f t="shared" si="40"/>
        <v>0</v>
      </c>
      <c r="AO258" s="324">
        <f t="shared" si="41"/>
        <v>0</v>
      </c>
      <c r="AP258" s="324">
        <f t="shared" si="42"/>
        <v>0</v>
      </c>
      <c r="AQ258" s="324">
        <f t="shared" si="43"/>
        <v>0</v>
      </c>
      <c r="AR258" s="324">
        <f t="shared" si="44"/>
        <v>0</v>
      </c>
      <c r="AS258" s="324">
        <f t="shared" si="45"/>
        <v>0</v>
      </c>
      <c r="AT258" s="324">
        <f t="shared" si="46"/>
        <v>0</v>
      </c>
      <c r="AU258" s="321">
        <f t="shared" si="47"/>
        <v>0</v>
      </c>
      <c r="AV258" s="322" t="str">
        <f t="shared" si="37"/>
        <v/>
      </c>
      <c r="AW258" s="110"/>
      <c r="AX258" s="110"/>
      <c r="AY258" s="110"/>
    </row>
    <row r="259" spans="1:51">
      <c r="A259" s="319"/>
      <c r="B259" s="634"/>
      <c r="C259" s="634"/>
      <c r="D259" s="633"/>
      <c r="E259" s="635"/>
      <c r="F259" s="635"/>
      <c r="G259" s="634"/>
      <c r="H259" s="647"/>
      <c r="I259" s="651"/>
      <c r="J259" s="647"/>
      <c r="K259" s="649"/>
      <c r="L259" s="647">
        <f>IF(D259="",0,VLOOKUP(D259,LookupDataNonCounty!$B$2:$C$16,2,FALSE)*J259)</f>
        <v>0</v>
      </c>
      <c r="M259" s="647"/>
      <c r="N259" s="647"/>
      <c r="O259" s="647"/>
      <c r="P259" s="647"/>
      <c r="Q259" s="647"/>
      <c r="R259" s="459"/>
      <c r="S259" s="460"/>
      <c r="T259" s="461"/>
      <c r="U259" s="462"/>
      <c r="V259" s="459"/>
      <c r="W259" s="459"/>
      <c r="X259" s="459"/>
      <c r="Y259" s="463"/>
      <c r="Z259" s="464"/>
      <c r="AA259" s="465"/>
      <c r="AB259" s="459"/>
      <c r="AC259" s="463"/>
      <c r="AD259" s="464"/>
      <c r="AE259" s="466"/>
      <c r="AF259" s="464"/>
      <c r="AG259" s="461"/>
      <c r="AH259" s="464"/>
      <c r="AI259" s="461"/>
      <c r="AJ259" s="653">
        <f t="shared" si="38"/>
        <v>1</v>
      </c>
      <c r="AK259" s="607"/>
      <c r="AL259" s="320">
        <f t="shared" si="36"/>
        <v>0</v>
      </c>
      <c r="AM259" s="320">
        <f t="shared" si="39"/>
        <v>0</v>
      </c>
      <c r="AN259" s="324">
        <f t="shared" si="40"/>
        <v>0</v>
      </c>
      <c r="AO259" s="324">
        <f t="shared" si="41"/>
        <v>0</v>
      </c>
      <c r="AP259" s="324">
        <f t="shared" si="42"/>
        <v>0</v>
      </c>
      <c r="AQ259" s="324">
        <f t="shared" si="43"/>
        <v>0</v>
      </c>
      <c r="AR259" s="324">
        <f t="shared" si="44"/>
        <v>0</v>
      </c>
      <c r="AS259" s="324">
        <f t="shared" si="45"/>
        <v>0</v>
      </c>
      <c r="AT259" s="324">
        <f t="shared" si="46"/>
        <v>0</v>
      </c>
      <c r="AU259" s="321">
        <f t="shared" si="47"/>
        <v>0</v>
      </c>
      <c r="AV259" s="322" t="str">
        <f t="shared" si="37"/>
        <v/>
      </c>
      <c r="AW259" s="110"/>
      <c r="AX259" s="110"/>
      <c r="AY259" s="110"/>
    </row>
    <row r="260" spans="1:51">
      <c r="A260" s="319"/>
      <c r="B260" s="634"/>
      <c r="C260" s="634"/>
      <c r="D260" s="633"/>
      <c r="E260" s="635"/>
      <c r="F260" s="635"/>
      <c r="G260" s="634"/>
      <c r="H260" s="647"/>
      <c r="I260" s="651"/>
      <c r="J260" s="647"/>
      <c r="K260" s="649"/>
      <c r="L260" s="647">
        <f>IF(D260="",0,VLOOKUP(D260,LookupDataNonCounty!$B$2:$C$16,2,FALSE)*J260)</f>
        <v>0</v>
      </c>
      <c r="M260" s="647"/>
      <c r="N260" s="647"/>
      <c r="O260" s="647"/>
      <c r="P260" s="647"/>
      <c r="Q260" s="647"/>
      <c r="R260" s="459"/>
      <c r="S260" s="460"/>
      <c r="T260" s="461"/>
      <c r="U260" s="462"/>
      <c r="V260" s="459"/>
      <c r="W260" s="459"/>
      <c r="X260" s="459"/>
      <c r="Y260" s="463"/>
      <c r="Z260" s="464"/>
      <c r="AA260" s="465"/>
      <c r="AB260" s="459"/>
      <c r="AC260" s="463"/>
      <c r="AD260" s="464"/>
      <c r="AE260" s="466"/>
      <c r="AF260" s="464"/>
      <c r="AG260" s="461"/>
      <c r="AH260" s="464"/>
      <c r="AI260" s="461"/>
      <c r="AJ260" s="653">
        <f t="shared" si="38"/>
        <v>1</v>
      </c>
      <c r="AK260" s="608"/>
      <c r="AL260" s="320">
        <f t="shared" si="36"/>
        <v>0</v>
      </c>
      <c r="AM260" s="320">
        <f t="shared" si="39"/>
        <v>0</v>
      </c>
      <c r="AN260" s="324">
        <f t="shared" si="40"/>
        <v>0</v>
      </c>
      <c r="AO260" s="324">
        <f t="shared" si="41"/>
        <v>0</v>
      </c>
      <c r="AP260" s="324">
        <f t="shared" si="42"/>
        <v>0</v>
      </c>
      <c r="AQ260" s="324">
        <f t="shared" si="43"/>
        <v>0</v>
      </c>
      <c r="AR260" s="324">
        <f t="shared" si="44"/>
        <v>0</v>
      </c>
      <c r="AS260" s="324">
        <f t="shared" si="45"/>
        <v>0</v>
      </c>
      <c r="AT260" s="324">
        <f t="shared" si="46"/>
        <v>0</v>
      </c>
      <c r="AU260" s="321">
        <f t="shared" si="47"/>
        <v>0</v>
      </c>
      <c r="AV260" s="322" t="str">
        <f t="shared" si="37"/>
        <v/>
      </c>
      <c r="AW260" s="110"/>
      <c r="AX260" s="110"/>
      <c r="AY260" s="110"/>
    </row>
    <row r="261" spans="1:51">
      <c r="A261" s="319"/>
      <c r="B261" s="634"/>
      <c r="C261" s="634"/>
      <c r="D261" s="633"/>
      <c r="E261" s="635"/>
      <c r="F261" s="635"/>
      <c r="G261" s="634"/>
      <c r="H261" s="647"/>
      <c r="I261" s="651"/>
      <c r="J261" s="647"/>
      <c r="K261" s="649"/>
      <c r="L261" s="647">
        <f>IF(D261="",0,VLOOKUP(D261,LookupDataNonCounty!$B$2:$C$16,2,FALSE)*J261)</f>
        <v>0</v>
      </c>
      <c r="M261" s="647"/>
      <c r="N261" s="647"/>
      <c r="O261" s="647"/>
      <c r="P261" s="647"/>
      <c r="Q261" s="647"/>
      <c r="R261" s="459"/>
      <c r="S261" s="460"/>
      <c r="T261" s="461"/>
      <c r="U261" s="462"/>
      <c r="V261" s="459"/>
      <c r="W261" s="459"/>
      <c r="X261" s="459"/>
      <c r="Y261" s="463"/>
      <c r="Z261" s="464"/>
      <c r="AA261" s="465"/>
      <c r="AB261" s="459"/>
      <c r="AC261" s="463"/>
      <c r="AD261" s="464"/>
      <c r="AE261" s="466"/>
      <c r="AF261" s="464"/>
      <c r="AG261" s="461"/>
      <c r="AH261" s="464"/>
      <c r="AI261" s="461"/>
      <c r="AJ261" s="653">
        <f t="shared" si="38"/>
        <v>1</v>
      </c>
      <c r="AK261" s="607"/>
      <c r="AL261" s="320">
        <f t="shared" ref="AL261:AL324" si="48">(I261+S261)*AJ261</f>
        <v>0</v>
      </c>
      <c r="AM261" s="320">
        <f t="shared" si="39"/>
        <v>0</v>
      </c>
      <c r="AN261" s="324">
        <f t="shared" si="40"/>
        <v>0</v>
      </c>
      <c r="AO261" s="324">
        <f t="shared" si="41"/>
        <v>0</v>
      </c>
      <c r="AP261" s="324">
        <f t="shared" si="42"/>
        <v>0</v>
      </c>
      <c r="AQ261" s="324">
        <f t="shared" si="43"/>
        <v>0</v>
      </c>
      <c r="AR261" s="324">
        <f t="shared" si="44"/>
        <v>0</v>
      </c>
      <c r="AS261" s="324">
        <f t="shared" si="45"/>
        <v>0</v>
      </c>
      <c r="AT261" s="324">
        <f t="shared" si="46"/>
        <v>0</v>
      </c>
      <c r="AU261" s="321">
        <f t="shared" si="47"/>
        <v>0</v>
      </c>
      <c r="AV261" s="322" t="str">
        <f t="shared" ref="AV261:AV324" si="49">IF(COUNTA(AK261,M261:AI261,A261:K261)&gt;0,"Y","")</f>
        <v/>
      </c>
      <c r="AW261" s="110"/>
      <c r="AX261" s="110"/>
      <c r="AY261" s="110"/>
    </row>
    <row r="262" spans="1:51">
      <c r="A262" s="319"/>
      <c r="B262" s="634"/>
      <c r="C262" s="634"/>
      <c r="D262" s="633"/>
      <c r="E262" s="635"/>
      <c r="F262" s="635"/>
      <c r="G262" s="634"/>
      <c r="H262" s="647"/>
      <c r="I262" s="651"/>
      <c r="J262" s="647"/>
      <c r="K262" s="649"/>
      <c r="L262" s="647">
        <f>IF(D262="",0,VLOOKUP(D262,LookupDataNonCounty!$B$2:$C$16,2,FALSE)*J262)</f>
        <v>0</v>
      </c>
      <c r="M262" s="647"/>
      <c r="N262" s="647"/>
      <c r="O262" s="647"/>
      <c r="P262" s="647"/>
      <c r="Q262" s="647"/>
      <c r="R262" s="459"/>
      <c r="S262" s="460"/>
      <c r="T262" s="461"/>
      <c r="U262" s="462"/>
      <c r="V262" s="459"/>
      <c r="W262" s="459"/>
      <c r="X262" s="459"/>
      <c r="Y262" s="463"/>
      <c r="Z262" s="464"/>
      <c r="AA262" s="465"/>
      <c r="AB262" s="459"/>
      <c r="AC262" s="463"/>
      <c r="AD262" s="464"/>
      <c r="AE262" s="466"/>
      <c r="AF262" s="464"/>
      <c r="AG262" s="461"/>
      <c r="AH262" s="464"/>
      <c r="AI262" s="461"/>
      <c r="AJ262" s="653">
        <f t="shared" ref="AJ262:AJ325" si="50">1-AK262</f>
        <v>1</v>
      </c>
      <c r="AK262" s="608"/>
      <c r="AL262" s="320">
        <f t="shared" si="48"/>
        <v>0</v>
      </c>
      <c r="AM262" s="320">
        <f t="shared" ref="AM262:AM325" si="51">AL262/40</f>
        <v>0</v>
      </c>
      <c r="AN262" s="324">
        <f t="shared" ref="AN262:AN325" si="52">(J262+SUM(T262:X262))*AJ262</f>
        <v>0</v>
      </c>
      <c r="AO262" s="324">
        <f t="shared" ref="AO262:AO325" si="53">(SUM(K262,Y262,Z262)*AJ262)</f>
        <v>0</v>
      </c>
      <c r="AP262" s="324">
        <f t="shared" ref="AP262:AP325" si="54">(L262+AA262+AB262)*AJ262</f>
        <v>0</v>
      </c>
      <c r="AQ262" s="324">
        <f t="shared" ref="AQ262:AQ325" si="55">(SUM(M262:N262)+SUM(AC262:AD262))*AJ262</f>
        <v>0</v>
      </c>
      <c r="AR262" s="324">
        <f t="shared" ref="AR262:AR325" si="56">(O262+AE262+AF262)*AJ262</f>
        <v>0</v>
      </c>
      <c r="AS262" s="324">
        <f t="shared" ref="AS262:AS325" si="57">(P262+AG262+AH262)*AJ262</f>
        <v>0</v>
      </c>
      <c r="AT262" s="324">
        <f t="shared" ref="AT262:AT325" si="58">(Q262+AI262)*AJ262</f>
        <v>0</v>
      </c>
      <c r="AU262" s="321">
        <f t="shared" ref="AU262:AU325" si="59">SUM(AN262:AT262)</f>
        <v>0</v>
      </c>
      <c r="AV262" s="322" t="str">
        <f t="shared" si="49"/>
        <v/>
      </c>
      <c r="AW262" s="110"/>
      <c r="AX262" s="110"/>
      <c r="AY262" s="110"/>
    </row>
    <row r="263" spans="1:51">
      <c r="A263" s="319"/>
      <c r="B263" s="634"/>
      <c r="C263" s="634"/>
      <c r="D263" s="633"/>
      <c r="E263" s="635"/>
      <c r="F263" s="635"/>
      <c r="G263" s="634"/>
      <c r="H263" s="647"/>
      <c r="I263" s="651"/>
      <c r="J263" s="647"/>
      <c r="K263" s="649"/>
      <c r="L263" s="647">
        <f>IF(D263="",0,VLOOKUP(D263,LookupDataNonCounty!$B$2:$C$16,2,FALSE)*J263)</f>
        <v>0</v>
      </c>
      <c r="M263" s="647"/>
      <c r="N263" s="647"/>
      <c r="O263" s="647"/>
      <c r="P263" s="647"/>
      <c r="Q263" s="647"/>
      <c r="R263" s="459"/>
      <c r="S263" s="460"/>
      <c r="T263" s="461"/>
      <c r="U263" s="462"/>
      <c r="V263" s="459"/>
      <c r="W263" s="459"/>
      <c r="X263" s="459"/>
      <c r="Y263" s="463"/>
      <c r="Z263" s="464"/>
      <c r="AA263" s="465"/>
      <c r="AB263" s="459"/>
      <c r="AC263" s="463"/>
      <c r="AD263" s="464"/>
      <c r="AE263" s="466"/>
      <c r="AF263" s="464"/>
      <c r="AG263" s="461"/>
      <c r="AH263" s="464"/>
      <c r="AI263" s="461"/>
      <c r="AJ263" s="653">
        <f t="shared" si="50"/>
        <v>1</v>
      </c>
      <c r="AK263" s="607"/>
      <c r="AL263" s="320">
        <f t="shared" si="48"/>
        <v>0</v>
      </c>
      <c r="AM263" s="320">
        <f t="shared" si="51"/>
        <v>0</v>
      </c>
      <c r="AN263" s="324">
        <f t="shared" si="52"/>
        <v>0</v>
      </c>
      <c r="AO263" s="324">
        <f t="shared" si="53"/>
        <v>0</v>
      </c>
      <c r="AP263" s="324">
        <f t="shared" si="54"/>
        <v>0</v>
      </c>
      <c r="AQ263" s="324">
        <f t="shared" si="55"/>
        <v>0</v>
      </c>
      <c r="AR263" s="324">
        <f t="shared" si="56"/>
        <v>0</v>
      </c>
      <c r="AS263" s="324">
        <f t="shared" si="57"/>
        <v>0</v>
      </c>
      <c r="AT263" s="324">
        <f t="shared" si="58"/>
        <v>0</v>
      </c>
      <c r="AU263" s="321">
        <f t="shared" si="59"/>
        <v>0</v>
      </c>
      <c r="AV263" s="322" t="str">
        <f t="shared" si="49"/>
        <v/>
      </c>
      <c r="AW263" s="110"/>
      <c r="AX263" s="110"/>
      <c r="AY263" s="110"/>
    </row>
    <row r="264" spans="1:51">
      <c r="A264" s="319"/>
      <c r="B264" s="634"/>
      <c r="C264" s="634"/>
      <c r="D264" s="633"/>
      <c r="E264" s="635"/>
      <c r="F264" s="635"/>
      <c r="G264" s="634"/>
      <c r="H264" s="647"/>
      <c r="I264" s="651"/>
      <c r="J264" s="647"/>
      <c r="K264" s="649"/>
      <c r="L264" s="647">
        <f>IF(D264="",0,VLOOKUP(D264,LookupDataNonCounty!$B$2:$C$16,2,FALSE)*J264)</f>
        <v>0</v>
      </c>
      <c r="M264" s="647"/>
      <c r="N264" s="647"/>
      <c r="O264" s="647"/>
      <c r="P264" s="647"/>
      <c r="Q264" s="647"/>
      <c r="R264" s="459"/>
      <c r="S264" s="460"/>
      <c r="T264" s="461"/>
      <c r="U264" s="462"/>
      <c r="V264" s="459"/>
      <c r="W264" s="459"/>
      <c r="X264" s="459"/>
      <c r="Y264" s="463"/>
      <c r="Z264" s="464"/>
      <c r="AA264" s="465"/>
      <c r="AB264" s="459"/>
      <c r="AC264" s="463"/>
      <c r="AD264" s="464"/>
      <c r="AE264" s="466"/>
      <c r="AF264" s="464"/>
      <c r="AG264" s="461"/>
      <c r="AH264" s="464"/>
      <c r="AI264" s="461"/>
      <c r="AJ264" s="653">
        <f t="shared" si="50"/>
        <v>1</v>
      </c>
      <c r="AK264" s="608"/>
      <c r="AL264" s="320">
        <f t="shared" si="48"/>
        <v>0</v>
      </c>
      <c r="AM264" s="320">
        <f t="shared" si="51"/>
        <v>0</v>
      </c>
      <c r="AN264" s="324">
        <f t="shared" si="52"/>
        <v>0</v>
      </c>
      <c r="AO264" s="324">
        <f t="shared" si="53"/>
        <v>0</v>
      </c>
      <c r="AP264" s="324">
        <f t="shared" si="54"/>
        <v>0</v>
      </c>
      <c r="AQ264" s="324">
        <f t="shared" si="55"/>
        <v>0</v>
      </c>
      <c r="AR264" s="324">
        <f t="shared" si="56"/>
        <v>0</v>
      </c>
      <c r="AS264" s="324">
        <f t="shared" si="57"/>
        <v>0</v>
      </c>
      <c r="AT264" s="324">
        <f t="shared" si="58"/>
        <v>0</v>
      </c>
      <c r="AU264" s="321">
        <f t="shared" si="59"/>
        <v>0</v>
      </c>
      <c r="AV264" s="322" t="str">
        <f t="shared" si="49"/>
        <v/>
      </c>
      <c r="AW264" s="110"/>
      <c r="AX264" s="110"/>
      <c r="AY264" s="110"/>
    </row>
    <row r="265" spans="1:51">
      <c r="A265" s="319"/>
      <c r="B265" s="634"/>
      <c r="C265" s="634"/>
      <c r="D265" s="633"/>
      <c r="E265" s="635"/>
      <c r="F265" s="635"/>
      <c r="G265" s="634"/>
      <c r="H265" s="647"/>
      <c r="I265" s="651"/>
      <c r="J265" s="647"/>
      <c r="K265" s="649"/>
      <c r="L265" s="647">
        <f>IF(D265="",0,VLOOKUP(D265,LookupDataNonCounty!$B$2:$C$16,2,FALSE)*J265)</f>
        <v>0</v>
      </c>
      <c r="M265" s="647"/>
      <c r="N265" s="647"/>
      <c r="O265" s="647"/>
      <c r="P265" s="647"/>
      <c r="Q265" s="647"/>
      <c r="R265" s="459"/>
      <c r="S265" s="460"/>
      <c r="T265" s="461"/>
      <c r="U265" s="462"/>
      <c r="V265" s="459"/>
      <c r="W265" s="459"/>
      <c r="X265" s="459"/>
      <c r="Y265" s="463"/>
      <c r="Z265" s="464"/>
      <c r="AA265" s="465"/>
      <c r="AB265" s="459"/>
      <c r="AC265" s="463"/>
      <c r="AD265" s="464"/>
      <c r="AE265" s="466"/>
      <c r="AF265" s="464"/>
      <c r="AG265" s="461"/>
      <c r="AH265" s="464"/>
      <c r="AI265" s="461"/>
      <c r="AJ265" s="653">
        <f t="shared" si="50"/>
        <v>1</v>
      </c>
      <c r="AK265" s="607"/>
      <c r="AL265" s="320">
        <f t="shared" si="48"/>
        <v>0</v>
      </c>
      <c r="AM265" s="320">
        <f t="shared" si="51"/>
        <v>0</v>
      </c>
      <c r="AN265" s="324">
        <f t="shared" si="52"/>
        <v>0</v>
      </c>
      <c r="AO265" s="324">
        <f t="shared" si="53"/>
        <v>0</v>
      </c>
      <c r="AP265" s="324">
        <f t="shared" si="54"/>
        <v>0</v>
      </c>
      <c r="AQ265" s="324">
        <f t="shared" si="55"/>
        <v>0</v>
      </c>
      <c r="AR265" s="324">
        <f t="shared" si="56"/>
        <v>0</v>
      </c>
      <c r="AS265" s="324">
        <f t="shared" si="57"/>
        <v>0</v>
      </c>
      <c r="AT265" s="324">
        <f t="shared" si="58"/>
        <v>0</v>
      </c>
      <c r="AU265" s="321">
        <f t="shared" si="59"/>
        <v>0</v>
      </c>
      <c r="AV265" s="322" t="str">
        <f t="shared" si="49"/>
        <v/>
      </c>
      <c r="AW265" s="110"/>
      <c r="AX265" s="110"/>
      <c r="AY265" s="110"/>
    </row>
    <row r="266" spans="1:51">
      <c r="A266" s="319"/>
      <c r="B266" s="634"/>
      <c r="C266" s="634"/>
      <c r="D266" s="633"/>
      <c r="E266" s="635"/>
      <c r="F266" s="635"/>
      <c r="G266" s="634"/>
      <c r="H266" s="647"/>
      <c r="I266" s="651"/>
      <c r="J266" s="647"/>
      <c r="K266" s="649"/>
      <c r="L266" s="647">
        <f>IF(D266="",0,VLOOKUP(D266,LookupDataNonCounty!$B$2:$C$16,2,FALSE)*J266)</f>
        <v>0</v>
      </c>
      <c r="M266" s="647"/>
      <c r="N266" s="647"/>
      <c r="O266" s="647"/>
      <c r="P266" s="647"/>
      <c r="Q266" s="647"/>
      <c r="R266" s="459"/>
      <c r="S266" s="460"/>
      <c r="T266" s="461"/>
      <c r="U266" s="462"/>
      <c r="V266" s="459"/>
      <c r="W266" s="459"/>
      <c r="X266" s="459"/>
      <c r="Y266" s="463"/>
      <c r="Z266" s="464"/>
      <c r="AA266" s="465"/>
      <c r="AB266" s="459"/>
      <c r="AC266" s="463"/>
      <c r="AD266" s="464"/>
      <c r="AE266" s="466"/>
      <c r="AF266" s="464"/>
      <c r="AG266" s="461"/>
      <c r="AH266" s="464"/>
      <c r="AI266" s="461"/>
      <c r="AJ266" s="653">
        <f t="shared" si="50"/>
        <v>1</v>
      </c>
      <c r="AK266" s="608"/>
      <c r="AL266" s="320">
        <f t="shared" si="48"/>
        <v>0</v>
      </c>
      <c r="AM266" s="320">
        <f t="shared" si="51"/>
        <v>0</v>
      </c>
      <c r="AN266" s="324">
        <f t="shared" si="52"/>
        <v>0</v>
      </c>
      <c r="AO266" s="324">
        <f t="shared" si="53"/>
        <v>0</v>
      </c>
      <c r="AP266" s="324">
        <f t="shared" si="54"/>
        <v>0</v>
      </c>
      <c r="AQ266" s="324">
        <f t="shared" si="55"/>
        <v>0</v>
      </c>
      <c r="AR266" s="324">
        <f t="shared" si="56"/>
        <v>0</v>
      </c>
      <c r="AS266" s="324">
        <f t="shared" si="57"/>
        <v>0</v>
      </c>
      <c r="AT266" s="324">
        <f t="shared" si="58"/>
        <v>0</v>
      </c>
      <c r="AU266" s="321">
        <f t="shared" si="59"/>
        <v>0</v>
      </c>
      <c r="AV266" s="322" t="str">
        <f t="shared" si="49"/>
        <v/>
      </c>
      <c r="AW266" s="110"/>
      <c r="AX266" s="110"/>
      <c r="AY266" s="110"/>
    </row>
    <row r="267" spans="1:51">
      <c r="A267" s="319"/>
      <c r="B267" s="634"/>
      <c r="C267" s="634"/>
      <c r="D267" s="633"/>
      <c r="E267" s="635"/>
      <c r="F267" s="635"/>
      <c r="G267" s="634"/>
      <c r="H267" s="647"/>
      <c r="I267" s="651"/>
      <c r="J267" s="647"/>
      <c r="K267" s="649"/>
      <c r="L267" s="647">
        <f>IF(D267="",0,VLOOKUP(D267,LookupDataNonCounty!$B$2:$C$16,2,FALSE)*J267)</f>
        <v>0</v>
      </c>
      <c r="M267" s="647"/>
      <c r="N267" s="647"/>
      <c r="O267" s="647"/>
      <c r="P267" s="647"/>
      <c r="Q267" s="647"/>
      <c r="R267" s="459"/>
      <c r="S267" s="460"/>
      <c r="T267" s="461"/>
      <c r="U267" s="462"/>
      <c r="V267" s="459"/>
      <c r="W267" s="459"/>
      <c r="X267" s="459"/>
      <c r="Y267" s="463"/>
      <c r="Z267" s="464"/>
      <c r="AA267" s="465"/>
      <c r="AB267" s="459"/>
      <c r="AC267" s="463"/>
      <c r="AD267" s="464"/>
      <c r="AE267" s="466"/>
      <c r="AF267" s="464"/>
      <c r="AG267" s="461"/>
      <c r="AH267" s="464"/>
      <c r="AI267" s="461"/>
      <c r="AJ267" s="653">
        <f t="shared" si="50"/>
        <v>1</v>
      </c>
      <c r="AK267" s="607"/>
      <c r="AL267" s="320">
        <f t="shared" si="48"/>
        <v>0</v>
      </c>
      <c r="AM267" s="320">
        <f t="shared" si="51"/>
        <v>0</v>
      </c>
      <c r="AN267" s="324">
        <f t="shared" si="52"/>
        <v>0</v>
      </c>
      <c r="AO267" s="324">
        <f t="shared" si="53"/>
        <v>0</v>
      </c>
      <c r="AP267" s="324">
        <f t="shared" si="54"/>
        <v>0</v>
      </c>
      <c r="AQ267" s="324">
        <f t="shared" si="55"/>
        <v>0</v>
      </c>
      <c r="AR267" s="324">
        <f t="shared" si="56"/>
        <v>0</v>
      </c>
      <c r="AS267" s="324">
        <f t="shared" si="57"/>
        <v>0</v>
      </c>
      <c r="AT267" s="324">
        <f t="shared" si="58"/>
        <v>0</v>
      </c>
      <c r="AU267" s="321">
        <f t="shared" si="59"/>
        <v>0</v>
      </c>
      <c r="AV267" s="322" t="str">
        <f t="shared" si="49"/>
        <v/>
      </c>
      <c r="AW267" s="110"/>
      <c r="AX267" s="110"/>
      <c r="AY267" s="110"/>
    </row>
    <row r="268" spans="1:51">
      <c r="A268" s="319"/>
      <c r="B268" s="634"/>
      <c r="C268" s="634"/>
      <c r="D268" s="633"/>
      <c r="E268" s="635"/>
      <c r="F268" s="635"/>
      <c r="G268" s="634"/>
      <c r="H268" s="647"/>
      <c r="I268" s="651"/>
      <c r="J268" s="647"/>
      <c r="K268" s="649"/>
      <c r="L268" s="647">
        <f>IF(D268="",0,VLOOKUP(D268,LookupDataNonCounty!$B$2:$C$16,2,FALSE)*J268)</f>
        <v>0</v>
      </c>
      <c r="M268" s="647"/>
      <c r="N268" s="647"/>
      <c r="O268" s="647"/>
      <c r="P268" s="647"/>
      <c r="Q268" s="647"/>
      <c r="R268" s="459"/>
      <c r="S268" s="460"/>
      <c r="T268" s="461"/>
      <c r="U268" s="462"/>
      <c r="V268" s="459"/>
      <c r="W268" s="459"/>
      <c r="X268" s="459"/>
      <c r="Y268" s="463"/>
      <c r="Z268" s="464"/>
      <c r="AA268" s="465"/>
      <c r="AB268" s="459"/>
      <c r="AC268" s="463"/>
      <c r="AD268" s="464"/>
      <c r="AE268" s="466"/>
      <c r="AF268" s="464"/>
      <c r="AG268" s="461"/>
      <c r="AH268" s="464"/>
      <c r="AI268" s="461"/>
      <c r="AJ268" s="653">
        <f t="shared" si="50"/>
        <v>1</v>
      </c>
      <c r="AK268" s="608"/>
      <c r="AL268" s="320">
        <f t="shared" si="48"/>
        <v>0</v>
      </c>
      <c r="AM268" s="320">
        <f t="shared" si="51"/>
        <v>0</v>
      </c>
      <c r="AN268" s="324">
        <f t="shared" si="52"/>
        <v>0</v>
      </c>
      <c r="AO268" s="324">
        <f t="shared" si="53"/>
        <v>0</v>
      </c>
      <c r="AP268" s="324">
        <f t="shared" si="54"/>
        <v>0</v>
      </c>
      <c r="AQ268" s="324">
        <f t="shared" si="55"/>
        <v>0</v>
      </c>
      <c r="AR268" s="324">
        <f t="shared" si="56"/>
        <v>0</v>
      </c>
      <c r="AS268" s="324">
        <f t="shared" si="57"/>
        <v>0</v>
      </c>
      <c r="AT268" s="324">
        <f t="shared" si="58"/>
        <v>0</v>
      </c>
      <c r="AU268" s="321">
        <f t="shared" si="59"/>
        <v>0</v>
      </c>
      <c r="AV268" s="322" t="str">
        <f t="shared" si="49"/>
        <v/>
      </c>
      <c r="AW268" s="110"/>
      <c r="AX268" s="110"/>
      <c r="AY268" s="110"/>
    </row>
    <row r="269" spans="1:51">
      <c r="A269" s="319"/>
      <c r="B269" s="634"/>
      <c r="C269" s="634"/>
      <c r="D269" s="633"/>
      <c r="E269" s="635"/>
      <c r="F269" s="635"/>
      <c r="G269" s="634"/>
      <c r="H269" s="647"/>
      <c r="I269" s="651"/>
      <c r="J269" s="647"/>
      <c r="K269" s="649"/>
      <c r="L269" s="647">
        <f>IF(D269="",0,VLOOKUP(D269,LookupDataNonCounty!$B$2:$C$16,2,FALSE)*J269)</f>
        <v>0</v>
      </c>
      <c r="M269" s="647"/>
      <c r="N269" s="647"/>
      <c r="O269" s="647"/>
      <c r="P269" s="647"/>
      <c r="Q269" s="647"/>
      <c r="R269" s="459"/>
      <c r="S269" s="460"/>
      <c r="T269" s="461"/>
      <c r="U269" s="462"/>
      <c r="V269" s="459"/>
      <c r="W269" s="459"/>
      <c r="X269" s="459"/>
      <c r="Y269" s="463"/>
      <c r="Z269" s="464"/>
      <c r="AA269" s="465"/>
      <c r="AB269" s="459"/>
      <c r="AC269" s="463"/>
      <c r="AD269" s="464"/>
      <c r="AE269" s="466"/>
      <c r="AF269" s="464"/>
      <c r="AG269" s="461"/>
      <c r="AH269" s="464"/>
      <c r="AI269" s="461"/>
      <c r="AJ269" s="653">
        <f t="shared" si="50"/>
        <v>1</v>
      </c>
      <c r="AK269" s="607"/>
      <c r="AL269" s="320">
        <f t="shared" si="48"/>
        <v>0</v>
      </c>
      <c r="AM269" s="320">
        <f t="shared" si="51"/>
        <v>0</v>
      </c>
      <c r="AN269" s="324">
        <f t="shared" si="52"/>
        <v>0</v>
      </c>
      <c r="AO269" s="324">
        <f t="shared" si="53"/>
        <v>0</v>
      </c>
      <c r="AP269" s="324">
        <f t="shared" si="54"/>
        <v>0</v>
      </c>
      <c r="AQ269" s="324">
        <f t="shared" si="55"/>
        <v>0</v>
      </c>
      <c r="AR269" s="324">
        <f t="shared" si="56"/>
        <v>0</v>
      </c>
      <c r="AS269" s="324">
        <f t="shared" si="57"/>
        <v>0</v>
      </c>
      <c r="AT269" s="324">
        <f t="shared" si="58"/>
        <v>0</v>
      </c>
      <c r="AU269" s="321">
        <f t="shared" si="59"/>
        <v>0</v>
      </c>
      <c r="AV269" s="322" t="str">
        <f t="shared" si="49"/>
        <v/>
      </c>
      <c r="AW269" s="110"/>
      <c r="AX269" s="110"/>
      <c r="AY269" s="110"/>
    </row>
    <row r="270" spans="1:51">
      <c r="A270" s="319"/>
      <c r="B270" s="634"/>
      <c r="C270" s="634"/>
      <c r="D270" s="633"/>
      <c r="E270" s="635"/>
      <c r="F270" s="635"/>
      <c r="G270" s="634"/>
      <c r="H270" s="647"/>
      <c r="I270" s="651"/>
      <c r="J270" s="647"/>
      <c r="K270" s="649"/>
      <c r="L270" s="647">
        <f>IF(D270="",0,VLOOKUP(D270,LookupDataNonCounty!$B$2:$C$16,2,FALSE)*J270)</f>
        <v>0</v>
      </c>
      <c r="M270" s="647"/>
      <c r="N270" s="647"/>
      <c r="O270" s="647"/>
      <c r="P270" s="647"/>
      <c r="Q270" s="647"/>
      <c r="R270" s="459"/>
      <c r="S270" s="460"/>
      <c r="T270" s="461"/>
      <c r="U270" s="462"/>
      <c r="V270" s="459"/>
      <c r="W270" s="459"/>
      <c r="X270" s="459"/>
      <c r="Y270" s="463"/>
      <c r="Z270" s="464"/>
      <c r="AA270" s="465"/>
      <c r="AB270" s="459"/>
      <c r="AC270" s="463"/>
      <c r="AD270" s="464"/>
      <c r="AE270" s="466"/>
      <c r="AF270" s="464"/>
      <c r="AG270" s="461"/>
      <c r="AH270" s="464"/>
      <c r="AI270" s="461"/>
      <c r="AJ270" s="653">
        <f t="shared" si="50"/>
        <v>1</v>
      </c>
      <c r="AK270" s="608"/>
      <c r="AL270" s="320">
        <f t="shared" si="48"/>
        <v>0</v>
      </c>
      <c r="AM270" s="320">
        <f t="shared" si="51"/>
        <v>0</v>
      </c>
      <c r="AN270" s="324">
        <f t="shared" si="52"/>
        <v>0</v>
      </c>
      <c r="AO270" s="324">
        <f t="shared" si="53"/>
        <v>0</v>
      </c>
      <c r="AP270" s="324">
        <f t="shared" si="54"/>
        <v>0</v>
      </c>
      <c r="AQ270" s="324">
        <f t="shared" si="55"/>
        <v>0</v>
      </c>
      <c r="AR270" s="324">
        <f t="shared" si="56"/>
        <v>0</v>
      </c>
      <c r="AS270" s="324">
        <f t="shared" si="57"/>
        <v>0</v>
      </c>
      <c r="AT270" s="324">
        <f t="shared" si="58"/>
        <v>0</v>
      </c>
      <c r="AU270" s="321">
        <f t="shared" si="59"/>
        <v>0</v>
      </c>
      <c r="AV270" s="322" t="str">
        <f t="shared" si="49"/>
        <v/>
      </c>
      <c r="AW270" s="110"/>
      <c r="AX270" s="110"/>
      <c r="AY270" s="110"/>
    </row>
    <row r="271" spans="1:51">
      <c r="A271" s="319"/>
      <c r="B271" s="634"/>
      <c r="C271" s="634"/>
      <c r="D271" s="633"/>
      <c r="E271" s="635"/>
      <c r="F271" s="635"/>
      <c r="G271" s="634"/>
      <c r="H271" s="647"/>
      <c r="I271" s="651"/>
      <c r="J271" s="647"/>
      <c r="K271" s="649"/>
      <c r="L271" s="647">
        <f>IF(D271="",0,VLOOKUP(D271,LookupDataNonCounty!$B$2:$C$16,2,FALSE)*J271)</f>
        <v>0</v>
      </c>
      <c r="M271" s="647"/>
      <c r="N271" s="647"/>
      <c r="O271" s="647"/>
      <c r="P271" s="647"/>
      <c r="Q271" s="647"/>
      <c r="R271" s="459"/>
      <c r="S271" s="460"/>
      <c r="T271" s="461"/>
      <c r="U271" s="462"/>
      <c r="V271" s="459"/>
      <c r="W271" s="459"/>
      <c r="X271" s="459"/>
      <c r="Y271" s="463"/>
      <c r="Z271" s="464"/>
      <c r="AA271" s="465"/>
      <c r="AB271" s="459"/>
      <c r="AC271" s="463"/>
      <c r="AD271" s="464"/>
      <c r="AE271" s="466"/>
      <c r="AF271" s="464"/>
      <c r="AG271" s="461"/>
      <c r="AH271" s="464"/>
      <c r="AI271" s="461"/>
      <c r="AJ271" s="653">
        <f t="shared" si="50"/>
        <v>1</v>
      </c>
      <c r="AK271" s="607"/>
      <c r="AL271" s="320">
        <f t="shared" si="48"/>
        <v>0</v>
      </c>
      <c r="AM271" s="320">
        <f t="shared" si="51"/>
        <v>0</v>
      </c>
      <c r="AN271" s="324">
        <f t="shared" si="52"/>
        <v>0</v>
      </c>
      <c r="AO271" s="324">
        <f t="shared" si="53"/>
        <v>0</v>
      </c>
      <c r="AP271" s="324">
        <f t="shared" si="54"/>
        <v>0</v>
      </c>
      <c r="AQ271" s="324">
        <f t="shared" si="55"/>
        <v>0</v>
      </c>
      <c r="AR271" s="324">
        <f t="shared" si="56"/>
        <v>0</v>
      </c>
      <c r="AS271" s="324">
        <f t="shared" si="57"/>
        <v>0</v>
      </c>
      <c r="AT271" s="324">
        <f t="shared" si="58"/>
        <v>0</v>
      </c>
      <c r="AU271" s="321">
        <f t="shared" si="59"/>
        <v>0</v>
      </c>
      <c r="AV271" s="322" t="str">
        <f t="shared" si="49"/>
        <v/>
      </c>
      <c r="AW271" s="110"/>
      <c r="AX271" s="110"/>
      <c r="AY271" s="110"/>
    </row>
    <row r="272" spans="1:51">
      <c r="A272" s="319"/>
      <c r="B272" s="634"/>
      <c r="C272" s="634"/>
      <c r="D272" s="633"/>
      <c r="E272" s="635"/>
      <c r="F272" s="635"/>
      <c r="G272" s="634"/>
      <c r="H272" s="647"/>
      <c r="I272" s="651"/>
      <c r="J272" s="647"/>
      <c r="K272" s="649"/>
      <c r="L272" s="647">
        <f>IF(D272="",0,VLOOKUP(D272,LookupDataNonCounty!$B$2:$C$16,2,FALSE)*J272)</f>
        <v>0</v>
      </c>
      <c r="M272" s="647"/>
      <c r="N272" s="647"/>
      <c r="O272" s="647"/>
      <c r="P272" s="647"/>
      <c r="Q272" s="647"/>
      <c r="R272" s="459"/>
      <c r="S272" s="460"/>
      <c r="T272" s="461"/>
      <c r="U272" s="462"/>
      <c r="V272" s="459"/>
      <c r="W272" s="459"/>
      <c r="X272" s="459"/>
      <c r="Y272" s="463"/>
      <c r="Z272" s="464"/>
      <c r="AA272" s="465"/>
      <c r="AB272" s="459"/>
      <c r="AC272" s="463"/>
      <c r="AD272" s="464"/>
      <c r="AE272" s="466"/>
      <c r="AF272" s="464"/>
      <c r="AG272" s="461"/>
      <c r="AH272" s="464"/>
      <c r="AI272" s="461"/>
      <c r="AJ272" s="653">
        <f t="shared" si="50"/>
        <v>1</v>
      </c>
      <c r="AK272" s="608"/>
      <c r="AL272" s="320">
        <f t="shared" si="48"/>
        <v>0</v>
      </c>
      <c r="AM272" s="320">
        <f t="shared" si="51"/>
        <v>0</v>
      </c>
      <c r="AN272" s="324">
        <f t="shared" si="52"/>
        <v>0</v>
      </c>
      <c r="AO272" s="324">
        <f t="shared" si="53"/>
        <v>0</v>
      </c>
      <c r="AP272" s="324">
        <f t="shared" si="54"/>
        <v>0</v>
      </c>
      <c r="AQ272" s="324">
        <f t="shared" si="55"/>
        <v>0</v>
      </c>
      <c r="AR272" s="324">
        <f t="shared" si="56"/>
        <v>0</v>
      </c>
      <c r="AS272" s="324">
        <f t="shared" si="57"/>
        <v>0</v>
      </c>
      <c r="AT272" s="324">
        <f t="shared" si="58"/>
        <v>0</v>
      </c>
      <c r="AU272" s="321">
        <f t="shared" si="59"/>
        <v>0</v>
      </c>
      <c r="AV272" s="322" t="str">
        <f t="shared" si="49"/>
        <v/>
      </c>
      <c r="AW272" s="110"/>
      <c r="AX272" s="110"/>
      <c r="AY272" s="110"/>
    </row>
    <row r="273" spans="1:51">
      <c r="A273" s="319"/>
      <c r="B273" s="634"/>
      <c r="C273" s="634"/>
      <c r="D273" s="633"/>
      <c r="E273" s="635"/>
      <c r="F273" s="635"/>
      <c r="G273" s="634"/>
      <c r="H273" s="647"/>
      <c r="I273" s="651"/>
      <c r="J273" s="647"/>
      <c r="K273" s="649"/>
      <c r="L273" s="647">
        <f>IF(D273="",0,VLOOKUP(D273,LookupDataNonCounty!$B$2:$C$16,2,FALSE)*J273)</f>
        <v>0</v>
      </c>
      <c r="M273" s="647"/>
      <c r="N273" s="647"/>
      <c r="O273" s="647"/>
      <c r="P273" s="647"/>
      <c r="Q273" s="647"/>
      <c r="R273" s="459"/>
      <c r="S273" s="460"/>
      <c r="T273" s="461"/>
      <c r="U273" s="462"/>
      <c r="V273" s="459"/>
      <c r="W273" s="459"/>
      <c r="X273" s="459"/>
      <c r="Y273" s="463"/>
      <c r="Z273" s="464"/>
      <c r="AA273" s="465"/>
      <c r="AB273" s="459"/>
      <c r="AC273" s="463"/>
      <c r="AD273" s="464"/>
      <c r="AE273" s="466"/>
      <c r="AF273" s="464"/>
      <c r="AG273" s="461"/>
      <c r="AH273" s="464"/>
      <c r="AI273" s="461"/>
      <c r="AJ273" s="653">
        <f t="shared" si="50"/>
        <v>1</v>
      </c>
      <c r="AK273" s="607"/>
      <c r="AL273" s="320">
        <f t="shared" si="48"/>
        <v>0</v>
      </c>
      <c r="AM273" s="320">
        <f t="shared" si="51"/>
        <v>0</v>
      </c>
      <c r="AN273" s="324">
        <f t="shared" si="52"/>
        <v>0</v>
      </c>
      <c r="AO273" s="324">
        <f t="shared" si="53"/>
        <v>0</v>
      </c>
      <c r="AP273" s="324">
        <f t="shared" si="54"/>
        <v>0</v>
      </c>
      <c r="AQ273" s="324">
        <f t="shared" si="55"/>
        <v>0</v>
      </c>
      <c r="AR273" s="324">
        <f t="shared" si="56"/>
        <v>0</v>
      </c>
      <c r="AS273" s="324">
        <f t="shared" si="57"/>
        <v>0</v>
      </c>
      <c r="AT273" s="324">
        <f t="shared" si="58"/>
        <v>0</v>
      </c>
      <c r="AU273" s="321">
        <f t="shared" si="59"/>
        <v>0</v>
      </c>
      <c r="AV273" s="322" t="str">
        <f t="shared" si="49"/>
        <v/>
      </c>
      <c r="AW273" s="110"/>
      <c r="AX273" s="110"/>
      <c r="AY273" s="110"/>
    </row>
    <row r="274" spans="1:51">
      <c r="A274" s="319"/>
      <c r="B274" s="634"/>
      <c r="C274" s="634"/>
      <c r="D274" s="633"/>
      <c r="E274" s="635"/>
      <c r="F274" s="635"/>
      <c r="G274" s="634"/>
      <c r="H274" s="647"/>
      <c r="I274" s="651"/>
      <c r="J274" s="647"/>
      <c r="K274" s="649"/>
      <c r="L274" s="647">
        <f>IF(D274="",0,VLOOKUP(D274,LookupDataNonCounty!$B$2:$C$16,2,FALSE)*J274)</f>
        <v>0</v>
      </c>
      <c r="M274" s="647"/>
      <c r="N274" s="647"/>
      <c r="O274" s="647"/>
      <c r="P274" s="647"/>
      <c r="Q274" s="647"/>
      <c r="R274" s="459"/>
      <c r="S274" s="460"/>
      <c r="T274" s="461"/>
      <c r="U274" s="462"/>
      <c r="V274" s="459"/>
      <c r="W274" s="459"/>
      <c r="X274" s="459"/>
      <c r="Y274" s="463"/>
      <c r="Z274" s="464"/>
      <c r="AA274" s="465"/>
      <c r="AB274" s="459"/>
      <c r="AC274" s="463"/>
      <c r="AD274" s="464"/>
      <c r="AE274" s="466"/>
      <c r="AF274" s="464"/>
      <c r="AG274" s="461"/>
      <c r="AH274" s="464"/>
      <c r="AI274" s="461"/>
      <c r="AJ274" s="653">
        <f t="shared" si="50"/>
        <v>1</v>
      </c>
      <c r="AK274" s="608"/>
      <c r="AL274" s="320">
        <f t="shared" si="48"/>
        <v>0</v>
      </c>
      <c r="AM274" s="320">
        <f t="shared" si="51"/>
        <v>0</v>
      </c>
      <c r="AN274" s="324">
        <f t="shared" si="52"/>
        <v>0</v>
      </c>
      <c r="AO274" s="324">
        <f t="shared" si="53"/>
        <v>0</v>
      </c>
      <c r="AP274" s="324">
        <f t="shared" si="54"/>
        <v>0</v>
      </c>
      <c r="AQ274" s="324">
        <f t="shared" si="55"/>
        <v>0</v>
      </c>
      <c r="AR274" s="324">
        <f t="shared" si="56"/>
        <v>0</v>
      </c>
      <c r="AS274" s="324">
        <f t="shared" si="57"/>
        <v>0</v>
      </c>
      <c r="AT274" s="324">
        <f t="shared" si="58"/>
        <v>0</v>
      </c>
      <c r="AU274" s="321">
        <f t="shared" si="59"/>
        <v>0</v>
      </c>
      <c r="AV274" s="322" t="str">
        <f t="shared" si="49"/>
        <v/>
      </c>
      <c r="AW274" s="110"/>
      <c r="AX274" s="110"/>
      <c r="AY274" s="110"/>
    </row>
    <row r="275" spans="1:51">
      <c r="A275" s="319"/>
      <c r="B275" s="634"/>
      <c r="C275" s="634"/>
      <c r="D275" s="633"/>
      <c r="E275" s="635"/>
      <c r="F275" s="635"/>
      <c r="G275" s="634"/>
      <c r="H275" s="647"/>
      <c r="I275" s="651"/>
      <c r="J275" s="647"/>
      <c r="K275" s="649"/>
      <c r="L275" s="647">
        <f>IF(D275="",0,VLOOKUP(D275,LookupDataNonCounty!$B$2:$C$16,2,FALSE)*J275)</f>
        <v>0</v>
      </c>
      <c r="M275" s="647"/>
      <c r="N275" s="647"/>
      <c r="O275" s="647"/>
      <c r="P275" s="647"/>
      <c r="Q275" s="647"/>
      <c r="R275" s="459"/>
      <c r="S275" s="460"/>
      <c r="T275" s="461"/>
      <c r="U275" s="462"/>
      <c r="V275" s="459"/>
      <c r="W275" s="459"/>
      <c r="X275" s="459"/>
      <c r="Y275" s="463"/>
      <c r="Z275" s="464"/>
      <c r="AA275" s="465"/>
      <c r="AB275" s="459"/>
      <c r="AC275" s="463"/>
      <c r="AD275" s="464"/>
      <c r="AE275" s="466"/>
      <c r="AF275" s="464"/>
      <c r="AG275" s="461"/>
      <c r="AH275" s="464"/>
      <c r="AI275" s="461"/>
      <c r="AJ275" s="653">
        <f t="shared" si="50"/>
        <v>1</v>
      </c>
      <c r="AK275" s="607"/>
      <c r="AL275" s="320">
        <f t="shared" si="48"/>
        <v>0</v>
      </c>
      <c r="AM275" s="320">
        <f t="shared" si="51"/>
        <v>0</v>
      </c>
      <c r="AN275" s="324">
        <f t="shared" si="52"/>
        <v>0</v>
      </c>
      <c r="AO275" s="324">
        <f t="shared" si="53"/>
        <v>0</v>
      </c>
      <c r="AP275" s="324">
        <f t="shared" si="54"/>
        <v>0</v>
      </c>
      <c r="AQ275" s="324">
        <f t="shared" si="55"/>
        <v>0</v>
      </c>
      <c r="AR275" s="324">
        <f t="shared" si="56"/>
        <v>0</v>
      </c>
      <c r="AS275" s="324">
        <f t="shared" si="57"/>
        <v>0</v>
      </c>
      <c r="AT275" s="324">
        <f t="shared" si="58"/>
        <v>0</v>
      </c>
      <c r="AU275" s="321">
        <f t="shared" si="59"/>
        <v>0</v>
      </c>
      <c r="AV275" s="322" t="str">
        <f t="shared" si="49"/>
        <v/>
      </c>
      <c r="AW275" s="110"/>
      <c r="AX275" s="110"/>
      <c r="AY275" s="110"/>
    </row>
    <row r="276" spans="1:51">
      <c r="A276" s="319"/>
      <c r="B276" s="634"/>
      <c r="C276" s="634"/>
      <c r="D276" s="633"/>
      <c r="E276" s="635"/>
      <c r="F276" s="635"/>
      <c r="G276" s="634"/>
      <c r="H276" s="647"/>
      <c r="I276" s="651"/>
      <c r="J276" s="647"/>
      <c r="K276" s="649"/>
      <c r="L276" s="647">
        <f>IF(D276="",0,VLOOKUP(D276,LookupDataNonCounty!$B$2:$C$16,2,FALSE)*J276)</f>
        <v>0</v>
      </c>
      <c r="M276" s="647"/>
      <c r="N276" s="647"/>
      <c r="O276" s="647"/>
      <c r="P276" s="647"/>
      <c r="Q276" s="647"/>
      <c r="R276" s="459"/>
      <c r="S276" s="460"/>
      <c r="T276" s="461"/>
      <c r="U276" s="462"/>
      <c r="V276" s="459"/>
      <c r="W276" s="459"/>
      <c r="X276" s="459"/>
      <c r="Y276" s="463"/>
      <c r="Z276" s="464"/>
      <c r="AA276" s="465"/>
      <c r="AB276" s="459"/>
      <c r="AC276" s="463"/>
      <c r="AD276" s="464"/>
      <c r="AE276" s="466"/>
      <c r="AF276" s="464"/>
      <c r="AG276" s="461"/>
      <c r="AH276" s="464"/>
      <c r="AI276" s="461"/>
      <c r="AJ276" s="653">
        <f t="shared" si="50"/>
        <v>1</v>
      </c>
      <c r="AK276" s="608"/>
      <c r="AL276" s="320">
        <f t="shared" si="48"/>
        <v>0</v>
      </c>
      <c r="AM276" s="320">
        <f t="shared" si="51"/>
        <v>0</v>
      </c>
      <c r="AN276" s="324">
        <f t="shared" si="52"/>
        <v>0</v>
      </c>
      <c r="AO276" s="324">
        <f t="shared" si="53"/>
        <v>0</v>
      </c>
      <c r="AP276" s="324">
        <f t="shared" si="54"/>
        <v>0</v>
      </c>
      <c r="AQ276" s="324">
        <f t="shared" si="55"/>
        <v>0</v>
      </c>
      <c r="AR276" s="324">
        <f t="shared" si="56"/>
        <v>0</v>
      </c>
      <c r="AS276" s="324">
        <f t="shared" si="57"/>
        <v>0</v>
      </c>
      <c r="AT276" s="324">
        <f t="shared" si="58"/>
        <v>0</v>
      </c>
      <c r="AU276" s="321">
        <f t="shared" si="59"/>
        <v>0</v>
      </c>
      <c r="AV276" s="322" t="str">
        <f t="shared" si="49"/>
        <v/>
      </c>
      <c r="AW276" s="110"/>
      <c r="AX276" s="110"/>
      <c r="AY276" s="110"/>
    </row>
    <row r="277" spans="1:51">
      <c r="A277" s="319"/>
      <c r="B277" s="634"/>
      <c r="C277" s="634"/>
      <c r="D277" s="633"/>
      <c r="E277" s="635"/>
      <c r="F277" s="635"/>
      <c r="G277" s="634"/>
      <c r="H277" s="647"/>
      <c r="I277" s="651"/>
      <c r="J277" s="647"/>
      <c r="K277" s="649"/>
      <c r="L277" s="647">
        <f>IF(D277="",0,VLOOKUP(D277,LookupDataNonCounty!$B$2:$C$16,2,FALSE)*J277)</f>
        <v>0</v>
      </c>
      <c r="M277" s="647"/>
      <c r="N277" s="647"/>
      <c r="O277" s="647"/>
      <c r="P277" s="647"/>
      <c r="Q277" s="647"/>
      <c r="R277" s="459"/>
      <c r="S277" s="460"/>
      <c r="T277" s="461"/>
      <c r="U277" s="462"/>
      <c r="V277" s="459"/>
      <c r="W277" s="459"/>
      <c r="X277" s="459"/>
      <c r="Y277" s="463"/>
      <c r="Z277" s="464"/>
      <c r="AA277" s="465"/>
      <c r="AB277" s="459"/>
      <c r="AC277" s="463"/>
      <c r="AD277" s="464"/>
      <c r="AE277" s="466"/>
      <c r="AF277" s="464"/>
      <c r="AG277" s="461"/>
      <c r="AH277" s="464"/>
      <c r="AI277" s="461"/>
      <c r="AJ277" s="653">
        <f t="shared" si="50"/>
        <v>1</v>
      </c>
      <c r="AK277" s="607"/>
      <c r="AL277" s="320">
        <f t="shared" si="48"/>
        <v>0</v>
      </c>
      <c r="AM277" s="320">
        <f t="shared" si="51"/>
        <v>0</v>
      </c>
      <c r="AN277" s="324">
        <f t="shared" si="52"/>
        <v>0</v>
      </c>
      <c r="AO277" s="324">
        <f t="shared" si="53"/>
        <v>0</v>
      </c>
      <c r="AP277" s="324">
        <f t="shared" si="54"/>
        <v>0</v>
      </c>
      <c r="AQ277" s="324">
        <f t="shared" si="55"/>
        <v>0</v>
      </c>
      <c r="AR277" s="324">
        <f t="shared" si="56"/>
        <v>0</v>
      </c>
      <c r="AS277" s="324">
        <f t="shared" si="57"/>
        <v>0</v>
      </c>
      <c r="AT277" s="324">
        <f t="shared" si="58"/>
        <v>0</v>
      </c>
      <c r="AU277" s="321">
        <f t="shared" si="59"/>
        <v>0</v>
      </c>
      <c r="AV277" s="322" t="str">
        <f t="shared" si="49"/>
        <v/>
      </c>
      <c r="AW277" s="110"/>
      <c r="AX277" s="110"/>
      <c r="AY277" s="110"/>
    </row>
    <row r="278" spans="1:51">
      <c r="A278" s="319"/>
      <c r="B278" s="634"/>
      <c r="C278" s="634"/>
      <c r="D278" s="633"/>
      <c r="E278" s="635"/>
      <c r="F278" s="635"/>
      <c r="G278" s="634"/>
      <c r="H278" s="647"/>
      <c r="I278" s="651"/>
      <c r="J278" s="647"/>
      <c r="K278" s="649"/>
      <c r="L278" s="647">
        <f>IF(D278="",0,VLOOKUP(D278,LookupDataNonCounty!$B$2:$C$16,2,FALSE)*J278)</f>
        <v>0</v>
      </c>
      <c r="M278" s="647"/>
      <c r="N278" s="647"/>
      <c r="O278" s="647"/>
      <c r="P278" s="647"/>
      <c r="Q278" s="647"/>
      <c r="R278" s="459"/>
      <c r="S278" s="460"/>
      <c r="T278" s="461"/>
      <c r="U278" s="462"/>
      <c r="V278" s="459"/>
      <c r="W278" s="459"/>
      <c r="X278" s="459"/>
      <c r="Y278" s="463"/>
      <c r="Z278" s="464"/>
      <c r="AA278" s="465"/>
      <c r="AB278" s="459"/>
      <c r="AC278" s="463"/>
      <c r="AD278" s="464"/>
      <c r="AE278" s="466"/>
      <c r="AF278" s="464"/>
      <c r="AG278" s="461"/>
      <c r="AH278" s="464"/>
      <c r="AI278" s="461"/>
      <c r="AJ278" s="653">
        <f t="shared" si="50"/>
        <v>1</v>
      </c>
      <c r="AK278" s="608"/>
      <c r="AL278" s="320">
        <f t="shared" si="48"/>
        <v>0</v>
      </c>
      <c r="AM278" s="320">
        <f t="shared" si="51"/>
        <v>0</v>
      </c>
      <c r="AN278" s="324">
        <f t="shared" si="52"/>
        <v>0</v>
      </c>
      <c r="AO278" s="324">
        <f t="shared" si="53"/>
        <v>0</v>
      </c>
      <c r="AP278" s="324">
        <f t="shared" si="54"/>
        <v>0</v>
      </c>
      <c r="AQ278" s="324">
        <f t="shared" si="55"/>
        <v>0</v>
      </c>
      <c r="AR278" s="324">
        <f t="shared" si="56"/>
        <v>0</v>
      </c>
      <c r="AS278" s="324">
        <f t="shared" si="57"/>
        <v>0</v>
      </c>
      <c r="AT278" s="324">
        <f t="shared" si="58"/>
        <v>0</v>
      </c>
      <c r="AU278" s="321">
        <f t="shared" si="59"/>
        <v>0</v>
      </c>
      <c r="AV278" s="322" t="str">
        <f t="shared" si="49"/>
        <v/>
      </c>
      <c r="AW278" s="110"/>
      <c r="AX278" s="110"/>
      <c r="AY278" s="110"/>
    </row>
    <row r="279" spans="1:51">
      <c r="A279" s="319"/>
      <c r="B279" s="634"/>
      <c r="C279" s="634"/>
      <c r="D279" s="633"/>
      <c r="E279" s="635"/>
      <c r="F279" s="635"/>
      <c r="G279" s="634"/>
      <c r="H279" s="647"/>
      <c r="I279" s="651"/>
      <c r="J279" s="647"/>
      <c r="K279" s="649"/>
      <c r="L279" s="647">
        <f>IF(D279="",0,VLOOKUP(D279,LookupDataNonCounty!$B$2:$C$16,2,FALSE)*J279)</f>
        <v>0</v>
      </c>
      <c r="M279" s="647"/>
      <c r="N279" s="647"/>
      <c r="O279" s="647"/>
      <c r="P279" s="647"/>
      <c r="Q279" s="647"/>
      <c r="R279" s="459"/>
      <c r="S279" s="460"/>
      <c r="T279" s="461"/>
      <c r="U279" s="462"/>
      <c r="V279" s="459"/>
      <c r="W279" s="459"/>
      <c r="X279" s="459"/>
      <c r="Y279" s="463"/>
      <c r="Z279" s="464"/>
      <c r="AA279" s="465"/>
      <c r="AB279" s="459"/>
      <c r="AC279" s="463"/>
      <c r="AD279" s="464"/>
      <c r="AE279" s="466"/>
      <c r="AF279" s="464"/>
      <c r="AG279" s="461"/>
      <c r="AH279" s="464"/>
      <c r="AI279" s="461"/>
      <c r="AJ279" s="653">
        <f t="shared" si="50"/>
        <v>1</v>
      </c>
      <c r="AK279" s="607"/>
      <c r="AL279" s="320">
        <f t="shared" si="48"/>
        <v>0</v>
      </c>
      <c r="AM279" s="320">
        <f t="shared" si="51"/>
        <v>0</v>
      </c>
      <c r="AN279" s="324">
        <f t="shared" si="52"/>
        <v>0</v>
      </c>
      <c r="AO279" s="324">
        <f t="shared" si="53"/>
        <v>0</v>
      </c>
      <c r="AP279" s="324">
        <f t="shared" si="54"/>
        <v>0</v>
      </c>
      <c r="AQ279" s="324">
        <f t="shared" si="55"/>
        <v>0</v>
      </c>
      <c r="AR279" s="324">
        <f t="shared" si="56"/>
        <v>0</v>
      </c>
      <c r="AS279" s="324">
        <f t="shared" si="57"/>
        <v>0</v>
      </c>
      <c r="AT279" s="324">
        <f t="shared" si="58"/>
        <v>0</v>
      </c>
      <c r="AU279" s="321">
        <f t="shared" si="59"/>
        <v>0</v>
      </c>
      <c r="AV279" s="322" t="str">
        <f t="shared" si="49"/>
        <v/>
      </c>
      <c r="AW279" s="110"/>
      <c r="AX279" s="110"/>
      <c r="AY279" s="110"/>
    </row>
    <row r="280" spans="1:51">
      <c r="A280" s="319"/>
      <c r="B280" s="634"/>
      <c r="C280" s="634"/>
      <c r="D280" s="633"/>
      <c r="E280" s="635"/>
      <c r="F280" s="635"/>
      <c r="G280" s="634"/>
      <c r="H280" s="647"/>
      <c r="I280" s="651"/>
      <c r="J280" s="647"/>
      <c r="K280" s="649"/>
      <c r="L280" s="647">
        <f>IF(D280="",0,VLOOKUP(D280,LookupDataNonCounty!$B$2:$C$16,2,FALSE)*J280)</f>
        <v>0</v>
      </c>
      <c r="M280" s="647"/>
      <c r="N280" s="647"/>
      <c r="O280" s="647"/>
      <c r="P280" s="647"/>
      <c r="Q280" s="647"/>
      <c r="R280" s="459"/>
      <c r="S280" s="460"/>
      <c r="T280" s="461"/>
      <c r="U280" s="462"/>
      <c r="V280" s="459"/>
      <c r="W280" s="459"/>
      <c r="X280" s="459"/>
      <c r="Y280" s="463"/>
      <c r="Z280" s="464"/>
      <c r="AA280" s="465"/>
      <c r="AB280" s="459"/>
      <c r="AC280" s="463"/>
      <c r="AD280" s="464"/>
      <c r="AE280" s="466"/>
      <c r="AF280" s="464"/>
      <c r="AG280" s="461"/>
      <c r="AH280" s="464"/>
      <c r="AI280" s="461"/>
      <c r="AJ280" s="653">
        <f t="shared" si="50"/>
        <v>1</v>
      </c>
      <c r="AK280" s="608"/>
      <c r="AL280" s="320">
        <f t="shared" si="48"/>
        <v>0</v>
      </c>
      <c r="AM280" s="320">
        <f t="shared" si="51"/>
        <v>0</v>
      </c>
      <c r="AN280" s="324">
        <f t="shared" si="52"/>
        <v>0</v>
      </c>
      <c r="AO280" s="324">
        <f t="shared" si="53"/>
        <v>0</v>
      </c>
      <c r="AP280" s="324">
        <f t="shared" si="54"/>
        <v>0</v>
      </c>
      <c r="AQ280" s="324">
        <f t="shared" si="55"/>
        <v>0</v>
      </c>
      <c r="AR280" s="324">
        <f t="shared" si="56"/>
        <v>0</v>
      </c>
      <c r="AS280" s="324">
        <f t="shared" si="57"/>
        <v>0</v>
      </c>
      <c r="AT280" s="324">
        <f t="shared" si="58"/>
        <v>0</v>
      </c>
      <c r="AU280" s="321">
        <f t="shared" si="59"/>
        <v>0</v>
      </c>
      <c r="AV280" s="322" t="str">
        <f t="shared" si="49"/>
        <v/>
      </c>
      <c r="AW280" s="110"/>
      <c r="AX280" s="110"/>
      <c r="AY280" s="110"/>
    </row>
    <row r="281" spans="1:51">
      <c r="A281" s="319"/>
      <c r="B281" s="634"/>
      <c r="C281" s="634"/>
      <c r="D281" s="633"/>
      <c r="E281" s="635"/>
      <c r="F281" s="635"/>
      <c r="G281" s="634"/>
      <c r="H281" s="647"/>
      <c r="I281" s="651"/>
      <c r="J281" s="647"/>
      <c r="K281" s="649"/>
      <c r="L281" s="647">
        <f>IF(D281="",0,VLOOKUP(D281,LookupDataNonCounty!$B$2:$C$16,2,FALSE)*J281)</f>
        <v>0</v>
      </c>
      <c r="M281" s="647"/>
      <c r="N281" s="647"/>
      <c r="O281" s="647"/>
      <c r="P281" s="647"/>
      <c r="Q281" s="647"/>
      <c r="R281" s="459"/>
      <c r="S281" s="460"/>
      <c r="T281" s="461"/>
      <c r="U281" s="462"/>
      <c r="V281" s="459"/>
      <c r="W281" s="459"/>
      <c r="X281" s="459"/>
      <c r="Y281" s="463"/>
      <c r="Z281" s="464"/>
      <c r="AA281" s="465"/>
      <c r="AB281" s="459"/>
      <c r="AC281" s="463"/>
      <c r="AD281" s="464"/>
      <c r="AE281" s="466"/>
      <c r="AF281" s="464"/>
      <c r="AG281" s="461"/>
      <c r="AH281" s="464"/>
      <c r="AI281" s="461"/>
      <c r="AJ281" s="653">
        <f t="shared" si="50"/>
        <v>1</v>
      </c>
      <c r="AK281" s="607"/>
      <c r="AL281" s="320">
        <f t="shared" si="48"/>
        <v>0</v>
      </c>
      <c r="AM281" s="320">
        <f t="shared" si="51"/>
        <v>0</v>
      </c>
      <c r="AN281" s="324">
        <f t="shared" si="52"/>
        <v>0</v>
      </c>
      <c r="AO281" s="324">
        <f t="shared" si="53"/>
        <v>0</v>
      </c>
      <c r="AP281" s="324">
        <f t="shared" si="54"/>
        <v>0</v>
      </c>
      <c r="AQ281" s="324">
        <f t="shared" si="55"/>
        <v>0</v>
      </c>
      <c r="AR281" s="324">
        <f t="shared" si="56"/>
        <v>0</v>
      </c>
      <c r="AS281" s="324">
        <f t="shared" si="57"/>
        <v>0</v>
      </c>
      <c r="AT281" s="324">
        <f t="shared" si="58"/>
        <v>0</v>
      </c>
      <c r="AU281" s="321">
        <f t="shared" si="59"/>
        <v>0</v>
      </c>
      <c r="AV281" s="322" t="str">
        <f t="shared" si="49"/>
        <v/>
      </c>
      <c r="AW281" s="110"/>
      <c r="AX281" s="110"/>
      <c r="AY281" s="110"/>
    </row>
    <row r="282" spans="1:51">
      <c r="A282" s="319"/>
      <c r="B282" s="634"/>
      <c r="C282" s="634"/>
      <c r="D282" s="633"/>
      <c r="E282" s="635"/>
      <c r="F282" s="635"/>
      <c r="G282" s="634"/>
      <c r="H282" s="647"/>
      <c r="I282" s="651"/>
      <c r="J282" s="647"/>
      <c r="K282" s="649"/>
      <c r="L282" s="647">
        <f>IF(D282="",0,VLOOKUP(D282,LookupDataNonCounty!$B$2:$C$16,2,FALSE)*J282)</f>
        <v>0</v>
      </c>
      <c r="M282" s="647"/>
      <c r="N282" s="647"/>
      <c r="O282" s="647"/>
      <c r="P282" s="647"/>
      <c r="Q282" s="647"/>
      <c r="R282" s="459"/>
      <c r="S282" s="460"/>
      <c r="T282" s="461"/>
      <c r="U282" s="462"/>
      <c r="V282" s="459"/>
      <c r="W282" s="459"/>
      <c r="X282" s="459"/>
      <c r="Y282" s="463"/>
      <c r="Z282" s="464"/>
      <c r="AA282" s="465"/>
      <c r="AB282" s="459"/>
      <c r="AC282" s="463"/>
      <c r="AD282" s="464"/>
      <c r="AE282" s="466"/>
      <c r="AF282" s="464"/>
      <c r="AG282" s="461"/>
      <c r="AH282" s="464"/>
      <c r="AI282" s="461"/>
      <c r="AJ282" s="653">
        <f t="shared" si="50"/>
        <v>1</v>
      </c>
      <c r="AK282" s="608"/>
      <c r="AL282" s="320">
        <f t="shared" si="48"/>
        <v>0</v>
      </c>
      <c r="AM282" s="320">
        <f t="shared" si="51"/>
        <v>0</v>
      </c>
      <c r="AN282" s="324">
        <f t="shared" si="52"/>
        <v>0</v>
      </c>
      <c r="AO282" s="324">
        <f t="shared" si="53"/>
        <v>0</v>
      </c>
      <c r="AP282" s="324">
        <f t="shared" si="54"/>
        <v>0</v>
      </c>
      <c r="AQ282" s="324">
        <f t="shared" si="55"/>
        <v>0</v>
      </c>
      <c r="AR282" s="324">
        <f t="shared" si="56"/>
        <v>0</v>
      </c>
      <c r="AS282" s="324">
        <f t="shared" si="57"/>
        <v>0</v>
      </c>
      <c r="AT282" s="324">
        <f t="shared" si="58"/>
        <v>0</v>
      </c>
      <c r="AU282" s="321">
        <f t="shared" si="59"/>
        <v>0</v>
      </c>
      <c r="AV282" s="322" t="str">
        <f t="shared" si="49"/>
        <v/>
      </c>
      <c r="AW282" s="110"/>
      <c r="AX282" s="110"/>
      <c r="AY282" s="110"/>
    </row>
    <row r="283" spans="1:51">
      <c r="A283" s="319"/>
      <c r="B283" s="634"/>
      <c r="C283" s="634"/>
      <c r="D283" s="633"/>
      <c r="E283" s="635"/>
      <c r="F283" s="635"/>
      <c r="G283" s="634"/>
      <c r="H283" s="647"/>
      <c r="I283" s="651"/>
      <c r="J283" s="647"/>
      <c r="K283" s="649"/>
      <c r="L283" s="647">
        <f>IF(D283="",0,VLOOKUP(D283,LookupDataNonCounty!$B$2:$C$16,2,FALSE)*J283)</f>
        <v>0</v>
      </c>
      <c r="M283" s="647"/>
      <c r="N283" s="647"/>
      <c r="O283" s="647"/>
      <c r="P283" s="647"/>
      <c r="Q283" s="647"/>
      <c r="R283" s="459"/>
      <c r="S283" s="460"/>
      <c r="T283" s="461"/>
      <c r="U283" s="462"/>
      <c r="V283" s="459"/>
      <c r="W283" s="459"/>
      <c r="X283" s="459"/>
      <c r="Y283" s="463"/>
      <c r="Z283" s="464"/>
      <c r="AA283" s="465"/>
      <c r="AB283" s="459"/>
      <c r="AC283" s="463"/>
      <c r="AD283" s="464"/>
      <c r="AE283" s="466"/>
      <c r="AF283" s="464"/>
      <c r="AG283" s="461"/>
      <c r="AH283" s="464"/>
      <c r="AI283" s="461"/>
      <c r="AJ283" s="653">
        <f t="shared" si="50"/>
        <v>1</v>
      </c>
      <c r="AK283" s="607"/>
      <c r="AL283" s="320">
        <f t="shared" si="48"/>
        <v>0</v>
      </c>
      <c r="AM283" s="320">
        <f t="shared" si="51"/>
        <v>0</v>
      </c>
      <c r="AN283" s="324">
        <f t="shared" si="52"/>
        <v>0</v>
      </c>
      <c r="AO283" s="324">
        <f t="shared" si="53"/>
        <v>0</v>
      </c>
      <c r="AP283" s="324">
        <f t="shared" si="54"/>
        <v>0</v>
      </c>
      <c r="AQ283" s="324">
        <f t="shared" si="55"/>
        <v>0</v>
      </c>
      <c r="AR283" s="324">
        <f t="shared" si="56"/>
        <v>0</v>
      </c>
      <c r="AS283" s="324">
        <f t="shared" si="57"/>
        <v>0</v>
      </c>
      <c r="AT283" s="324">
        <f t="shared" si="58"/>
        <v>0</v>
      </c>
      <c r="AU283" s="321">
        <f t="shared" si="59"/>
        <v>0</v>
      </c>
      <c r="AV283" s="322" t="str">
        <f t="shared" si="49"/>
        <v/>
      </c>
      <c r="AW283" s="110"/>
      <c r="AX283" s="110"/>
      <c r="AY283" s="110"/>
    </row>
    <row r="284" spans="1:51">
      <c r="A284" s="319"/>
      <c r="B284" s="634"/>
      <c r="C284" s="634"/>
      <c r="D284" s="633"/>
      <c r="E284" s="635"/>
      <c r="F284" s="635"/>
      <c r="G284" s="634"/>
      <c r="H284" s="647"/>
      <c r="I284" s="651"/>
      <c r="J284" s="647"/>
      <c r="K284" s="649"/>
      <c r="L284" s="647">
        <f>IF(D284="",0,VLOOKUP(D284,LookupDataNonCounty!$B$2:$C$16,2,FALSE)*J284)</f>
        <v>0</v>
      </c>
      <c r="M284" s="647"/>
      <c r="N284" s="647"/>
      <c r="O284" s="647"/>
      <c r="P284" s="647"/>
      <c r="Q284" s="647"/>
      <c r="R284" s="459"/>
      <c r="S284" s="460"/>
      <c r="T284" s="461"/>
      <c r="U284" s="462"/>
      <c r="V284" s="459"/>
      <c r="W284" s="459"/>
      <c r="X284" s="459"/>
      <c r="Y284" s="463"/>
      <c r="Z284" s="464"/>
      <c r="AA284" s="465"/>
      <c r="AB284" s="459"/>
      <c r="AC284" s="463"/>
      <c r="AD284" s="464"/>
      <c r="AE284" s="466"/>
      <c r="AF284" s="464"/>
      <c r="AG284" s="461"/>
      <c r="AH284" s="464"/>
      <c r="AI284" s="461"/>
      <c r="AJ284" s="653">
        <f t="shared" si="50"/>
        <v>1</v>
      </c>
      <c r="AK284" s="608"/>
      <c r="AL284" s="320">
        <f t="shared" si="48"/>
        <v>0</v>
      </c>
      <c r="AM284" s="320">
        <f t="shared" si="51"/>
        <v>0</v>
      </c>
      <c r="AN284" s="324">
        <f t="shared" si="52"/>
        <v>0</v>
      </c>
      <c r="AO284" s="324">
        <f t="shared" si="53"/>
        <v>0</v>
      </c>
      <c r="AP284" s="324">
        <f t="shared" si="54"/>
        <v>0</v>
      </c>
      <c r="AQ284" s="324">
        <f t="shared" si="55"/>
        <v>0</v>
      </c>
      <c r="AR284" s="324">
        <f t="shared" si="56"/>
        <v>0</v>
      </c>
      <c r="AS284" s="324">
        <f t="shared" si="57"/>
        <v>0</v>
      </c>
      <c r="AT284" s="324">
        <f t="shared" si="58"/>
        <v>0</v>
      </c>
      <c r="AU284" s="321">
        <f t="shared" si="59"/>
        <v>0</v>
      </c>
      <c r="AV284" s="322" t="str">
        <f t="shared" si="49"/>
        <v/>
      </c>
      <c r="AW284" s="110"/>
      <c r="AX284" s="110"/>
      <c r="AY284" s="110"/>
    </row>
    <row r="285" spans="1:51">
      <c r="A285" s="319"/>
      <c r="B285" s="634"/>
      <c r="C285" s="634"/>
      <c r="D285" s="633"/>
      <c r="E285" s="635"/>
      <c r="F285" s="635"/>
      <c r="G285" s="634"/>
      <c r="H285" s="647"/>
      <c r="I285" s="651"/>
      <c r="J285" s="647"/>
      <c r="K285" s="649"/>
      <c r="L285" s="647">
        <f>IF(D285="",0,VLOOKUP(D285,LookupDataNonCounty!$B$2:$C$16,2,FALSE)*J285)</f>
        <v>0</v>
      </c>
      <c r="M285" s="647"/>
      <c r="N285" s="647"/>
      <c r="O285" s="647"/>
      <c r="P285" s="647"/>
      <c r="Q285" s="647"/>
      <c r="R285" s="459"/>
      <c r="S285" s="460"/>
      <c r="T285" s="461"/>
      <c r="U285" s="462"/>
      <c r="V285" s="459"/>
      <c r="W285" s="459"/>
      <c r="X285" s="459"/>
      <c r="Y285" s="463"/>
      <c r="Z285" s="464"/>
      <c r="AA285" s="465"/>
      <c r="AB285" s="459"/>
      <c r="AC285" s="463"/>
      <c r="AD285" s="464"/>
      <c r="AE285" s="466"/>
      <c r="AF285" s="464"/>
      <c r="AG285" s="461"/>
      <c r="AH285" s="464"/>
      <c r="AI285" s="461"/>
      <c r="AJ285" s="653">
        <f t="shared" si="50"/>
        <v>1</v>
      </c>
      <c r="AK285" s="607"/>
      <c r="AL285" s="320">
        <f t="shared" si="48"/>
        <v>0</v>
      </c>
      <c r="AM285" s="320">
        <f t="shared" si="51"/>
        <v>0</v>
      </c>
      <c r="AN285" s="324">
        <f t="shared" si="52"/>
        <v>0</v>
      </c>
      <c r="AO285" s="324">
        <f t="shared" si="53"/>
        <v>0</v>
      </c>
      <c r="AP285" s="324">
        <f t="shared" si="54"/>
        <v>0</v>
      </c>
      <c r="AQ285" s="324">
        <f t="shared" si="55"/>
        <v>0</v>
      </c>
      <c r="AR285" s="324">
        <f t="shared" si="56"/>
        <v>0</v>
      </c>
      <c r="AS285" s="324">
        <f t="shared" si="57"/>
        <v>0</v>
      </c>
      <c r="AT285" s="324">
        <f t="shared" si="58"/>
        <v>0</v>
      </c>
      <c r="AU285" s="321">
        <f t="shared" si="59"/>
        <v>0</v>
      </c>
      <c r="AV285" s="322" t="str">
        <f t="shared" si="49"/>
        <v/>
      </c>
      <c r="AW285" s="110"/>
      <c r="AX285" s="110"/>
      <c r="AY285" s="110"/>
    </row>
    <row r="286" spans="1:51">
      <c r="A286" s="319"/>
      <c r="B286" s="634"/>
      <c r="C286" s="634"/>
      <c r="D286" s="633"/>
      <c r="E286" s="635"/>
      <c r="F286" s="635"/>
      <c r="G286" s="634"/>
      <c r="H286" s="647"/>
      <c r="I286" s="651"/>
      <c r="J286" s="647"/>
      <c r="K286" s="649"/>
      <c r="L286" s="647">
        <f>IF(D286="",0,VLOOKUP(D286,LookupDataNonCounty!$B$2:$C$16,2,FALSE)*J286)</f>
        <v>0</v>
      </c>
      <c r="M286" s="647"/>
      <c r="N286" s="647"/>
      <c r="O286" s="647"/>
      <c r="P286" s="647"/>
      <c r="Q286" s="647"/>
      <c r="R286" s="459"/>
      <c r="S286" s="460"/>
      <c r="T286" s="461"/>
      <c r="U286" s="462"/>
      <c r="V286" s="459"/>
      <c r="W286" s="459"/>
      <c r="X286" s="459"/>
      <c r="Y286" s="463"/>
      <c r="Z286" s="464"/>
      <c r="AA286" s="465"/>
      <c r="AB286" s="459"/>
      <c r="AC286" s="463"/>
      <c r="AD286" s="464"/>
      <c r="AE286" s="466"/>
      <c r="AF286" s="464"/>
      <c r="AG286" s="461"/>
      <c r="AH286" s="464"/>
      <c r="AI286" s="461"/>
      <c r="AJ286" s="653">
        <f t="shared" si="50"/>
        <v>1</v>
      </c>
      <c r="AK286" s="608"/>
      <c r="AL286" s="320">
        <f t="shared" si="48"/>
        <v>0</v>
      </c>
      <c r="AM286" s="320">
        <f t="shared" si="51"/>
        <v>0</v>
      </c>
      <c r="AN286" s="324">
        <f t="shared" si="52"/>
        <v>0</v>
      </c>
      <c r="AO286" s="324">
        <f t="shared" si="53"/>
        <v>0</v>
      </c>
      <c r="AP286" s="324">
        <f t="shared" si="54"/>
        <v>0</v>
      </c>
      <c r="AQ286" s="324">
        <f t="shared" si="55"/>
        <v>0</v>
      </c>
      <c r="AR286" s="324">
        <f t="shared" si="56"/>
        <v>0</v>
      </c>
      <c r="AS286" s="324">
        <f t="shared" si="57"/>
        <v>0</v>
      </c>
      <c r="AT286" s="324">
        <f t="shared" si="58"/>
        <v>0</v>
      </c>
      <c r="AU286" s="321">
        <f t="shared" si="59"/>
        <v>0</v>
      </c>
      <c r="AV286" s="322" t="str">
        <f t="shared" si="49"/>
        <v/>
      </c>
      <c r="AW286" s="110"/>
      <c r="AX286" s="110"/>
      <c r="AY286" s="110"/>
    </row>
    <row r="287" spans="1:51">
      <c r="A287" s="319"/>
      <c r="B287" s="634"/>
      <c r="C287" s="634"/>
      <c r="D287" s="633"/>
      <c r="E287" s="635"/>
      <c r="F287" s="635"/>
      <c r="G287" s="634"/>
      <c r="H287" s="647"/>
      <c r="I287" s="651"/>
      <c r="J287" s="647"/>
      <c r="K287" s="649"/>
      <c r="L287" s="647">
        <f>IF(D287="",0,VLOOKUP(D287,LookupDataNonCounty!$B$2:$C$16,2,FALSE)*J287)</f>
        <v>0</v>
      </c>
      <c r="M287" s="647"/>
      <c r="N287" s="647"/>
      <c r="O287" s="647"/>
      <c r="P287" s="647"/>
      <c r="Q287" s="647"/>
      <c r="R287" s="459"/>
      <c r="S287" s="460"/>
      <c r="T287" s="461"/>
      <c r="U287" s="462"/>
      <c r="V287" s="459"/>
      <c r="W287" s="459"/>
      <c r="X287" s="459"/>
      <c r="Y287" s="463"/>
      <c r="Z287" s="464"/>
      <c r="AA287" s="465"/>
      <c r="AB287" s="459"/>
      <c r="AC287" s="463"/>
      <c r="AD287" s="464"/>
      <c r="AE287" s="466"/>
      <c r="AF287" s="464"/>
      <c r="AG287" s="461"/>
      <c r="AH287" s="464"/>
      <c r="AI287" s="461"/>
      <c r="AJ287" s="653">
        <f t="shared" si="50"/>
        <v>1</v>
      </c>
      <c r="AK287" s="607"/>
      <c r="AL287" s="320">
        <f t="shared" si="48"/>
        <v>0</v>
      </c>
      <c r="AM287" s="320">
        <f t="shared" si="51"/>
        <v>0</v>
      </c>
      <c r="AN287" s="324">
        <f t="shared" si="52"/>
        <v>0</v>
      </c>
      <c r="AO287" s="324">
        <f t="shared" si="53"/>
        <v>0</v>
      </c>
      <c r="AP287" s="324">
        <f t="shared" si="54"/>
        <v>0</v>
      </c>
      <c r="AQ287" s="324">
        <f t="shared" si="55"/>
        <v>0</v>
      </c>
      <c r="AR287" s="324">
        <f t="shared" si="56"/>
        <v>0</v>
      </c>
      <c r="AS287" s="324">
        <f t="shared" si="57"/>
        <v>0</v>
      </c>
      <c r="AT287" s="324">
        <f t="shared" si="58"/>
        <v>0</v>
      </c>
      <c r="AU287" s="321">
        <f t="shared" si="59"/>
        <v>0</v>
      </c>
      <c r="AV287" s="322" t="str">
        <f t="shared" si="49"/>
        <v/>
      </c>
      <c r="AW287" s="110"/>
      <c r="AX287" s="110"/>
      <c r="AY287" s="110"/>
    </row>
    <row r="288" spans="1:51">
      <c r="A288" s="319"/>
      <c r="B288" s="634"/>
      <c r="C288" s="634"/>
      <c r="D288" s="633"/>
      <c r="E288" s="635"/>
      <c r="F288" s="635"/>
      <c r="G288" s="634"/>
      <c r="H288" s="647"/>
      <c r="I288" s="651"/>
      <c r="J288" s="647"/>
      <c r="K288" s="649"/>
      <c r="L288" s="647">
        <f>IF(D288="",0,VLOOKUP(D288,LookupDataNonCounty!$B$2:$C$16,2,FALSE)*J288)</f>
        <v>0</v>
      </c>
      <c r="M288" s="647"/>
      <c r="N288" s="647"/>
      <c r="O288" s="647"/>
      <c r="P288" s="647"/>
      <c r="Q288" s="647"/>
      <c r="R288" s="459"/>
      <c r="S288" s="460"/>
      <c r="T288" s="461"/>
      <c r="U288" s="462"/>
      <c r="V288" s="459"/>
      <c r="W288" s="459"/>
      <c r="X288" s="459"/>
      <c r="Y288" s="463"/>
      <c r="Z288" s="464"/>
      <c r="AA288" s="465"/>
      <c r="AB288" s="459"/>
      <c r="AC288" s="463"/>
      <c r="AD288" s="464"/>
      <c r="AE288" s="466"/>
      <c r="AF288" s="464"/>
      <c r="AG288" s="461"/>
      <c r="AH288" s="464"/>
      <c r="AI288" s="461"/>
      <c r="AJ288" s="653">
        <f t="shared" si="50"/>
        <v>1</v>
      </c>
      <c r="AK288" s="608"/>
      <c r="AL288" s="320">
        <f t="shared" si="48"/>
        <v>0</v>
      </c>
      <c r="AM288" s="320">
        <f t="shared" si="51"/>
        <v>0</v>
      </c>
      <c r="AN288" s="324">
        <f t="shared" si="52"/>
        <v>0</v>
      </c>
      <c r="AO288" s="324">
        <f t="shared" si="53"/>
        <v>0</v>
      </c>
      <c r="AP288" s="324">
        <f t="shared" si="54"/>
        <v>0</v>
      </c>
      <c r="AQ288" s="324">
        <f t="shared" si="55"/>
        <v>0</v>
      </c>
      <c r="AR288" s="324">
        <f t="shared" si="56"/>
        <v>0</v>
      </c>
      <c r="AS288" s="324">
        <f t="shared" si="57"/>
        <v>0</v>
      </c>
      <c r="AT288" s="324">
        <f t="shared" si="58"/>
        <v>0</v>
      </c>
      <c r="AU288" s="321">
        <f t="shared" si="59"/>
        <v>0</v>
      </c>
      <c r="AV288" s="322" t="str">
        <f t="shared" si="49"/>
        <v/>
      </c>
      <c r="AW288" s="110"/>
      <c r="AX288" s="110"/>
      <c r="AY288" s="110"/>
    </row>
    <row r="289" spans="1:51">
      <c r="A289" s="319"/>
      <c r="B289" s="634"/>
      <c r="C289" s="634"/>
      <c r="D289" s="633"/>
      <c r="E289" s="635"/>
      <c r="F289" s="635"/>
      <c r="G289" s="634"/>
      <c r="H289" s="647"/>
      <c r="I289" s="651"/>
      <c r="J289" s="647"/>
      <c r="K289" s="649"/>
      <c r="L289" s="647">
        <f>IF(D289="",0,VLOOKUP(D289,LookupDataNonCounty!$B$2:$C$16,2,FALSE)*J289)</f>
        <v>0</v>
      </c>
      <c r="M289" s="647"/>
      <c r="N289" s="647"/>
      <c r="O289" s="647"/>
      <c r="P289" s="647"/>
      <c r="Q289" s="647"/>
      <c r="R289" s="459"/>
      <c r="S289" s="460"/>
      <c r="T289" s="461"/>
      <c r="U289" s="462"/>
      <c r="V289" s="459"/>
      <c r="W289" s="459"/>
      <c r="X289" s="459"/>
      <c r="Y289" s="463"/>
      <c r="Z289" s="464"/>
      <c r="AA289" s="465"/>
      <c r="AB289" s="459"/>
      <c r="AC289" s="463"/>
      <c r="AD289" s="464"/>
      <c r="AE289" s="466"/>
      <c r="AF289" s="464"/>
      <c r="AG289" s="461"/>
      <c r="AH289" s="464"/>
      <c r="AI289" s="461"/>
      <c r="AJ289" s="653">
        <f t="shared" si="50"/>
        <v>1</v>
      </c>
      <c r="AK289" s="607"/>
      <c r="AL289" s="320">
        <f t="shared" si="48"/>
        <v>0</v>
      </c>
      <c r="AM289" s="320">
        <f t="shared" si="51"/>
        <v>0</v>
      </c>
      <c r="AN289" s="324">
        <f t="shared" si="52"/>
        <v>0</v>
      </c>
      <c r="AO289" s="324">
        <f t="shared" si="53"/>
        <v>0</v>
      </c>
      <c r="AP289" s="324">
        <f t="shared" si="54"/>
        <v>0</v>
      </c>
      <c r="AQ289" s="324">
        <f t="shared" si="55"/>
        <v>0</v>
      </c>
      <c r="AR289" s="324">
        <f t="shared" si="56"/>
        <v>0</v>
      </c>
      <c r="AS289" s="324">
        <f t="shared" si="57"/>
        <v>0</v>
      </c>
      <c r="AT289" s="324">
        <f t="shared" si="58"/>
        <v>0</v>
      </c>
      <c r="AU289" s="321">
        <f t="shared" si="59"/>
        <v>0</v>
      </c>
      <c r="AV289" s="322" t="str">
        <f t="shared" si="49"/>
        <v/>
      </c>
      <c r="AW289" s="110"/>
      <c r="AX289" s="110"/>
      <c r="AY289" s="110"/>
    </row>
    <row r="290" spans="1:51">
      <c r="A290" s="319"/>
      <c r="B290" s="634"/>
      <c r="C290" s="634"/>
      <c r="D290" s="633"/>
      <c r="E290" s="635"/>
      <c r="F290" s="635"/>
      <c r="G290" s="634"/>
      <c r="H290" s="647"/>
      <c r="I290" s="651"/>
      <c r="J290" s="647"/>
      <c r="K290" s="649"/>
      <c r="L290" s="647">
        <f>IF(D290="",0,VLOOKUP(D290,LookupDataNonCounty!$B$2:$C$16,2,FALSE)*J290)</f>
        <v>0</v>
      </c>
      <c r="M290" s="647"/>
      <c r="N290" s="647"/>
      <c r="O290" s="647"/>
      <c r="P290" s="647"/>
      <c r="Q290" s="647"/>
      <c r="R290" s="459"/>
      <c r="S290" s="460"/>
      <c r="T290" s="461"/>
      <c r="U290" s="462"/>
      <c r="V290" s="459"/>
      <c r="W290" s="459"/>
      <c r="X290" s="459"/>
      <c r="Y290" s="463"/>
      <c r="Z290" s="464"/>
      <c r="AA290" s="465"/>
      <c r="AB290" s="459"/>
      <c r="AC290" s="463"/>
      <c r="AD290" s="464"/>
      <c r="AE290" s="466"/>
      <c r="AF290" s="464"/>
      <c r="AG290" s="461"/>
      <c r="AH290" s="464"/>
      <c r="AI290" s="461"/>
      <c r="AJ290" s="653">
        <f t="shared" si="50"/>
        <v>1</v>
      </c>
      <c r="AK290" s="608"/>
      <c r="AL290" s="320">
        <f t="shared" si="48"/>
        <v>0</v>
      </c>
      <c r="AM290" s="320">
        <f t="shared" si="51"/>
        <v>0</v>
      </c>
      <c r="AN290" s="324">
        <f t="shared" si="52"/>
        <v>0</v>
      </c>
      <c r="AO290" s="324">
        <f t="shared" si="53"/>
        <v>0</v>
      </c>
      <c r="AP290" s="324">
        <f t="shared" si="54"/>
        <v>0</v>
      </c>
      <c r="AQ290" s="324">
        <f t="shared" si="55"/>
        <v>0</v>
      </c>
      <c r="AR290" s="324">
        <f t="shared" si="56"/>
        <v>0</v>
      </c>
      <c r="AS290" s="324">
        <f t="shared" si="57"/>
        <v>0</v>
      </c>
      <c r="AT290" s="324">
        <f t="shared" si="58"/>
        <v>0</v>
      </c>
      <c r="AU290" s="321">
        <f t="shared" si="59"/>
        <v>0</v>
      </c>
      <c r="AV290" s="322" t="str">
        <f t="shared" si="49"/>
        <v/>
      </c>
      <c r="AW290" s="110"/>
      <c r="AX290" s="110"/>
      <c r="AY290" s="110"/>
    </row>
    <row r="291" spans="1:51">
      <c r="A291" s="319"/>
      <c r="B291" s="634"/>
      <c r="C291" s="634"/>
      <c r="D291" s="633"/>
      <c r="E291" s="635"/>
      <c r="F291" s="635"/>
      <c r="G291" s="634"/>
      <c r="H291" s="647"/>
      <c r="I291" s="651"/>
      <c r="J291" s="647"/>
      <c r="K291" s="649"/>
      <c r="L291" s="647">
        <f>IF(D291="",0,VLOOKUP(D291,LookupDataNonCounty!$B$2:$C$16,2,FALSE)*J291)</f>
        <v>0</v>
      </c>
      <c r="M291" s="647"/>
      <c r="N291" s="647"/>
      <c r="O291" s="647"/>
      <c r="P291" s="647"/>
      <c r="Q291" s="647"/>
      <c r="R291" s="459"/>
      <c r="S291" s="460"/>
      <c r="T291" s="461"/>
      <c r="U291" s="462"/>
      <c r="V291" s="459"/>
      <c r="W291" s="459"/>
      <c r="X291" s="459"/>
      <c r="Y291" s="463"/>
      <c r="Z291" s="464"/>
      <c r="AA291" s="465"/>
      <c r="AB291" s="459"/>
      <c r="AC291" s="463"/>
      <c r="AD291" s="464"/>
      <c r="AE291" s="466"/>
      <c r="AF291" s="464"/>
      <c r="AG291" s="461"/>
      <c r="AH291" s="464"/>
      <c r="AI291" s="461"/>
      <c r="AJ291" s="653">
        <f t="shared" si="50"/>
        <v>1</v>
      </c>
      <c r="AK291" s="607"/>
      <c r="AL291" s="320">
        <f t="shared" si="48"/>
        <v>0</v>
      </c>
      <c r="AM291" s="320">
        <f t="shared" si="51"/>
        <v>0</v>
      </c>
      <c r="AN291" s="324">
        <f t="shared" si="52"/>
        <v>0</v>
      </c>
      <c r="AO291" s="324">
        <f t="shared" si="53"/>
        <v>0</v>
      </c>
      <c r="AP291" s="324">
        <f t="shared" si="54"/>
        <v>0</v>
      </c>
      <c r="AQ291" s="324">
        <f t="shared" si="55"/>
        <v>0</v>
      </c>
      <c r="AR291" s="324">
        <f t="shared" si="56"/>
        <v>0</v>
      </c>
      <c r="AS291" s="324">
        <f t="shared" si="57"/>
        <v>0</v>
      </c>
      <c r="AT291" s="324">
        <f t="shared" si="58"/>
        <v>0</v>
      </c>
      <c r="AU291" s="321">
        <f t="shared" si="59"/>
        <v>0</v>
      </c>
      <c r="AV291" s="322" t="str">
        <f t="shared" si="49"/>
        <v/>
      </c>
      <c r="AW291" s="110"/>
      <c r="AX291" s="110"/>
      <c r="AY291" s="110"/>
    </row>
    <row r="292" spans="1:51">
      <c r="A292" s="319"/>
      <c r="B292" s="634"/>
      <c r="C292" s="634"/>
      <c r="D292" s="633"/>
      <c r="E292" s="635"/>
      <c r="F292" s="635"/>
      <c r="G292" s="634"/>
      <c r="H292" s="647"/>
      <c r="I292" s="651"/>
      <c r="J292" s="647"/>
      <c r="K292" s="649"/>
      <c r="L292" s="647">
        <f>IF(D292="",0,VLOOKUP(D292,LookupDataNonCounty!$B$2:$C$16,2,FALSE)*J292)</f>
        <v>0</v>
      </c>
      <c r="M292" s="647"/>
      <c r="N292" s="647"/>
      <c r="O292" s="647"/>
      <c r="P292" s="647"/>
      <c r="Q292" s="647"/>
      <c r="R292" s="459"/>
      <c r="S292" s="460"/>
      <c r="T292" s="461"/>
      <c r="U292" s="462"/>
      <c r="V292" s="459"/>
      <c r="W292" s="459"/>
      <c r="X292" s="459"/>
      <c r="Y292" s="463"/>
      <c r="Z292" s="464"/>
      <c r="AA292" s="465"/>
      <c r="AB292" s="459"/>
      <c r="AC292" s="463"/>
      <c r="AD292" s="464"/>
      <c r="AE292" s="466"/>
      <c r="AF292" s="464"/>
      <c r="AG292" s="461"/>
      <c r="AH292" s="464"/>
      <c r="AI292" s="461"/>
      <c r="AJ292" s="653">
        <f t="shared" si="50"/>
        <v>1</v>
      </c>
      <c r="AK292" s="608"/>
      <c r="AL292" s="320">
        <f t="shared" si="48"/>
        <v>0</v>
      </c>
      <c r="AM292" s="320">
        <f t="shared" si="51"/>
        <v>0</v>
      </c>
      <c r="AN292" s="324">
        <f t="shared" si="52"/>
        <v>0</v>
      </c>
      <c r="AO292" s="324">
        <f t="shared" si="53"/>
        <v>0</v>
      </c>
      <c r="AP292" s="324">
        <f t="shared" si="54"/>
        <v>0</v>
      </c>
      <c r="AQ292" s="324">
        <f t="shared" si="55"/>
        <v>0</v>
      </c>
      <c r="AR292" s="324">
        <f t="shared" si="56"/>
        <v>0</v>
      </c>
      <c r="AS292" s="324">
        <f t="shared" si="57"/>
        <v>0</v>
      </c>
      <c r="AT292" s="324">
        <f t="shared" si="58"/>
        <v>0</v>
      </c>
      <c r="AU292" s="321">
        <f t="shared" si="59"/>
        <v>0</v>
      </c>
      <c r="AV292" s="322" t="str">
        <f t="shared" si="49"/>
        <v/>
      </c>
      <c r="AW292" s="110"/>
      <c r="AX292" s="110"/>
      <c r="AY292" s="110"/>
    </row>
    <row r="293" spans="1:51">
      <c r="A293" s="319"/>
      <c r="B293" s="634"/>
      <c r="C293" s="634"/>
      <c r="D293" s="633"/>
      <c r="E293" s="635"/>
      <c r="F293" s="635"/>
      <c r="G293" s="634"/>
      <c r="H293" s="647"/>
      <c r="I293" s="651"/>
      <c r="J293" s="647"/>
      <c r="K293" s="649"/>
      <c r="L293" s="647">
        <f>IF(D293="",0,VLOOKUP(D293,LookupDataNonCounty!$B$2:$C$16,2,FALSE)*J293)</f>
        <v>0</v>
      </c>
      <c r="M293" s="647"/>
      <c r="N293" s="647"/>
      <c r="O293" s="647"/>
      <c r="P293" s="647"/>
      <c r="Q293" s="647"/>
      <c r="R293" s="459"/>
      <c r="S293" s="460"/>
      <c r="T293" s="461"/>
      <c r="U293" s="462"/>
      <c r="V293" s="459"/>
      <c r="W293" s="459"/>
      <c r="X293" s="459"/>
      <c r="Y293" s="463"/>
      <c r="Z293" s="464"/>
      <c r="AA293" s="465"/>
      <c r="AB293" s="459"/>
      <c r="AC293" s="463"/>
      <c r="AD293" s="464"/>
      <c r="AE293" s="466"/>
      <c r="AF293" s="464"/>
      <c r="AG293" s="461"/>
      <c r="AH293" s="464"/>
      <c r="AI293" s="461"/>
      <c r="AJ293" s="653">
        <f t="shared" si="50"/>
        <v>1</v>
      </c>
      <c r="AK293" s="607"/>
      <c r="AL293" s="320">
        <f t="shared" si="48"/>
        <v>0</v>
      </c>
      <c r="AM293" s="320">
        <f t="shared" si="51"/>
        <v>0</v>
      </c>
      <c r="AN293" s="324">
        <f t="shared" si="52"/>
        <v>0</v>
      </c>
      <c r="AO293" s="324">
        <f t="shared" si="53"/>
        <v>0</v>
      </c>
      <c r="AP293" s="324">
        <f t="shared" si="54"/>
        <v>0</v>
      </c>
      <c r="AQ293" s="324">
        <f t="shared" si="55"/>
        <v>0</v>
      </c>
      <c r="AR293" s="324">
        <f t="shared" si="56"/>
        <v>0</v>
      </c>
      <c r="AS293" s="324">
        <f t="shared" si="57"/>
        <v>0</v>
      </c>
      <c r="AT293" s="324">
        <f t="shared" si="58"/>
        <v>0</v>
      </c>
      <c r="AU293" s="321">
        <f t="shared" si="59"/>
        <v>0</v>
      </c>
      <c r="AV293" s="322" t="str">
        <f t="shared" si="49"/>
        <v/>
      </c>
      <c r="AW293" s="110"/>
      <c r="AX293" s="110"/>
      <c r="AY293" s="110"/>
    </row>
    <row r="294" spans="1:51">
      <c r="A294" s="319"/>
      <c r="B294" s="634"/>
      <c r="C294" s="634"/>
      <c r="D294" s="633"/>
      <c r="E294" s="635"/>
      <c r="F294" s="635"/>
      <c r="G294" s="634"/>
      <c r="H294" s="647"/>
      <c r="I294" s="651"/>
      <c r="J294" s="647"/>
      <c r="K294" s="649"/>
      <c r="L294" s="647">
        <f>IF(D294="",0,VLOOKUP(D294,LookupDataNonCounty!$B$2:$C$16,2,FALSE)*J294)</f>
        <v>0</v>
      </c>
      <c r="M294" s="647"/>
      <c r="N294" s="647"/>
      <c r="O294" s="647"/>
      <c r="P294" s="647"/>
      <c r="Q294" s="647"/>
      <c r="R294" s="459"/>
      <c r="S294" s="460"/>
      <c r="T294" s="461"/>
      <c r="U294" s="462"/>
      <c r="V294" s="459"/>
      <c r="W294" s="459"/>
      <c r="X294" s="459"/>
      <c r="Y294" s="463"/>
      <c r="Z294" s="464"/>
      <c r="AA294" s="465"/>
      <c r="AB294" s="459"/>
      <c r="AC294" s="463"/>
      <c r="AD294" s="464"/>
      <c r="AE294" s="466"/>
      <c r="AF294" s="464"/>
      <c r="AG294" s="461"/>
      <c r="AH294" s="464"/>
      <c r="AI294" s="461"/>
      <c r="AJ294" s="653">
        <f t="shared" si="50"/>
        <v>1</v>
      </c>
      <c r="AK294" s="608"/>
      <c r="AL294" s="320">
        <f t="shared" si="48"/>
        <v>0</v>
      </c>
      <c r="AM294" s="320">
        <f t="shared" si="51"/>
        <v>0</v>
      </c>
      <c r="AN294" s="324">
        <f t="shared" si="52"/>
        <v>0</v>
      </c>
      <c r="AO294" s="324">
        <f t="shared" si="53"/>
        <v>0</v>
      </c>
      <c r="AP294" s="324">
        <f t="shared" si="54"/>
        <v>0</v>
      </c>
      <c r="AQ294" s="324">
        <f t="shared" si="55"/>
        <v>0</v>
      </c>
      <c r="AR294" s="324">
        <f t="shared" si="56"/>
        <v>0</v>
      </c>
      <c r="AS294" s="324">
        <f t="shared" si="57"/>
        <v>0</v>
      </c>
      <c r="AT294" s="324">
        <f t="shared" si="58"/>
        <v>0</v>
      </c>
      <c r="AU294" s="321">
        <f t="shared" si="59"/>
        <v>0</v>
      </c>
      <c r="AV294" s="322" t="str">
        <f t="shared" si="49"/>
        <v/>
      </c>
      <c r="AW294" s="110"/>
      <c r="AX294" s="110"/>
      <c r="AY294" s="110"/>
    </row>
    <row r="295" spans="1:51">
      <c r="A295" s="319"/>
      <c r="B295" s="634"/>
      <c r="C295" s="634"/>
      <c r="D295" s="633"/>
      <c r="E295" s="635"/>
      <c r="F295" s="635"/>
      <c r="G295" s="634"/>
      <c r="H295" s="647"/>
      <c r="I295" s="651"/>
      <c r="J295" s="647"/>
      <c r="K295" s="649"/>
      <c r="L295" s="647">
        <f>IF(D295="",0,VLOOKUP(D295,LookupDataNonCounty!$B$2:$C$16,2,FALSE)*J295)</f>
        <v>0</v>
      </c>
      <c r="M295" s="647"/>
      <c r="N295" s="647"/>
      <c r="O295" s="647"/>
      <c r="P295" s="647"/>
      <c r="Q295" s="647"/>
      <c r="R295" s="459"/>
      <c r="S295" s="460"/>
      <c r="T295" s="461"/>
      <c r="U295" s="462"/>
      <c r="V295" s="459"/>
      <c r="W295" s="459"/>
      <c r="X295" s="459"/>
      <c r="Y295" s="463"/>
      <c r="Z295" s="464"/>
      <c r="AA295" s="465"/>
      <c r="AB295" s="459"/>
      <c r="AC295" s="463"/>
      <c r="AD295" s="464"/>
      <c r="AE295" s="466"/>
      <c r="AF295" s="464"/>
      <c r="AG295" s="461"/>
      <c r="AH295" s="464"/>
      <c r="AI295" s="461"/>
      <c r="AJ295" s="653">
        <f t="shared" si="50"/>
        <v>1</v>
      </c>
      <c r="AK295" s="607"/>
      <c r="AL295" s="320">
        <f t="shared" si="48"/>
        <v>0</v>
      </c>
      <c r="AM295" s="320">
        <f t="shared" si="51"/>
        <v>0</v>
      </c>
      <c r="AN295" s="324">
        <f t="shared" si="52"/>
        <v>0</v>
      </c>
      <c r="AO295" s="324">
        <f t="shared" si="53"/>
        <v>0</v>
      </c>
      <c r="AP295" s="324">
        <f t="shared" si="54"/>
        <v>0</v>
      </c>
      <c r="AQ295" s="324">
        <f t="shared" si="55"/>
        <v>0</v>
      </c>
      <c r="AR295" s="324">
        <f t="shared" si="56"/>
        <v>0</v>
      </c>
      <c r="AS295" s="324">
        <f t="shared" si="57"/>
        <v>0</v>
      </c>
      <c r="AT295" s="324">
        <f t="shared" si="58"/>
        <v>0</v>
      </c>
      <c r="AU295" s="321">
        <f t="shared" si="59"/>
        <v>0</v>
      </c>
      <c r="AV295" s="322" t="str">
        <f t="shared" si="49"/>
        <v/>
      </c>
      <c r="AW295" s="110"/>
      <c r="AX295" s="110"/>
      <c r="AY295" s="110"/>
    </row>
    <row r="296" spans="1:51">
      <c r="A296" s="319"/>
      <c r="B296" s="634"/>
      <c r="C296" s="634"/>
      <c r="D296" s="633"/>
      <c r="E296" s="635"/>
      <c r="F296" s="635"/>
      <c r="G296" s="634"/>
      <c r="H296" s="647"/>
      <c r="I296" s="651"/>
      <c r="J296" s="647"/>
      <c r="K296" s="649"/>
      <c r="L296" s="647">
        <f>IF(D296="",0,VLOOKUP(D296,LookupDataNonCounty!$B$2:$C$16,2,FALSE)*J296)</f>
        <v>0</v>
      </c>
      <c r="M296" s="647"/>
      <c r="N296" s="647"/>
      <c r="O296" s="647"/>
      <c r="P296" s="647"/>
      <c r="Q296" s="647"/>
      <c r="R296" s="459"/>
      <c r="S296" s="460"/>
      <c r="T296" s="461"/>
      <c r="U296" s="462"/>
      <c r="V296" s="459"/>
      <c r="W296" s="459"/>
      <c r="X296" s="459"/>
      <c r="Y296" s="463"/>
      <c r="Z296" s="464"/>
      <c r="AA296" s="465"/>
      <c r="AB296" s="459"/>
      <c r="AC296" s="463"/>
      <c r="AD296" s="464"/>
      <c r="AE296" s="466"/>
      <c r="AF296" s="464"/>
      <c r="AG296" s="461"/>
      <c r="AH296" s="464"/>
      <c r="AI296" s="461"/>
      <c r="AJ296" s="653">
        <f t="shared" si="50"/>
        <v>1</v>
      </c>
      <c r="AK296" s="608"/>
      <c r="AL296" s="320">
        <f t="shared" si="48"/>
        <v>0</v>
      </c>
      <c r="AM296" s="320">
        <f t="shared" si="51"/>
        <v>0</v>
      </c>
      <c r="AN296" s="324">
        <f t="shared" si="52"/>
        <v>0</v>
      </c>
      <c r="AO296" s="324">
        <f t="shared" si="53"/>
        <v>0</v>
      </c>
      <c r="AP296" s="324">
        <f t="shared" si="54"/>
        <v>0</v>
      </c>
      <c r="AQ296" s="324">
        <f t="shared" si="55"/>
        <v>0</v>
      </c>
      <c r="AR296" s="324">
        <f t="shared" si="56"/>
        <v>0</v>
      </c>
      <c r="AS296" s="324">
        <f t="shared" si="57"/>
        <v>0</v>
      </c>
      <c r="AT296" s="324">
        <f t="shared" si="58"/>
        <v>0</v>
      </c>
      <c r="AU296" s="321">
        <f t="shared" si="59"/>
        <v>0</v>
      </c>
      <c r="AV296" s="322" t="str">
        <f t="shared" si="49"/>
        <v/>
      </c>
      <c r="AW296" s="110"/>
      <c r="AX296" s="110"/>
      <c r="AY296" s="110"/>
    </row>
    <row r="297" spans="1:51">
      <c r="A297" s="319"/>
      <c r="B297" s="634"/>
      <c r="C297" s="634"/>
      <c r="D297" s="633"/>
      <c r="E297" s="635"/>
      <c r="F297" s="635"/>
      <c r="G297" s="634"/>
      <c r="H297" s="647"/>
      <c r="I297" s="651"/>
      <c r="J297" s="647"/>
      <c r="K297" s="649"/>
      <c r="L297" s="647">
        <f>IF(D297="",0,VLOOKUP(D297,LookupDataNonCounty!$B$2:$C$16,2,FALSE)*J297)</f>
        <v>0</v>
      </c>
      <c r="M297" s="647"/>
      <c r="N297" s="647"/>
      <c r="O297" s="647"/>
      <c r="P297" s="647"/>
      <c r="Q297" s="647"/>
      <c r="R297" s="459"/>
      <c r="S297" s="460"/>
      <c r="T297" s="461"/>
      <c r="U297" s="462"/>
      <c r="V297" s="459"/>
      <c r="W297" s="459"/>
      <c r="X297" s="459"/>
      <c r="Y297" s="463"/>
      <c r="Z297" s="464"/>
      <c r="AA297" s="465"/>
      <c r="AB297" s="459"/>
      <c r="AC297" s="463"/>
      <c r="AD297" s="464"/>
      <c r="AE297" s="466"/>
      <c r="AF297" s="464"/>
      <c r="AG297" s="461"/>
      <c r="AH297" s="464"/>
      <c r="AI297" s="461"/>
      <c r="AJ297" s="653">
        <f t="shared" si="50"/>
        <v>1</v>
      </c>
      <c r="AK297" s="607"/>
      <c r="AL297" s="320">
        <f t="shared" si="48"/>
        <v>0</v>
      </c>
      <c r="AM297" s="320">
        <f t="shared" si="51"/>
        <v>0</v>
      </c>
      <c r="AN297" s="324">
        <f t="shared" si="52"/>
        <v>0</v>
      </c>
      <c r="AO297" s="324">
        <f t="shared" si="53"/>
        <v>0</v>
      </c>
      <c r="AP297" s="324">
        <f t="shared" si="54"/>
        <v>0</v>
      </c>
      <c r="AQ297" s="324">
        <f t="shared" si="55"/>
        <v>0</v>
      </c>
      <c r="AR297" s="324">
        <f t="shared" si="56"/>
        <v>0</v>
      </c>
      <c r="AS297" s="324">
        <f t="shared" si="57"/>
        <v>0</v>
      </c>
      <c r="AT297" s="324">
        <f t="shared" si="58"/>
        <v>0</v>
      </c>
      <c r="AU297" s="321">
        <f t="shared" si="59"/>
        <v>0</v>
      </c>
      <c r="AV297" s="322" t="str">
        <f t="shared" si="49"/>
        <v/>
      </c>
      <c r="AW297" s="110"/>
      <c r="AX297" s="110"/>
      <c r="AY297" s="110"/>
    </row>
    <row r="298" spans="1:51">
      <c r="A298" s="319"/>
      <c r="B298" s="634"/>
      <c r="C298" s="634"/>
      <c r="D298" s="633"/>
      <c r="E298" s="635"/>
      <c r="F298" s="635"/>
      <c r="G298" s="634"/>
      <c r="H298" s="647"/>
      <c r="I298" s="651"/>
      <c r="J298" s="647"/>
      <c r="K298" s="649"/>
      <c r="L298" s="647">
        <f>IF(D298="",0,VLOOKUP(D298,LookupDataNonCounty!$B$2:$C$16,2,FALSE)*J298)</f>
        <v>0</v>
      </c>
      <c r="M298" s="647"/>
      <c r="N298" s="647"/>
      <c r="O298" s="647"/>
      <c r="P298" s="647"/>
      <c r="Q298" s="647"/>
      <c r="R298" s="459"/>
      <c r="S298" s="460"/>
      <c r="T298" s="461"/>
      <c r="U298" s="462"/>
      <c r="V298" s="459"/>
      <c r="W298" s="459"/>
      <c r="X298" s="459"/>
      <c r="Y298" s="463"/>
      <c r="Z298" s="464"/>
      <c r="AA298" s="465"/>
      <c r="AB298" s="459"/>
      <c r="AC298" s="463"/>
      <c r="AD298" s="464"/>
      <c r="AE298" s="466"/>
      <c r="AF298" s="464"/>
      <c r="AG298" s="461"/>
      <c r="AH298" s="464"/>
      <c r="AI298" s="461"/>
      <c r="AJ298" s="653">
        <f t="shared" si="50"/>
        <v>1</v>
      </c>
      <c r="AK298" s="608"/>
      <c r="AL298" s="320">
        <f t="shared" si="48"/>
        <v>0</v>
      </c>
      <c r="AM298" s="320">
        <f t="shared" si="51"/>
        <v>0</v>
      </c>
      <c r="AN298" s="324">
        <f t="shared" si="52"/>
        <v>0</v>
      </c>
      <c r="AO298" s="324">
        <f t="shared" si="53"/>
        <v>0</v>
      </c>
      <c r="AP298" s="324">
        <f t="shared" si="54"/>
        <v>0</v>
      </c>
      <c r="AQ298" s="324">
        <f t="shared" si="55"/>
        <v>0</v>
      </c>
      <c r="AR298" s="324">
        <f t="shared" si="56"/>
        <v>0</v>
      </c>
      <c r="AS298" s="324">
        <f t="shared" si="57"/>
        <v>0</v>
      </c>
      <c r="AT298" s="324">
        <f t="shared" si="58"/>
        <v>0</v>
      </c>
      <c r="AU298" s="321">
        <f t="shared" si="59"/>
        <v>0</v>
      </c>
      <c r="AV298" s="322" t="str">
        <f t="shared" si="49"/>
        <v/>
      </c>
      <c r="AW298" s="110"/>
      <c r="AX298" s="110"/>
      <c r="AY298" s="110"/>
    </row>
    <row r="299" spans="1:51">
      <c r="A299" s="319"/>
      <c r="B299" s="634"/>
      <c r="C299" s="634"/>
      <c r="D299" s="633"/>
      <c r="E299" s="635"/>
      <c r="F299" s="635"/>
      <c r="G299" s="634"/>
      <c r="H299" s="647"/>
      <c r="I299" s="651"/>
      <c r="J299" s="647"/>
      <c r="K299" s="649"/>
      <c r="L299" s="647">
        <f>IF(D299="",0,VLOOKUP(D299,LookupDataNonCounty!$B$2:$C$16,2,FALSE)*J299)</f>
        <v>0</v>
      </c>
      <c r="M299" s="647"/>
      <c r="N299" s="647"/>
      <c r="O299" s="647"/>
      <c r="P299" s="647"/>
      <c r="Q299" s="647"/>
      <c r="R299" s="459"/>
      <c r="S299" s="460"/>
      <c r="T299" s="461"/>
      <c r="U299" s="462"/>
      <c r="V299" s="459"/>
      <c r="W299" s="459"/>
      <c r="X299" s="459"/>
      <c r="Y299" s="463"/>
      <c r="Z299" s="464"/>
      <c r="AA299" s="465"/>
      <c r="AB299" s="459"/>
      <c r="AC299" s="463"/>
      <c r="AD299" s="464"/>
      <c r="AE299" s="466"/>
      <c r="AF299" s="464"/>
      <c r="AG299" s="461"/>
      <c r="AH299" s="464"/>
      <c r="AI299" s="461"/>
      <c r="AJ299" s="653">
        <f t="shared" si="50"/>
        <v>1</v>
      </c>
      <c r="AK299" s="607"/>
      <c r="AL299" s="320">
        <f t="shared" si="48"/>
        <v>0</v>
      </c>
      <c r="AM299" s="320">
        <f t="shared" si="51"/>
        <v>0</v>
      </c>
      <c r="AN299" s="324">
        <f t="shared" si="52"/>
        <v>0</v>
      </c>
      <c r="AO299" s="324">
        <f t="shared" si="53"/>
        <v>0</v>
      </c>
      <c r="AP299" s="324">
        <f t="shared" si="54"/>
        <v>0</v>
      </c>
      <c r="AQ299" s="324">
        <f t="shared" si="55"/>
        <v>0</v>
      </c>
      <c r="AR299" s="324">
        <f t="shared" si="56"/>
        <v>0</v>
      </c>
      <c r="AS299" s="324">
        <f t="shared" si="57"/>
        <v>0</v>
      </c>
      <c r="AT299" s="324">
        <f t="shared" si="58"/>
        <v>0</v>
      </c>
      <c r="AU299" s="321">
        <f t="shared" si="59"/>
        <v>0</v>
      </c>
      <c r="AV299" s="322" t="str">
        <f t="shared" si="49"/>
        <v/>
      </c>
      <c r="AW299" s="110"/>
      <c r="AX299" s="110"/>
      <c r="AY299" s="110"/>
    </row>
    <row r="300" spans="1:51">
      <c r="A300" s="319"/>
      <c r="B300" s="634"/>
      <c r="C300" s="634"/>
      <c r="D300" s="633"/>
      <c r="E300" s="635"/>
      <c r="F300" s="635"/>
      <c r="G300" s="634"/>
      <c r="H300" s="647"/>
      <c r="I300" s="651"/>
      <c r="J300" s="647"/>
      <c r="K300" s="649"/>
      <c r="L300" s="647">
        <f>IF(D300="",0,VLOOKUP(D300,LookupDataNonCounty!$B$2:$C$16,2,FALSE)*J300)</f>
        <v>0</v>
      </c>
      <c r="M300" s="647"/>
      <c r="N300" s="647"/>
      <c r="O300" s="647"/>
      <c r="P300" s="647"/>
      <c r="Q300" s="647"/>
      <c r="R300" s="459"/>
      <c r="S300" s="460"/>
      <c r="T300" s="461"/>
      <c r="U300" s="462"/>
      <c r="V300" s="459"/>
      <c r="W300" s="459"/>
      <c r="X300" s="459"/>
      <c r="Y300" s="463"/>
      <c r="Z300" s="464"/>
      <c r="AA300" s="465"/>
      <c r="AB300" s="459"/>
      <c r="AC300" s="463"/>
      <c r="AD300" s="464"/>
      <c r="AE300" s="466"/>
      <c r="AF300" s="464"/>
      <c r="AG300" s="461"/>
      <c r="AH300" s="464"/>
      <c r="AI300" s="461"/>
      <c r="AJ300" s="653">
        <f t="shared" si="50"/>
        <v>1</v>
      </c>
      <c r="AK300" s="608"/>
      <c r="AL300" s="320">
        <f t="shared" si="48"/>
        <v>0</v>
      </c>
      <c r="AM300" s="320">
        <f t="shared" si="51"/>
        <v>0</v>
      </c>
      <c r="AN300" s="324">
        <f t="shared" si="52"/>
        <v>0</v>
      </c>
      <c r="AO300" s="324">
        <f t="shared" si="53"/>
        <v>0</v>
      </c>
      <c r="AP300" s="324">
        <f t="shared" si="54"/>
        <v>0</v>
      </c>
      <c r="AQ300" s="324">
        <f t="shared" si="55"/>
        <v>0</v>
      </c>
      <c r="AR300" s="324">
        <f t="shared" si="56"/>
        <v>0</v>
      </c>
      <c r="AS300" s="324">
        <f t="shared" si="57"/>
        <v>0</v>
      </c>
      <c r="AT300" s="324">
        <f t="shared" si="58"/>
        <v>0</v>
      </c>
      <c r="AU300" s="321">
        <f t="shared" si="59"/>
        <v>0</v>
      </c>
      <c r="AV300" s="322" t="str">
        <f t="shared" si="49"/>
        <v/>
      </c>
      <c r="AW300" s="110"/>
      <c r="AX300" s="110"/>
      <c r="AY300" s="110"/>
    </row>
    <row r="301" spans="1:51">
      <c r="A301" s="319"/>
      <c r="B301" s="634"/>
      <c r="C301" s="634"/>
      <c r="D301" s="633"/>
      <c r="E301" s="635"/>
      <c r="F301" s="635"/>
      <c r="G301" s="634"/>
      <c r="H301" s="647"/>
      <c r="I301" s="651"/>
      <c r="J301" s="647"/>
      <c r="K301" s="649"/>
      <c r="L301" s="647">
        <f>IF(D301="",0,VLOOKUP(D301,LookupDataNonCounty!$B$2:$C$16,2,FALSE)*J301)</f>
        <v>0</v>
      </c>
      <c r="M301" s="647"/>
      <c r="N301" s="647"/>
      <c r="O301" s="647"/>
      <c r="P301" s="647"/>
      <c r="Q301" s="647"/>
      <c r="R301" s="459"/>
      <c r="S301" s="460"/>
      <c r="T301" s="461"/>
      <c r="U301" s="462"/>
      <c r="V301" s="459"/>
      <c r="W301" s="459"/>
      <c r="X301" s="459"/>
      <c r="Y301" s="463"/>
      <c r="Z301" s="464"/>
      <c r="AA301" s="465"/>
      <c r="AB301" s="459"/>
      <c r="AC301" s="463"/>
      <c r="AD301" s="464"/>
      <c r="AE301" s="466"/>
      <c r="AF301" s="464"/>
      <c r="AG301" s="461"/>
      <c r="AH301" s="464"/>
      <c r="AI301" s="461"/>
      <c r="AJ301" s="653">
        <f t="shared" si="50"/>
        <v>1</v>
      </c>
      <c r="AK301" s="607"/>
      <c r="AL301" s="320">
        <f t="shared" si="48"/>
        <v>0</v>
      </c>
      <c r="AM301" s="320">
        <f t="shared" si="51"/>
        <v>0</v>
      </c>
      <c r="AN301" s="324">
        <f t="shared" si="52"/>
        <v>0</v>
      </c>
      <c r="AO301" s="324">
        <f t="shared" si="53"/>
        <v>0</v>
      </c>
      <c r="AP301" s="324">
        <f t="shared" si="54"/>
        <v>0</v>
      </c>
      <c r="AQ301" s="324">
        <f t="shared" si="55"/>
        <v>0</v>
      </c>
      <c r="AR301" s="324">
        <f t="shared" si="56"/>
        <v>0</v>
      </c>
      <c r="AS301" s="324">
        <f t="shared" si="57"/>
        <v>0</v>
      </c>
      <c r="AT301" s="324">
        <f t="shared" si="58"/>
        <v>0</v>
      </c>
      <c r="AU301" s="321">
        <f t="shared" si="59"/>
        <v>0</v>
      </c>
      <c r="AV301" s="322" t="str">
        <f t="shared" si="49"/>
        <v/>
      </c>
      <c r="AW301" s="110"/>
      <c r="AX301" s="110"/>
      <c r="AY301" s="110"/>
    </row>
    <row r="302" spans="1:51">
      <c r="A302" s="319"/>
      <c r="B302" s="634"/>
      <c r="C302" s="634"/>
      <c r="D302" s="633"/>
      <c r="E302" s="635"/>
      <c r="F302" s="635"/>
      <c r="G302" s="634"/>
      <c r="H302" s="647"/>
      <c r="I302" s="651"/>
      <c r="J302" s="647"/>
      <c r="K302" s="649"/>
      <c r="L302" s="647">
        <f>IF(D302="",0,VLOOKUP(D302,LookupDataNonCounty!$B$2:$C$16,2,FALSE)*J302)</f>
        <v>0</v>
      </c>
      <c r="M302" s="647"/>
      <c r="N302" s="647"/>
      <c r="O302" s="647"/>
      <c r="P302" s="647"/>
      <c r="Q302" s="647"/>
      <c r="R302" s="459"/>
      <c r="S302" s="460"/>
      <c r="T302" s="461"/>
      <c r="U302" s="462"/>
      <c r="V302" s="459"/>
      <c r="W302" s="459"/>
      <c r="X302" s="459"/>
      <c r="Y302" s="463"/>
      <c r="Z302" s="464"/>
      <c r="AA302" s="465"/>
      <c r="AB302" s="459"/>
      <c r="AC302" s="463"/>
      <c r="AD302" s="464"/>
      <c r="AE302" s="466"/>
      <c r="AF302" s="464"/>
      <c r="AG302" s="461"/>
      <c r="AH302" s="464"/>
      <c r="AI302" s="461"/>
      <c r="AJ302" s="653">
        <f t="shared" si="50"/>
        <v>1</v>
      </c>
      <c r="AK302" s="608"/>
      <c r="AL302" s="320">
        <f t="shared" si="48"/>
        <v>0</v>
      </c>
      <c r="AM302" s="320">
        <f t="shared" si="51"/>
        <v>0</v>
      </c>
      <c r="AN302" s="324">
        <f t="shared" si="52"/>
        <v>0</v>
      </c>
      <c r="AO302" s="324">
        <f t="shared" si="53"/>
        <v>0</v>
      </c>
      <c r="AP302" s="324">
        <f t="shared" si="54"/>
        <v>0</v>
      </c>
      <c r="AQ302" s="324">
        <f t="shared" si="55"/>
        <v>0</v>
      </c>
      <c r="AR302" s="324">
        <f t="shared" si="56"/>
        <v>0</v>
      </c>
      <c r="AS302" s="324">
        <f t="shared" si="57"/>
        <v>0</v>
      </c>
      <c r="AT302" s="324">
        <f t="shared" si="58"/>
        <v>0</v>
      </c>
      <c r="AU302" s="321">
        <f t="shared" si="59"/>
        <v>0</v>
      </c>
      <c r="AV302" s="322" t="str">
        <f t="shared" si="49"/>
        <v/>
      </c>
      <c r="AW302" s="110"/>
      <c r="AX302" s="110"/>
      <c r="AY302" s="110"/>
    </row>
    <row r="303" spans="1:51">
      <c r="A303" s="319"/>
      <c r="B303" s="634"/>
      <c r="C303" s="634"/>
      <c r="D303" s="633"/>
      <c r="E303" s="635"/>
      <c r="F303" s="635"/>
      <c r="G303" s="634"/>
      <c r="H303" s="647"/>
      <c r="I303" s="651"/>
      <c r="J303" s="647"/>
      <c r="K303" s="649"/>
      <c r="L303" s="647">
        <f>IF(D303="",0,VLOOKUP(D303,LookupDataNonCounty!$B$2:$C$16,2,FALSE)*J303)</f>
        <v>0</v>
      </c>
      <c r="M303" s="647"/>
      <c r="N303" s="647"/>
      <c r="O303" s="647"/>
      <c r="P303" s="647"/>
      <c r="Q303" s="647"/>
      <c r="R303" s="459"/>
      <c r="S303" s="460"/>
      <c r="T303" s="461"/>
      <c r="U303" s="462"/>
      <c r="V303" s="459"/>
      <c r="W303" s="459"/>
      <c r="X303" s="459"/>
      <c r="Y303" s="463"/>
      <c r="Z303" s="464"/>
      <c r="AA303" s="465"/>
      <c r="AB303" s="459"/>
      <c r="AC303" s="463"/>
      <c r="AD303" s="464"/>
      <c r="AE303" s="466"/>
      <c r="AF303" s="464"/>
      <c r="AG303" s="461"/>
      <c r="AH303" s="464"/>
      <c r="AI303" s="461"/>
      <c r="AJ303" s="653">
        <f t="shared" si="50"/>
        <v>1</v>
      </c>
      <c r="AK303" s="607"/>
      <c r="AL303" s="320">
        <f t="shared" si="48"/>
        <v>0</v>
      </c>
      <c r="AM303" s="320">
        <f t="shared" si="51"/>
        <v>0</v>
      </c>
      <c r="AN303" s="324">
        <f t="shared" si="52"/>
        <v>0</v>
      </c>
      <c r="AO303" s="324">
        <f t="shared" si="53"/>
        <v>0</v>
      </c>
      <c r="AP303" s="324">
        <f t="shared" si="54"/>
        <v>0</v>
      </c>
      <c r="AQ303" s="324">
        <f t="shared" si="55"/>
        <v>0</v>
      </c>
      <c r="AR303" s="324">
        <f t="shared" si="56"/>
        <v>0</v>
      </c>
      <c r="AS303" s="324">
        <f t="shared" si="57"/>
        <v>0</v>
      </c>
      <c r="AT303" s="324">
        <f t="shared" si="58"/>
        <v>0</v>
      </c>
      <c r="AU303" s="321">
        <f t="shared" si="59"/>
        <v>0</v>
      </c>
      <c r="AV303" s="322" t="str">
        <f t="shared" si="49"/>
        <v/>
      </c>
      <c r="AW303" s="110"/>
      <c r="AX303" s="110"/>
      <c r="AY303" s="110"/>
    </row>
    <row r="304" spans="1:51">
      <c r="A304" s="319"/>
      <c r="B304" s="634"/>
      <c r="C304" s="634"/>
      <c r="D304" s="633"/>
      <c r="E304" s="635"/>
      <c r="F304" s="635"/>
      <c r="G304" s="634"/>
      <c r="H304" s="647"/>
      <c r="I304" s="651"/>
      <c r="J304" s="647"/>
      <c r="K304" s="649"/>
      <c r="L304" s="647">
        <f>IF(D304="",0,VLOOKUP(D304,LookupDataNonCounty!$B$2:$C$16,2,FALSE)*J304)</f>
        <v>0</v>
      </c>
      <c r="M304" s="647"/>
      <c r="N304" s="647"/>
      <c r="O304" s="647"/>
      <c r="P304" s="647"/>
      <c r="Q304" s="647"/>
      <c r="R304" s="459"/>
      <c r="S304" s="460"/>
      <c r="T304" s="461"/>
      <c r="U304" s="462"/>
      <c r="V304" s="459"/>
      <c r="W304" s="459"/>
      <c r="X304" s="459"/>
      <c r="Y304" s="463"/>
      <c r="Z304" s="464"/>
      <c r="AA304" s="465"/>
      <c r="AB304" s="459"/>
      <c r="AC304" s="463"/>
      <c r="AD304" s="464"/>
      <c r="AE304" s="466"/>
      <c r="AF304" s="464"/>
      <c r="AG304" s="461"/>
      <c r="AH304" s="464"/>
      <c r="AI304" s="461"/>
      <c r="AJ304" s="653">
        <f t="shared" si="50"/>
        <v>1</v>
      </c>
      <c r="AK304" s="608"/>
      <c r="AL304" s="320">
        <f t="shared" si="48"/>
        <v>0</v>
      </c>
      <c r="AM304" s="320">
        <f t="shared" si="51"/>
        <v>0</v>
      </c>
      <c r="AN304" s="324">
        <f t="shared" si="52"/>
        <v>0</v>
      </c>
      <c r="AO304" s="324">
        <f t="shared" si="53"/>
        <v>0</v>
      </c>
      <c r="AP304" s="324">
        <f t="shared" si="54"/>
        <v>0</v>
      </c>
      <c r="AQ304" s="324">
        <f t="shared" si="55"/>
        <v>0</v>
      </c>
      <c r="AR304" s="324">
        <f t="shared" si="56"/>
        <v>0</v>
      </c>
      <c r="AS304" s="324">
        <f t="shared" si="57"/>
        <v>0</v>
      </c>
      <c r="AT304" s="324">
        <f t="shared" si="58"/>
        <v>0</v>
      </c>
      <c r="AU304" s="321">
        <f t="shared" si="59"/>
        <v>0</v>
      </c>
      <c r="AV304" s="322" t="str">
        <f t="shared" si="49"/>
        <v/>
      </c>
      <c r="AW304" s="110"/>
      <c r="AX304" s="110"/>
      <c r="AY304" s="110"/>
    </row>
    <row r="305" spans="1:51">
      <c r="A305" s="319"/>
      <c r="B305" s="634"/>
      <c r="C305" s="634"/>
      <c r="D305" s="633"/>
      <c r="E305" s="635"/>
      <c r="F305" s="635"/>
      <c r="G305" s="634"/>
      <c r="H305" s="647"/>
      <c r="I305" s="651"/>
      <c r="J305" s="647"/>
      <c r="K305" s="649"/>
      <c r="L305" s="647">
        <f>IF(D305="",0,VLOOKUP(D305,LookupDataNonCounty!$B$2:$C$16,2,FALSE)*J305)</f>
        <v>0</v>
      </c>
      <c r="M305" s="647"/>
      <c r="N305" s="647"/>
      <c r="O305" s="647"/>
      <c r="P305" s="647"/>
      <c r="Q305" s="647"/>
      <c r="R305" s="459"/>
      <c r="S305" s="460"/>
      <c r="T305" s="461"/>
      <c r="U305" s="462"/>
      <c r="V305" s="459"/>
      <c r="W305" s="459"/>
      <c r="X305" s="459"/>
      <c r="Y305" s="463"/>
      <c r="Z305" s="464"/>
      <c r="AA305" s="465"/>
      <c r="AB305" s="459"/>
      <c r="AC305" s="463"/>
      <c r="AD305" s="464"/>
      <c r="AE305" s="466"/>
      <c r="AF305" s="464"/>
      <c r="AG305" s="461"/>
      <c r="AH305" s="464"/>
      <c r="AI305" s="461"/>
      <c r="AJ305" s="653">
        <f t="shared" si="50"/>
        <v>1</v>
      </c>
      <c r="AK305" s="607"/>
      <c r="AL305" s="320">
        <f t="shared" si="48"/>
        <v>0</v>
      </c>
      <c r="AM305" s="320">
        <f t="shared" si="51"/>
        <v>0</v>
      </c>
      <c r="AN305" s="324">
        <f t="shared" si="52"/>
        <v>0</v>
      </c>
      <c r="AO305" s="324">
        <f t="shared" si="53"/>
        <v>0</v>
      </c>
      <c r="AP305" s="324">
        <f t="shared" si="54"/>
        <v>0</v>
      </c>
      <c r="AQ305" s="324">
        <f t="shared" si="55"/>
        <v>0</v>
      </c>
      <c r="AR305" s="324">
        <f t="shared" si="56"/>
        <v>0</v>
      </c>
      <c r="AS305" s="324">
        <f t="shared" si="57"/>
        <v>0</v>
      </c>
      <c r="AT305" s="324">
        <f t="shared" si="58"/>
        <v>0</v>
      </c>
      <c r="AU305" s="321">
        <f t="shared" si="59"/>
        <v>0</v>
      </c>
      <c r="AV305" s="322" t="str">
        <f t="shared" si="49"/>
        <v/>
      </c>
      <c r="AW305" s="110"/>
      <c r="AX305" s="110"/>
      <c r="AY305" s="110"/>
    </row>
    <row r="306" spans="1:51">
      <c r="A306" s="319"/>
      <c r="B306" s="634"/>
      <c r="C306" s="634"/>
      <c r="D306" s="633"/>
      <c r="E306" s="635"/>
      <c r="F306" s="635"/>
      <c r="G306" s="634"/>
      <c r="H306" s="647"/>
      <c r="I306" s="651"/>
      <c r="J306" s="647"/>
      <c r="K306" s="649"/>
      <c r="L306" s="647">
        <f>IF(D306="",0,VLOOKUP(D306,LookupDataNonCounty!$B$2:$C$16,2,FALSE)*J306)</f>
        <v>0</v>
      </c>
      <c r="M306" s="647"/>
      <c r="N306" s="647"/>
      <c r="O306" s="647"/>
      <c r="P306" s="647"/>
      <c r="Q306" s="647"/>
      <c r="R306" s="459"/>
      <c r="S306" s="460"/>
      <c r="T306" s="461"/>
      <c r="U306" s="462"/>
      <c r="V306" s="459"/>
      <c r="W306" s="459"/>
      <c r="X306" s="459"/>
      <c r="Y306" s="463"/>
      <c r="Z306" s="464"/>
      <c r="AA306" s="465"/>
      <c r="AB306" s="459"/>
      <c r="AC306" s="463"/>
      <c r="AD306" s="464"/>
      <c r="AE306" s="466"/>
      <c r="AF306" s="464"/>
      <c r="AG306" s="461"/>
      <c r="AH306" s="464"/>
      <c r="AI306" s="461"/>
      <c r="AJ306" s="653">
        <f t="shared" si="50"/>
        <v>1</v>
      </c>
      <c r="AK306" s="608"/>
      <c r="AL306" s="320">
        <f t="shared" si="48"/>
        <v>0</v>
      </c>
      <c r="AM306" s="320">
        <f t="shared" si="51"/>
        <v>0</v>
      </c>
      <c r="AN306" s="324">
        <f t="shared" si="52"/>
        <v>0</v>
      </c>
      <c r="AO306" s="324">
        <f t="shared" si="53"/>
        <v>0</v>
      </c>
      <c r="AP306" s="324">
        <f t="shared" si="54"/>
        <v>0</v>
      </c>
      <c r="AQ306" s="324">
        <f t="shared" si="55"/>
        <v>0</v>
      </c>
      <c r="AR306" s="324">
        <f t="shared" si="56"/>
        <v>0</v>
      </c>
      <c r="AS306" s="324">
        <f t="shared" si="57"/>
        <v>0</v>
      </c>
      <c r="AT306" s="324">
        <f t="shared" si="58"/>
        <v>0</v>
      </c>
      <c r="AU306" s="321">
        <f t="shared" si="59"/>
        <v>0</v>
      </c>
      <c r="AV306" s="322" t="str">
        <f t="shared" si="49"/>
        <v/>
      </c>
      <c r="AW306" s="110"/>
      <c r="AX306" s="110"/>
      <c r="AY306" s="110"/>
    </row>
    <row r="307" spans="1:51">
      <c r="A307" s="319"/>
      <c r="B307" s="634"/>
      <c r="C307" s="634"/>
      <c r="D307" s="633"/>
      <c r="E307" s="635"/>
      <c r="F307" s="635"/>
      <c r="G307" s="634"/>
      <c r="H307" s="647"/>
      <c r="I307" s="651"/>
      <c r="J307" s="647"/>
      <c r="K307" s="649"/>
      <c r="L307" s="647">
        <f>IF(D307="",0,VLOOKUP(D307,LookupDataNonCounty!$B$2:$C$16,2,FALSE)*J307)</f>
        <v>0</v>
      </c>
      <c r="M307" s="647"/>
      <c r="N307" s="647"/>
      <c r="O307" s="647"/>
      <c r="P307" s="647"/>
      <c r="Q307" s="647"/>
      <c r="R307" s="459"/>
      <c r="S307" s="460"/>
      <c r="T307" s="461"/>
      <c r="U307" s="462"/>
      <c r="V307" s="459"/>
      <c r="W307" s="459"/>
      <c r="X307" s="459"/>
      <c r="Y307" s="463"/>
      <c r="Z307" s="464"/>
      <c r="AA307" s="465"/>
      <c r="AB307" s="459"/>
      <c r="AC307" s="463"/>
      <c r="AD307" s="464"/>
      <c r="AE307" s="466"/>
      <c r="AF307" s="464"/>
      <c r="AG307" s="461"/>
      <c r="AH307" s="464"/>
      <c r="AI307" s="461"/>
      <c r="AJ307" s="653">
        <f t="shared" si="50"/>
        <v>1</v>
      </c>
      <c r="AK307" s="607"/>
      <c r="AL307" s="320">
        <f t="shared" si="48"/>
        <v>0</v>
      </c>
      <c r="AM307" s="320">
        <f t="shared" si="51"/>
        <v>0</v>
      </c>
      <c r="AN307" s="324">
        <f t="shared" si="52"/>
        <v>0</v>
      </c>
      <c r="AO307" s="324">
        <f t="shared" si="53"/>
        <v>0</v>
      </c>
      <c r="AP307" s="324">
        <f t="shared" si="54"/>
        <v>0</v>
      </c>
      <c r="AQ307" s="324">
        <f t="shared" si="55"/>
        <v>0</v>
      </c>
      <c r="AR307" s="324">
        <f t="shared" si="56"/>
        <v>0</v>
      </c>
      <c r="AS307" s="324">
        <f t="shared" si="57"/>
        <v>0</v>
      </c>
      <c r="AT307" s="324">
        <f t="shared" si="58"/>
        <v>0</v>
      </c>
      <c r="AU307" s="321">
        <f t="shared" si="59"/>
        <v>0</v>
      </c>
      <c r="AV307" s="322" t="str">
        <f t="shared" si="49"/>
        <v/>
      </c>
      <c r="AW307" s="110"/>
      <c r="AX307" s="110"/>
      <c r="AY307" s="110"/>
    </row>
    <row r="308" spans="1:51">
      <c r="A308" s="319"/>
      <c r="B308" s="634"/>
      <c r="C308" s="634"/>
      <c r="D308" s="633"/>
      <c r="E308" s="635"/>
      <c r="F308" s="635"/>
      <c r="G308" s="634"/>
      <c r="H308" s="647"/>
      <c r="I308" s="651"/>
      <c r="J308" s="647"/>
      <c r="K308" s="649"/>
      <c r="L308" s="647">
        <f>IF(D308="",0,VLOOKUP(D308,LookupDataNonCounty!$B$2:$C$16,2,FALSE)*J308)</f>
        <v>0</v>
      </c>
      <c r="M308" s="647"/>
      <c r="N308" s="647"/>
      <c r="O308" s="647"/>
      <c r="P308" s="647"/>
      <c r="Q308" s="647"/>
      <c r="R308" s="459"/>
      <c r="S308" s="460"/>
      <c r="T308" s="461"/>
      <c r="U308" s="462"/>
      <c r="V308" s="459"/>
      <c r="W308" s="459"/>
      <c r="X308" s="459"/>
      <c r="Y308" s="463"/>
      <c r="Z308" s="464"/>
      <c r="AA308" s="465"/>
      <c r="AB308" s="459"/>
      <c r="AC308" s="463"/>
      <c r="AD308" s="464"/>
      <c r="AE308" s="466"/>
      <c r="AF308" s="464"/>
      <c r="AG308" s="461"/>
      <c r="AH308" s="464"/>
      <c r="AI308" s="461"/>
      <c r="AJ308" s="653">
        <f t="shared" si="50"/>
        <v>1</v>
      </c>
      <c r="AK308" s="608"/>
      <c r="AL308" s="320">
        <f t="shared" si="48"/>
        <v>0</v>
      </c>
      <c r="AM308" s="320">
        <f t="shared" si="51"/>
        <v>0</v>
      </c>
      <c r="AN308" s="324">
        <f t="shared" si="52"/>
        <v>0</v>
      </c>
      <c r="AO308" s="324">
        <f t="shared" si="53"/>
        <v>0</v>
      </c>
      <c r="AP308" s="324">
        <f t="shared" si="54"/>
        <v>0</v>
      </c>
      <c r="AQ308" s="324">
        <f t="shared" si="55"/>
        <v>0</v>
      </c>
      <c r="AR308" s="324">
        <f t="shared" si="56"/>
        <v>0</v>
      </c>
      <c r="AS308" s="324">
        <f t="shared" si="57"/>
        <v>0</v>
      </c>
      <c r="AT308" s="324">
        <f t="shared" si="58"/>
        <v>0</v>
      </c>
      <c r="AU308" s="321">
        <f t="shared" si="59"/>
        <v>0</v>
      </c>
      <c r="AV308" s="322" t="str">
        <f t="shared" si="49"/>
        <v/>
      </c>
      <c r="AW308" s="110"/>
      <c r="AX308" s="110"/>
      <c r="AY308" s="110"/>
    </row>
    <row r="309" spans="1:51">
      <c r="A309" s="319"/>
      <c r="B309" s="634"/>
      <c r="C309" s="634"/>
      <c r="D309" s="633"/>
      <c r="E309" s="635"/>
      <c r="F309" s="635"/>
      <c r="G309" s="634"/>
      <c r="H309" s="647"/>
      <c r="I309" s="651"/>
      <c r="J309" s="647"/>
      <c r="K309" s="649"/>
      <c r="L309" s="647">
        <f>IF(D309="",0,VLOOKUP(D309,LookupDataNonCounty!$B$2:$C$16,2,FALSE)*J309)</f>
        <v>0</v>
      </c>
      <c r="M309" s="647"/>
      <c r="N309" s="647"/>
      <c r="O309" s="647"/>
      <c r="P309" s="647"/>
      <c r="Q309" s="647"/>
      <c r="R309" s="459"/>
      <c r="S309" s="460"/>
      <c r="T309" s="461"/>
      <c r="U309" s="462"/>
      <c r="V309" s="459"/>
      <c r="W309" s="459"/>
      <c r="X309" s="459"/>
      <c r="Y309" s="463"/>
      <c r="Z309" s="464"/>
      <c r="AA309" s="465"/>
      <c r="AB309" s="459"/>
      <c r="AC309" s="463"/>
      <c r="AD309" s="464"/>
      <c r="AE309" s="466"/>
      <c r="AF309" s="464"/>
      <c r="AG309" s="461"/>
      <c r="AH309" s="464"/>
      <c r="AI309" s="461"/>
      <c r="AJ309" s="653">
        <f t="shared" si="50"/>
        <v>1</v>
      </c>
      <c r="AK309" s="607"/>
      <c r="AL309" s="320">
        <f t="shared" si="48"/>
        <v>0</v>
      </c>
      <c r="AM309" s="320">
        <f t="shared" si="51"/>
        <v>0</v>
      </c>
      <c r="AN309" s="324">
        <f t="shared" si="52"/>
        <v>0</v>
      </c>
      <c r="AO309" s="324">
        <f t="shared" si="53"/>
        <v>0</v>
      </c>
      <c r="AP309" s="324">
        <f t="shared" si="54"/>
        <v>0</v>
      </c>
      <c r="AQ309" s="324">
        <f t="shared" si="55"/>
        <v>0</v>
      </c>
      <c r="AR309" s="324">
        <f t="shared" si="56"/>
        <v>0</v>
      </c>
      <c r="AS309" s="324">
        <f t="shared" si="57"/>
        <v>0</v>
      </c>
      <c r="AT309" s="324">
        <f t="shared" si="58"/>
        <v>0</v>
      </c>
      <c r="AU309" s="321">
        <f t="shared" si="59"/>
        <v>0</v>
      </c>
      <c r="AV309" s="322" t="str">
        <f t="shared" si="49"/>
        <v/>
      </c>
      <c r="AW309" s="110"/>
      <c r="AX309" s="110"/>
      <c r="AY309" s="110"/>
    </row>
    <row r="310" spans="1:51">
      <c r="A310" s="319"/>
      <c r="B310" s="634"/>
      <c r="C310" s="634"/>
      <c r="D310" s="633"/>
      <c r="E310" s="635"/>
      <c r="F310" s="635"/>
      <c r="G310" s="634"/>
      <c r="H310" s="647"/>
      <c r="I310" s="651"/>
      <c r="J310" s="647"/>
      <c r="K310" s="649"/>
      <c r="L310" s="647">
        <f>IF(D310="",0,VLOOKUP(D310,LookupDataNonCounty!$B$2:$C$16,2,FALSE)*J310)</f>
        <v>0</v>
      </c>
      <c r="M310" s="647"/>
      <c r="N310" s="647"/>
      <c r="O310" s="647"/>
      <c r="P310" s="647"/>
      <c r="Q310" s="647"/>
      <c r="R310" s="459"/>
      <c r="S310" s="460"/>
      <c r="T310" s="461"/>
      <c r="U310" s="462"/>
      <c r="V310" s="459"/>
      <c r="W310" s="459"/>
      <c r="X310" s="459"/>
      <c r="Y310" s="463"/>
      <c r="Z310" s="464"/>
      <c r="AA310" s="465"/>
      <c r="AB310" s="459"/>
      <c r="AC310" s="463"/>
      <c r="AD310" s="464"/>
      <c r="AE310" s="466"/>
      <c r="AF310" s="464"/>
      <c r="AG310" s="461"/>
      <c r="AH310" s="464"/>
      <c r="AI310" s="461"/>
      <c r="AJ310" s="653">
        <f t="shared" si="50"/>
        <v>1</v>
      </c>
      <c r="AK310" s="608"/>
      <c r="AL310" s="320">
        <f t="shared" si="48"/>
        <v>0</v>
      </c>
      <c r="AM310" s="320">
        <f t="shared" si="51"/>
        <v>0</v>
      </c>
      <c r="AN310" s="324">
        <f t="shared" si="52"/>
        <v>0</v>
      </c>
      <c r="AO310" s="324">
        <f t="shared" si="53"/>
        <v>0</v>
      </c>
      <c r="AP310" s="324">
        <f t="shared" si="54"/>
        <v>0</v>
      </c>
      <c r="AQ310" s="324">
        <f t="shared" si="55"/>
        <v>0</v>
      </c>
      <c r="AR310" s="324">
        <f t="shared" si="56"/>
        <v>0</v>
      </c>
      <c r="AS310" s="324">
        <f t="shared" si="57"/>
        <v>0</v>
      </c>
      <c r="AT310" s="324">
        <f t="shared" si="58"/>
        <v>0</v>
      </c>
      <c r="AU310" s="321">
        <f t="shared" si="59"/>
        <v>0</v>
      </c>
      <c r="AV310" s="322" t="str">
        <f t="shared" si="49"/>
        <v/>
      </c>
      <c r="AW310" s="110"/>
      <c r="AX310" s="110"/>
      <c r="AY310" s="110"/>
    </row>
    <row r="311" spans="1:51">
      <c r="A311" s="319"/>
      <c r="B311" s="634"/>
      <c r="C311" s="634"/>
      <c r="D311" s="633"/>
      <c r="E311" s="635"/>
      <c r="F311" s="635"/>
      <c r="G311" s="634"/>
      <c r="H311" s="647"/>
      <c r="I311" s="651"/>
      <c r="J311" s="647"/>
      <c r="K311" s="649"/>
      <c r="L311" s="647">
        <f>IF(D311="",0,VLOOKUP(D311,LookupDataNonCounty!$B$2:$C$16,2,FALSE)*J311)</f>
        <v>0</v>
      </c>
      <c r="M311" s="647"/>
      <c r="N311" s="647"/>
      <c r="O311" s="647"/>
      <c r="P311" s="647"/>
      <c r="Q311" s="647"/>
      <c r="R311" s="459"/>
      <c r="S311" s="460"/>
      <c r="T311" s="461"/>
      <c r="U311" s="462"/>
      <c r="V311" s="459"/>
      <c r="W311" s="459"/>
      <c r="X311" s="459"/>
      <c r="Y311" s="463"/>
      <c r="Z311" s="464"/>
      <c r="AA311" s="465"/>
      <c r="AB311" s="459"/>
      <c r="AC311" s="463"/>
      <c r="AD311" s="464"/>
      <c r="AE311" s="466"/>
      <c r="AF311" s="464"/>
      <c r="AG311" s="461"/>
      <c r="AH311" s="464"/>
      <c r="AI311" s="461"/>
      <c r="AJ311" s="653">
        <f t="shared" si="50"/>
        <v>1</v>
      </c>
      <c r="AK311" s="607"/>
      <c r="AL311" s="320">
        <f t="shared" si="48"/>
        <v>0</v>
      </c>
      <c r="AM311" s="320">
        <f t="shared" si="51"/>
        <v>0</v>
      </c>
      <c r="AN311" s="324">
        <f t="shared" si="52"/>
        <v>0</v>
      </c>
      <c r="AO311" s="324">
        <f t="shared" si="53"/>
        <v>0</v>
      </c>
      <c r="AP311" s="324">
        <f t="shared" si="54"/>
        <v>0</v>
      </c>
      <c r="AQ311" s="324">
        <f t="shared" si="55"/>
        <v>0</v>
      </c>
      <c r="AR311" s="324">
        <f t="shared" si="56"/>
        <v>0</v>
      </c>
      <c r="AS311" s="324">
        <f t="shared" si="57"/>
        <v>0</v>
      </c>
      <c r="AT311" s="324">
        <f t="shared" si="58"/>
        <v>0</v>
      </c>
      <c r="AU311" s="321">
        <f t="shared" si="59"/>
        <v>0</v>
      </c>
      <c r="AV311" s="322" t="str">
        <f t="shared" si="49"/>
        <v/>
      </c>
      <c r="AW311" s="110"/>
      <c r="AX311" s="110"/>
      <c r="AY311" s="110"/>
    </row>
    <row r="312" spans="1:51">
      <c r="A312" s="319"/>
      <c r="B312" s="634"/>
      <c r="C312" s="634"/>
      <c r="D312" s="633"/>
      <c r="E312" s="635"/>
      <c r="F312" s="635"/>
      <c r="G312" s="634"/>
      <c r="H312" s="647"/>
      <c r="I312" s="651"/>
      <c r="J312" s="647"/>
      <c r="K312" s="649"/>
      <c r="L312" s="647">
        <f>IF(D312="",0,VLOOKUP(D312,LookupDataNonCounty!$B$2:$C$16,2,FALSE)*J312)</f>
        <v>0</v>
      </c>
      <c r="M312" s="647"/>
      <c r="N312" s="647"/>
      <c r="O312" s="647"/>
      <c r="P312" s="647"/>
      <c r="Q312" s="647"/>
      <c r="R312" s="459"/>
      <c r="S312" s="460"/>
      <c r="T312" s="461"/>
      <c r="U312" s="462"/>
      <c r="V312" s="459"/>
      <c r="W312" s="459"/>
      <c r="X312" s="459"/>
      <c r="Y312" s="463"/>
      <c r="Z312" s="464"/>
      <c r="AA312" s="465"/>
      <c r="AB312" s="459"/>
      <c r="AC312" s="463"/>
      <c r="AD312" s="464"/>
      <c r="AE312" s="466"/>
      <c r="AF312" s="464"/>
      <c r="AG312" s="461"/>
      <c r="AH312" s="464"/>
      <c r="AI312" s="461"/>
      <c r="AJ312" s="653">
        <f t="shared" si="50"/>
        <v>1</v>
      </c>
      <c r="AK312" s="608"/>
      <c r="AL312" s="320">
        <f t="shared" si="48"/>
        <v>0</v>
      </c>
      <c r="AM312" s="320">
        <f t="shared" si="51"/>
        <v>0</v>
      </c>
      <c r="AN312" s="324">
        <f t="shared" si="52"/>
        <v>0</v>
      </c>
      <c r="AO312" s="324">
        <f t="shared" si="53"/>
        <v>0</v>
      </c>
      <c r="AP312" s="324">
        <f t="shared" si="54"/>
        <v>0</v>
      </c>
      <c r="AQ312" s="324">
        <f t="shared" si="55"/>
        <v>0</v>
      </c>
      <c r="AR312" s="324">
        <f t="shared" si="56"/>
        <v>0</v>
      </c>
      <c r="AS312" s="324">
        <f t="shared" si="57"/>
        <v>0</v>
      </c>
      <c r="AT312" s="324">
        <f t="shared" si="58"/>
        <v>0</v>
      </c>
      <c r="AU312" s="321">
        <f t="shared" si="59"/>
        <v>0</v>
      </c>
      <c r="AV312" s="322" t="str">
        <f t="shared" si="49"/>
        <v/>
      </c>
      <c r="AW312" s="110"/>
      <c r="AX312" s="110"/>
      <c r="AY312" s="110"/>
    </row>
    <row r="313" spans="1:51">
      <c r="A313" s="319"/>
      <c r="B313" s="634"/>
      <c r="C313" s="634"/>
      <c r="D313" s="633"/>
      <c r="E313" s="635"/>
      <c r="F313" s="635"/>
      <c r="G313" s="634"/>
      <c r="H313" s="647"/>
      <c r="I313" s="651"/>
      <c r="J313" s="647"/>
      <c r="K313" s="649"/>
      <c r="L313" s="647">
        <f>IF(D313="",0,VLOOKUP(D313,LookupDataNonCounty!$B$2:$C$16,2,FALSE)*J313)</f>
        <v>0</v>
      </c>
      <c r="M313" s="647"/>
      <c r="N313" s="647"/>
      <c r="O313" s="647"/>
      <c r="P313" s="647"/>
      <c r="Q313" s="647"/>
      <c r="R313" s="459"/>
      <c r="S313" s="460"/>
      <c r="T313" s="461"/>
      <c r="U313" s="462"/>
      <c r="V313" s="459"/>
      <c r="W313" s="459"/>
      <c r="X313" s="459"/>
      <c r="Y313" s="463"/>
      <c r="Z313" s="464"/>
      <c r="AA313" s="465"/>
      <c r="AB313" s="459"/>
      <c r="AC313" s="463"/>
      <c r="AD313" s="464"/>
      <c r="AE313" s="466"/>
      <c r="AF313" s="464"/>
      <c r="AG313" s="461"/>
      <c r="AH313" s="464"/>
      <c r="AI313" s="461"/>
      <c r="AJ313" s="653">
        <f t="shared" si="50"/>
        <v>1</v>
      </c>
      <c r="AK313" s="607"/>
      <c r="AL313" s="320">
        <f t="shared" si="48"/>
        <v>0</v>
      </c>
      <c r="AM313" s="320">
        <f t="shared" si="51"/>
        <v>0</v>
      </c>
      <c r="AN313" s="324">
        <f t="shared" si="52"/>
        <v>0</v>
      </c>
      <c r="AO313" s="324">
        <f t="shared" si="53"/>
        <v>0</v>
      </c>
      <c r="AP313" s="324">
        <f t="shared" si="54"/>
        <v>0</v>
      </c>
      <c r="AQ313" s="324">
        <f t="shared" si="55"/>
        <v>0</v>
      </c>
      <c r="AR313" s="324">
        <f t="shared" si="56"/>
        <v>0</v>
      </c>
      <c r="AS313" s="324">
        <f t="shared" si="57"/>
        <v>0</v>
      </c>
      <c r="AT313" s="324">
        <f t="shared" si="58"/>
        <v>0</v>
      </c>
      <c r="AU313" s="321">
        <f t="shared" si="59"/>
        <v>0</v>
      </c>
      <c r="AV313" s="322" t="str">
        <f t="shared" si="49"/>
        <v/>
      </c>
      <c r="AW313" s="110"/>
      <c r="AX313" s="110"/>
      <c r="AY313" s="110"/>
    </row>
    <row r="314" spans="1:51">
      <c r="A314" s="319"/>
      <c r="B314" s="634"/>
      <c r="C314" s="634"/>
      <c r="D314" s="633"/>
      <c r="E314" s="635"/>
      <c r="F314" s="635"/>
      <c r="G314" s="634"/>
      <c r="H314" s="647"/>
      <c r="I314" s="651"/>
      <c r="J314" s="647"/>
      <c r="K314" s="649"/>
      <c r="L314" s="647">
        <f>IF(D314="",0,VLOOKUP(D314,LookupDataNonCounty!$B$2:$C$16,2,FALSE)*J314)</f>
        <v>0</v>
      </c>
      <c r="M314" s="647"/>
      <c r="N314" s="647"/>
      <c r="O314" s="647"/>
      <c r="P314" s="647"/>
      <c r="Q314" s="647"/>
      <c r="R314" s="459"/>
      <c r="S314" s="460"/>
      <c r="T314" s="461"/>
      <c r="U314" s="462"/>
      <c r="V314" s="459"/>
      <c r="W314" s="459"/>
      <c r="X314" s="459"/>
      <c r="Y314" s="463"/>
      <c r="Z314" s="464"/>
      <c r="AA314" s="465"/>
      <c r="AB314" s="459"/>
      <c r="AC314" s="463"/>
      <c r="AD314" s="464"/>
      <c r="AE314" s="466"/>
      <c r="AF314" s="464"/>
      <c r="AG314" s="461"/>
      <c r="AH314" s="464"/>
      <c r="AI314" s="461"/>
      <c r="AJ314" s="653">
        <f t="shared" si="50"/>
        <v>1</v>
      </c>
      <c r="AK314" s="608"/>
      <c r="AL314" s="320">
        <f t="shared" si="48"/>
        <v>0</v>
      </c>
      <c r="AM314" s="320">
        <f t="shared" si="51"/>
        <v>0</v>
      </c>
      <c r="AN314" s="324">
        <f t="shared" si="52"/>
        <v>0</v>
      </c>
      <c r="AO314" s="324">
        <f t="shared" si="53"/>
        <v>0</v>
      </c>
      <c r="AP314" s="324">
        <f t="shared" si="54"/>
        <v>0</v>
      </c>
      <c r="AQ314" s="324">
        <f t="shared" si="55"/>
        <v>0</v>
      </c>
      <c r="AR314" s="324">
        <f t="shared" si="56"/>
        <v>0</v>
      </c>
      <c r="AS314" s="324">
        <f t="shared" si="57"/>
        <v>0</v>
      </c>
      <c r="AT314" s="324">
        <f t="shared" si="58"/>
        <v>0</v>
      </c>
      <c r="AU314" s="321">
        <f t="shared" si="59"/>
        <v>0</v>
      </c>
      <c r="AV314" s="322" t="str">
        <f t="shared" si="49"/>
        <v/>
      </c>
      <c r="AW314" s="110"/>
      <c r="AX314" s="110"/>
      <c r="AY314" s="110"/>
    </row>
    <row r="315" spans="1:51">
      <c r="A315" s="319"/>
      <c r="B315" s="634"/>
      <c r="C315" s="634"/>
      <c r="D315" s="633"/>
      <c r="E315" s="635"/>
      <c r="F315" s="635"/>
      <c r="G315" s="634"/>
      <c r="H315" s="647"/>
      <c r="I315" s="651"/>
      <c r="J315" s="647"/>
      <c r="K315" s="649"/>
      <c r="L315" s="647">
        <f>IF(D315="",0,VLOOKUP(D315,LookupDataNonCounty!$B$2:$C$16,2,FALSE)*J315)</f>
        <v>0</v>
      </c>
      <c r="M315" s="647"/>
      <c r="N315" s="647"/>
      <c r="O315" s="647"/>
      <c r="P315" s="647"/>
      <c r="Q315" s="647"/>
      <c r="R315" s="459"/>
      <c r="S315" s="460"/>
      <c r="T315" s="461"/>
      <c r="U315" s="462"/>
      <c r="V315" s="459"/>
      <c r="W315" s="459"/>
      <c r="X315" s="459"/>
      <c r="Y315" s="463"/>
      <c r="Z315" s="464"/>
      <c r="AA315" s="465"/>
      <c r="AB315" s="459"/>
      <c r="AC315" s="463"/>
      <c r="AD315" s="464"/>
      <c r="AE315" s="466"/>
      <c r="AF315" s="464"/>
      <c r="AG315" s="461"/>
      <c r="AH315" s="464"/>
      <c r="AI315" s="461"/>
      <c r="AJ315" s="653">
        <f t="shared" si="50"/>
        <v>1</v>
      </c>
      <c r="AK315" s="607"/>
      <c r="AL315" s="320">
        <f t="shared" si="48"/>
        <v>0</v>
      </c>
      <c r="AM315" s="320">
        <f t="shared" si="51"/>
        <v>0</v>
      </c>
      <c r="AN315" s="324">
        <f t="shared" si="52"/>
        <v>0</v>
      </c>
      <c r="AO315" s="324">
        <f t="shared" si="53"/>
        <v>0</v>
      </c>
      <c r="AP315" s="324">
        <f t="shared" si="54"/>
        <v>0</v>
      </c>
      <c r="AQ315" s="324">
        <f t="shared" si="55"/>
        <v>0</v>
      </c>
      <c r="AR315" s="324">
        <f t="shared" si="56"/>
        <v>0</v>
      </c>
      <c r="AS315" s="324">
        <f t="shared" si="57"/>
        <v>0</v>
      </c>
      <c r="AT315" s="324">
        <f t="shared" si="58"/>
        <v>0</v>
      </c>
      <c r="AU315" s="321">
        <f t="shared" si="59"/>
        <v>0</v>
      </c>
      <c r="AV315" s="322" t="str">
        <f t="shared" si="49"/>
        <v/>
      </c>
      <c r="AW315" s="110"/>
      <c r="AX315" s="110"/>
      <c r="AY315" s="110"/>
    </row>
    <row r="316" spans="1:51">
      <c r="A316" s="319"/>
      <c r="B316" s="634"/>
      <c r="C316" s="634"/>
      <c r="D316" s="633"/>
      <c r="E316" s="635"/>
      <c r="F316" s="635"/>
      <c r="G316" s="634"/>
      <c r="H316" s="647"/>
      <c r="I316" s="651"/>
      <c r="J316" s="647"/>
      <c r="K316" s="649"/>
      <c r="L316" s="647">
        <f>IF(D316="",0,VLOOKUP(D316,LookupDataNonCounty!$B$2:$C$16,2,FALSE)*J316)</f>
        <v>0</v>
      </c>
      <c r="M316" s="647"/>
      <c r="N316" s="647"/>
      <c r="O316" s="647"/>
      <c r="P316" s="647"/>
      <c r="Q316" s="647"/>
      <c r="R316" s="459"/>
      <c r="S316" s="460"/>
      <c r="T316" s="461"/>
      <c r="U316" s="462"/>
      <c r="V316" s="459"/>
      <c r="W316" s="459"/>
      <c r="X316" s="459"/>
      <c r="Y316" s="463"/>
      <c r="Z316" s="464"/>
      <c r="AA316" s="465"/>
      <c r="AB316" s="459"/>
      <c r="AC316" s="463"/>
      <c r="AD316" s="464"/>
      <c r="AE316" s="466"/>
      <c r="AF316" s="464"/>
      <c r="AG316" s="461"/>
      <c r="AH316" s="464"/>
      <c r="AI316" s="461"/>
      <c r="AJ316" s="653">
        <f t="shared" si="50"/>
        <v>1</v>
      </c>
      <c r="AK316" s="608"/>
      <c r="AL316" s="320">
        <f t="shared" si="48"/>
        <v>0</v>
      </c>
      <c r="AM316" s="320">
        <f t="shared" si="51"/>
        <v>0</v>
      </c>
      <c r="AN316" s="324">
        <f t="shared" si="52"/>
        <v>0</v>
      </c>
      <c r="AO316" s="324">
        <f t="shared" si="53"/>
        <v>0</v>
      </c>
      <c r="AP316" s="324">
        <f t="shared" si="54"/>
        <v>0</v>
      </c>
      <c r="AQ316" s="324">
        <f t="shared" si="55"/>
        <v>0</v>
      </c>
      <c r="AR316" s="324">
        <f t="shared" si="56"/>
        <v>0</v>
      </c>
      <c r="AS316" s="324">
        <f t="shared" si="57"/>
        <v>0</v>
      </c>
      <c r="AT316" s="324">
        <f t="shared" si="58"/>
        <v>0</v>
      </c>
      <c r="AU316" s="321">
        <f t="shared" si="59"/>
        <v>0</v>
      </c>
      <c r="AV316" s="322" t="str">
        <f t="shared" si="49"/>
        <v/>
      </c>
      <c r="AW316" s="110"/>
      <c r="AX316" s="110"/>
      <c r="AY316" s="110"/>
    </row>
    <row r="317" spans="1:51">
      <c r="A317" s="319"/>
      <c r="B317" s="634"/>
      <c r="C317" s="634"/>
      <c r="D317" s="633"/>
      <c r="E317" s="635"/>
      <c r="F317" s="635"/>
      <c r="G317" s="634"/>
      <c r="H317" s="647"/>
      <c r="I317" s="651"/>
      <c r="J317" s="647"/>
      <c r="K317" s="649"/>
      <c r="L317" s="647">
        <f>IF(D317="",0,VLOOKUP(D317,LookupDataNonCounty!$B$2:$C$16,2,FALSE)*J317)</f>
        <v>0</v>
      </c>
      <c r="M317" s="647"/>
      <c r="N317" s="647"/>
      <c r="O317" s="647"/>
      <c r="P317" s="647"/>
      <c r="Q317" s="647"/>
      <c r="R317" s="459"/>
      <c r="S317" s="460"/>
      <c r="T317" s="461"/>
      <c r="U317" s="462"/>
      <c r="V317" s="459"/>
      <c r="W317" s="459"/>
      <c r="X317" s="459"/>
      <c r="Y317" s="463"/>
      <c r="Z317" s="464"/>
      <c r="AA317" s="465"/>
      <c r="AB317" s="459"/>
      <c r="AC317" s="463"/>
      <c r="AD317" s="464"/>
      <c r="AE317" s="466"/>
      <c r="AF317" s="464"/>
      <c r="AG317" s="461"/>
      <c r="AH317" s="464"/>
      <c r="AI317" s="461"/>
      <c r="AJ317" s="653">
        <f t="shared" si="50"/>
        <v>1</v>
      </c>
      <c r="AK317" s="607"/>
      <c r="AL317" s="320">
        <f t="shared" si="48"/>
        <v>0</v>
      </c>
      <c r="AM317" s="320">
        <f t="shared" si="51"/>
        <v>0</v>
      </c>
      <c r="AN317" s="324">
        <f t="shared" si="52"/>
        <v>0</v>
      </c>
      <c r="AO317" s="324">
        <f t="shared" si="53"/>
        <v>0</v>
      </c>
      <c r="AP317" s="324">
        <f t="shared" si="54"/>
        <v>0</v>
      </c>
      <c r="AQ317" s="324">
        <f t="shared" si="55"/>
        <v>0</v>
      </c>
      <c r="AR317" s="324">
        <f t="shared" si="56"/>
        <v>0</v>
      </c>
      <c r="AS317" s="324">
        <f t="shared" si="57"/>
        <v>0</v>
      </c>
      <c r="AT317" s="324">
        <f t="shared" si="58"/>
        <v>0</v>
      </c>
      <c r="AU317" s="321">
        <f t="shared" si="59"/>
        <v>0</v>
      </c>
      <c r="AV317" s="322" t="str">
        <f t="shared" si="49"/>
        <v/>
      </c>
      <c r="AW317" s="110"/>
      <c r="AX317" s="110"/>
      <c r="AY317" s="110"/>
    </row>
    <row r="318" spans="1:51">
      <c r="A318" s="319"/>
      <c r="B318" s="634"/>
      <c r="C318" s="634"/>
      <c r="D318" s="633"/>
      <c r="E318" s="635"/>
      <c r="F318" s="635"/>
      <c r="G318" s="634"/>
      <c r="H318" s="647"/>
      <c r="I318" s="651"/>
      <c r="J318" s="647"/>
      <c r="K318" s="649"/>
      <c r="L318" s="647">
        <f>IF(D318="",0,VLOOKUP(D318,LookupDataNonCounty!$B$2:$C$16,2,FALSE)*J318)</f>
        <v>0</v>
      </c>
      <c r="M318" s="647"/>
      <c r="N318" s="647"/>
      <c r="O318" s="647"/>
      <c r="P318" s="647"/>
      <c r="Q318" s="647"/>
      <c r="R318" s="459"/>
      <c r="S318" s="460"/>
      <c r="T318" s="461"/>
      <c r="U318" s="462"/>
      <c r="V318" s="459"/>
      <c r="W318" s="459"/>
      <c r="X318" s="459"/>
      <c r="Y318" s="463"/>
      <c r="Z318" s="464"/>
      <c r="AA318" s="465"/>
      <c r="AB318" s="459"/>
      <c r="AC318" s="463"/>
      <c r="AD318" s="464"/>
      <c r="AE318" s="466"/>
      <c r="AF318" s="464"/>
      <c r="AG318" s="461"/>
      <c r="AH318" s="464"/>
      <c r="AI318" s="461"/>
      <c r="AJ318" s="653">
        <f t="shared" si="50"/>
        <v>1</v>
      </c>
      <c r="AK318" s="608"/>
      <c r="AL318" s="320">
        <f t="shared" si="48"/>
        <v>0</v>
      </c>
      <c r="AM318" s="320">
        <f t="shared" si="51"/>
        <v>0</v>
      </c>
      <c r="AN318" s="324">
        <f t="shared" si="52"/>
        <v>0</v>
      </c>
      <c r="AO318" s="324">
        <f t="shared" si="53"/>
        <v>0</v>
      </c>
      <c r="AP318" s="324">
        <f t="shared" si="54"/>
        <v>0</v>
      </c>
      <c r="AQ318" s="324">
        <f t="shared" si="55"/>
        <v>0</v>
      </c>
      <c r="AR318" s="324">
        <f t="shared" si="56"/>
        <v>0</v>
      </c>
      <c r="AS318" s="324">
        <f t="shared" si="57"/>
        <v>0</v>
      </c>
      <c r="AT318" s="324">
        <f t="shared" si="58"/>
        <v>0</v>
      </c>
      <c r="AU318" s="321">
        <f t="shared" si="59"/>
        <v>0</v>
      </c>
      <c r="AV318" s="322" t="str">
        <f t="shared" si="49"/>
        <v/>
      </c>
      <c r="AW318" s="110"/>
      <c r="AX318" s="110"/>
      <c r="AY318" s="110"/>
    </row>
    <row r="319" spans="1:51">
      <c r="A319" s="319"/>
      <c r="B319" s="634"/>
      <c r="C319" s="634"/>
      <c r="D319" s="633"/>
      <c r="E319" s="635"/>
      <c r="F319" s="635"/>
      <c r="G319" s="634"/>
      <c r="H319" s="647"/>
      <c r="I319" s="651"/>
      <c r="J319" s="647"/>
      <c r="K319" s="649"/>
      <c r="L319" s="647">
        <f>IF(D319="",0,VLOOKUP(D319,LookupDataNonCounty!$B$2:$C$16,2,FALSE)*J319)</f>
        <v>0</v>
      </c>
      <c r="M319" s="647"/>
      <c r="N319" s="647"/>
      <c r="O319" s="647"/>
      <c r="P319" s="647"/>
      <c r="Q319" s="647"/>
      <c r="R319" s="459"/>
      <c r="S319" s="460"/>
      <c r="T319" s="461"/>
      <c r="U319" s="462"/>
      <c r="V319" s="459"/>
      <c r="W319" s="459"/>
      <c r="X319" s="459"/>
      <c r="Y319" s="463"/>
      <c r="Z319" s="464"/>
      <c r="AA319" s="465"/>
      <c r="AB319" s="459"/>
      <c r="AC319" s="463"/>
      <c r="AD319" s="464"/>
      <c r="AE319" s="466"/>
      <c r="AF319" s="464"/>
      <c r="AG319" s="461"/>
      <c r="AH319" s="464"/>
      <c r="AI319" s="461"/>
      <c r="AJ319" s="653">
        <f t="shared" si="50"/>
        <v>1</v>
      </c>
      <c r="AK319" s="607"/>
      <c r="AL319" s="320">
        <f t="shared" si="48"/>
        <v>0</v>
      </c>
      <c r="AM319" s="320">
        <f t="shared" si="51"/>
        <v>0</v>
      </c>
      <c r="AN319" s="324">
        <f t="shared" si="52"/>
        <v>0</v>
      </c>
      <c r="AO319" s="324">
        <f t="shared" si="53"/>
        <v>0</v>
      </c>
      <c r="AP319" s="324">
        <f t="shared" si="54"/>
        <v>0</v>
      </c>
      <c r="AQ319" s="324">
        <f t="shared" si="55"/>
        <v>0</v>
      </c>
      <c r="AR319" s="324">
        <f t="shared" si="56"/>
        <v>0</v>
      </c>
      <c r="AS319" s="324">
        <f t="shared" si="57"/>
        <v>0</v>
      </c>
      <c r="AT319" s="324">
        <f t="shared" si="58"/>
        <v>0</v>
      </c>
      <c r="AU319" s="321">
        <f t="shared" si="59"/>
        <v>0</v>
      </c>
      <c r="AV319" s="322" t="str">
        <f t="shared" si="49"/>
        <v/>
      </c>
      <c r="AW319" s="110"/>
      <c r="AX319" s="110"/>
      <c r="AY319" s="110"/>
    </row>
    <row r="320" spans="1:51">
      <c r="A320" s="319"/>
      <c r="B320" s="634"/>
      <c r="C320" s="634"/>
      <c r="D320" s="633"/>
      <c r="E320" s="635"/>
      <c r="F320" s="635"/>
      <c r="G320" s="634"/>
      <c r="H320" s="647"/>
      <c r="I320" s="651"/>
      <c r="J320" s="647"/>
      <c r="K320" s="649"/>
      <c r="L320" s="647">
        <f>IF(D320="",0,VLOOKUP(D320,LookupDataNonCounty!$B$2:$C$16,2,FALSE)*J320)</f>
        <v>0</v>
      </c>
      <c r="M320" s="647"/>
      <c r="N320" s="647"/>
      <c r="O320" s="647"/>
      <c r="P320" s="647"/>
      <c r="Q320" s="647"/>
      <c r="R320" s="459"/>
      <c r="S320" s="460"/>
      <c r="T320" s="461"/>
      <c r="U320" s="462"/>
      <c r="V320" s="459"/>
      <c r="W320" s="459"/>
      <c r="X320" s="459"/>
      <c r="Y320" s="463"/>
      <c r="Z320" s="464"/>
      <c r="AA320" s="465"/>
      <c r="AB320" s="459"/>
      <c r="AC320" s="463"/>
      <c r="AD320" s="464"/>
      <c r="AE320" s="466"/>
      <c r="AF320" s="464"/>
      <c r="AG320" s="461"/>
      <c r="AH320" s="464"/>
      <c r="AI320" s="461"/>
      <c r="AJ320" s="653">
        <f t="shared" si="50"/>
        <v>1</v>
      </c>
      <c r="AK320" s="608"/>
      <c r="AL320" s="320">
        <f t="shared" si="48"/>
        <v>0</v>
      </c>
      <c r="AM320" s="320">
        <f t="shared" si="51"/>
        <v>0</v>
      </c>
      <c r="AN320" s="324">
        <f t="shared" si="52"/>
        <v>0</v>
      </c>
      <c r="AO320" s="324">
        <f t="shared" si="53"/>
        <v>0</v>
      </c>
      <c r="AP320" s="324">
        <f t="shared" si="54"/>
        <v>0</v>
      </c>
      <c r="AQ320" s="324">
        <f t="shared" si="55"/>
        <v>0</v>
      </c>
      <c r="AR320" s="324">
        <f t="shared" si="56"/>
        <v>0</v>
      </c>
      <c r="AS320" s="324">
        <f t="shared" si="57"/>
        <v>0</v>
      </c>
      <c r="AT320" s="324">
        <f t="shared" si="58"/>
        <v>0</v>
      </c>
      <c r="AU320" s="321">
        <f t="shared" si="59"/>
        <v>0</v>
      </c>
      <c r="AV320" s="322" t="str">
        <f t="shared" si="49"/>
        <v/>
      </c>
      <c r="AW320" s="110"/>
      <c r="AX320" s="110"/>
      <c r="AY320" s="110"/>
    </row>
    <row r="321" spans="1:51">
      <c r="A321" s="319"/>
      <c r="B321" s="634"/>
      <c r="C321" s="634"/>
      <c r="D321" s="633"/>
      <c r="E321" s="635"/>
      <c r="F321" s="635"/>
      <c r="G321" s="634"/>
      <c r="H321" s="647"/>
      <c r="I321" s="651"/>
      <c r="J321" s="647"/>
      <c r="K321" s="649"/>
      <c r="L321" s="647">
        <f>IF(D321="",0,VLOOKUP(D321,LookupDataNonCounty!$B$2:$C$16,2,FALSE)*J321)</f>
        <v>0</v>
      </c>
      <c r="M321" s="647"/>
      <c r="N321" s="647"/>
      <c r="O321" s="647"/>
      <c r="P321" s="647"/>
      <c r="Q321" s="647"/>
      <c r="R321" s="459"/>
      <c r="S321" s="460"/>
      <c r="T321" s="461"/>
      <c r="U321" s="462"/>
      <c r="V321" s="459"/>
      <c r="W321" s="459"/>
      <c r="X321" s="459"/>
      <c r="Y321" s="463"/>
      <c r="Z321" s="464"/>
      <c r="AA321" s="465"/>
      <c r="AB321" s="459"/>
      <c r="AC321" s="463"/>
      <c r="AD321" s="464"/>
      <c r="AE321" s="466"/>
      <c r="AF321" s="464"/>
      <c r="AG321" s="461"/>
      <c r="AH321" s="464"/>
      <c r="AI321" s="461"/>
      <c r="AJ321" s="653">
        <f t="shared" si="50"/>
        <v>1</v>
      </c>
      <c r="AK321" s="607"/>
      <c r="AL321" s="320">
        <f t="shared" si="48"/>
        <v>0</v>
      </c>
      <c r="AM321" s="320">
        <f t="shared" si="51"/>
        <v>0</v>
      </c>
      <c r="AN321" s="324">
        <f t="shared" si="52"/>
        <v>0</v>
      </c>
      <c r="AO321" s="324">
        <f t="shared" si="53"/>
        <v>0</v>
      </c>
      <c r="AP321" s="324">
        <f t="shared" si="54"/>
        <v>0</v>
      </c>
      <c r="AQ321" s="324">
        <f t="shared" si="55"/>
        <v>0</v>
      </c>
      <c r="AR321" s="324">
        <f t="shared" si="56"/>
        <v>0</v>
      </c>
      <c r="AS321" s="324">
        <f t="shared" si="57"/>
        <v>0</v>
      </c>
      <c r="AT321" s="324">
        <f t="shared" si="58"/>
        <v>0</v>
      </c>
      <c r="AU321" s="321">
        <f t="shared" si="59"/>
        <v>0</v>
      </c>
      <c r="AV321" s="322" t="str">
        <f t="shared" si="49"/>
        <v/>
      </c>
      <c r="AW321" s="110"/>
      <c r="AX321" s="110"/>
      <c r="AY321" s="110"/>
    </row>
    <row r="322" spans="1:51">
      <c r="A322" s="319"/>
      <c r="B322" s="634"/>
      <c r="C322" s="634"/>
      <c r="D322" s="633"/>
      <c r="E322" s="635"/>
      <c r="F322" s="635"/>
      <c r="G322" s="634"/>
      <c r="H322" s="647"/>
      <c r="I322" s="651"/>
      <c r="J322" s="647"/>
      <c r="K322" s="649"/>
      <c r="L322" s="647">
        <f>IF(D322="",0,VLOOKUP(D322,LookupDataNonCounty!$B$2:$C$16,2,FALSE)*J322)</f>
        <v>0</v>
      </c>
      <c r="M322" s="647"/>
      <c r="N322" s="647"/>
      <c r="O322" s="647"/>
      <c r="P322" s="647"/>
      <c r="Q322" s="647"/>
      <c r="R322" s="459"/>
      <c r="S322" s="460"/>
      <c r="T322" s="461"/>
      <c r="U322" s="462"/>
      <c r="V322" s="459"/>
      <c r="W322" s="459"/>
      <c r="X322" s="459"/>
      <c r="Y322" s="463"/>
      <c r="Z322" s="464"/>
      <c r="AA322" s="465"/>
      <c r="AB322" s="459"/>
      <c r="AC322" s="463"/>
      <c r="AD322" s="464"/>
      <c r="AE322" s="466"/>
      <c r="AF322" s="464"/>
      <c r="AG322" s="461"/>
      <c r="AH322" s="464"/>
      <c r="AI322" s="461"/>
      <c r="AJ322" s="653">
        <f t="shared" si="50"/>
        <v>1</v>
      </c>
      <c r="AK322" s="608"/>
      <c r="AL322" s="320">
        <f t="shared" si="48"/>
        <v>0</v>
      </c>
      <c r="AM322" s="320">
        <f t="shared" si="51"/>
        <v>0</v>
      </c>
      <c r="AN322" s="324">
        <f t="shared" si="52"/>
        <v>0</v>
      </c>
      <c r="AO322" s="324">
        <f t="shared" si="53"/>
        <v>0</v>
      </c>
      <c r="AP322" s="324">
        <f t="shared" si="54"/>
        <v>0</v>
      </c>
      <c r="AQ322" s="324">
        <f t="shared" si="55"/>
        <v>0</v>
      </c>
      <c r="AR322" s="324">
        <f t="shared" si="56"/>
        <v>0</v>
      </c>
      <c r="AS322" s="324">
        <f t="shared" si="57"/>
        <v>0</v>
      </c>
      <c r="AT322" s="324">
        <f t="shared" si="58"/>
        <v>0</v>
      </c>
      <c r="AU322" s="321">
        <f t="shared" si="59"/>
        <v>0</v>
      </c>
      <c r="AV322" s="322" t="str">
        <f t="shared" si="49"/>
        <v/>
      </c>
      <c r="AW322" s="110"/>
      <c r="AX322" s="110"/>
      <c r="AY322" s="110"/>
    </row>
    <row r="323" spans="1:51">
      <c r="A323" s="319"/>
      <c r="B323" s="634"/>
      <c r="C323" s="634"/>
      <c r="D323" s="633"/>
      <c r="E323" s="635"/>
      <c r="F323" s="635"/>
      <c r="G323" s="634"/>
      <c r="H323" s="647"/>
      <c r="I323" s="651"/>
      <c r="J323" s="647"/>
      <c r="K323" s="649"/>
      <c r="L323" s="647">
        <f>IF(D323="",0,VLOOKUP(D323,LookupDataNonCounty!$B$2:$C$16,2,FALSE)*J323)</f>
        <v>0</v>
      </c>
      <c r="M323" s="647"/>
      <c r="N323" s="647"/>
      <c r="O323" s="647"/>
      <c r="P323" s="647"/>
      <c r="Q323" s="647"/>
      <c r="R323" s="459"/>
      <c r="S323" s="460"/>
      <c r="T323" s="461"/>
      <c r="U323" s="462"/>
      <c r="V323" s="459"/>
      <c r="W323" s="459"/>
      <c r="X323" s="459"/>
      <c r="Y323" s="463"/>
      <c r="Z323" s="464"/>
      <c r="AA323" s="465"/>
      <c r="AB323" s="459"/>
      <c r="AC323" s="463"/>
      <c r="AD323" s="464"/>
      <c r="AE323" s="466"/>
      <c r="AF323" s="464"/>
      <c r="AG323" s="461"/>
      <c r="AH323" s="464"/>
      <c r="AI323" s="461"/>
      <c r="AJ323" s="653">
        <f t="shared" si="50"/>
        <v>1</v>
      </c>
      <c r="AK323" s="607"/>
      <c r="AL323" s="320">
        <f t="shared" si="48"/>
        <v>0</v>
      </c>
      <c r="AM323" s="320">
        <f t="shared" si="51"/>
        <v>0</v>
      </c>
      <c r="AN323" s="324">
        <f t="shared" si="52"/>
        <v>0</v>
      </c>
      <c r="AO323" s="324">
        <f t="shared" si="53"/>
        <v>0</v>
      </c>
      <c r="AP323" s="324">
        <f t="shared" si="54"/>
        <v>0</v>
      </c>
      <c r="AQ323" s="324">
        <f t="shared" si="55"/>
        <v>0</v>
      </c>
      <c r="AR323" s="324">
        <f t="shared" si="56"/>
        <v>0</v>
      </c>
      <c r="AS323" s="324">
        <f t="shared" si="57"/>
        <v>0</v>
      </c>
      <c r="AT323" s="324">
        <f t="shared" si="58"/>
        <v>0</v>
      </c>
      <c r="AU323" s="321">
        <f t="shared" si="59"/>
        <v>0</v>
      </c>
      <c r="AV323" s="322" t="str">
        <f t="shared" si="49"/>
        <v/>
      </c>
      <c r="AW323" s="110"/>
      <c r="AX323" s="110"/>
      <c r="AY323" s="110"/>
    </row>
    <row r="324" spans="1:51">
      <c r="A324" s="319"/>
      <c r="B324" s="634"/>
      <c r="C324" s="634"/>
      <c r="D324" s="633"/>
      <c r="E324" s="635"/>
      <c r="F324" s="635"/>
      <c r="G324" s="634"/>
      <c r="H324" s="647"/>
      <c r="I324" s="651"/>
      <c r="J324" s="647"/>
      <c r="K324" s="649"/>
      <c r="L324" s="647">
        <f>IF(D324="",0,VLOOKUP(D324,LookupDataNonCounty!$B$2:$C$16,2,FALSE)*J324)</f>
        <v>0</v>
      </c>
      <c r="M324" s="647"/>
      <c r="N324" s="647"/>
      <c r="O324" s="647"/>
      <c r="P324" s="647"/>
      <c r="Q324" s="647"/>
      <c r="R324" s="459"/>
      <c r="S324" s="460"/>
      <c r="T324" s="461"/>
      <c r="U324" s="462"/>
      <c r="V324" s="459"/>
      <c r="W324" s="459"/>
      <c r="X324" s="459"/>
      <c r="Y324" s="463"/>
      <c r="Z324" s="464"/>
      <c r="AA324" s="465"/>
      <c r="AB324" s="459"/>
      <c r="AC324" s="463"/>
      <c r="AD324" s="464"/>
      <c r="AE324" s="466"/>
      <c r="AF324" s="464"/>
      <c r="AG324" s="461"/>
      <c r="AH324" s="464"/>
      <c r="AI324" s="461"/>
      <c r="AJ324" s="653">
        <f t="shared" si="50"/>
        <v>1</v>
      </c>
      <c r="AK324" s="608"/>
      <c r="AL324" s="320">
        <f t="shared" si="48"/>
        <v>0</v>
      </c>
      <c r="AM324" s="320">
        <f t="shared" si="51"/>
        <v>0</v>
      </c>
      <c r="AN324" s="324">
        <f t="shared" si="52"/>
        <v>0</v>
      </c>
      <c r="AO324" s="324">
        <f t="shared" si="53"/>
        <v>0</v>
      </c>
      <c r="AP324" s="324">
        <f t="shared" si="54"/>
        <v>0</v>
      </c>
      <c r="AQ324" s="324">
        <f t="shared" si="55"/>
        <v>0</v>
      </c>
      <c r="AR324" s="324">
        <f t="shared" si="56"/>
        <v>0</v>
      </c>
      <c r="AS324" s="324">
        <f t="shared" si="57"/>
        <v>0</v>
      </c>
      <c r="AT324" s="324">
        <f t="shared" si="58"/>
        <v>0</v>
      </c>
      <c r="AU324" s="321">
        <f t="shared" si="59"/>
        <v>0</v>
      </c>
      <c r="AV324" s="322" t="str">
        <f t="shared" si="49"/>
        <v/>
      </c>
      <c r="AW324" s="110"/>
      <c r="AX324" s="110"/>
      <c r="AY324" s="110"/>
    </row>
    <row r="325" spans="1:51">
      <c r="A325" s="319"/>
      <c r="B325" s="634"/>
      <c r="C325" s="634"/>
      <c r="D325" s="633"/>
      <c r="E325" s="635"/>
      <c r="F325" s="635"/>
      <c r="G325" s="634"/>
      <c r="H325" s="647"/>
      <c r="I325" s="651"/>
      <c r="J325" s="647"/>
      <c r="K325" s="649"/>
      <c r="L325" s="647">
        <f>IF(D325="",0,VLOOKUP(D325,LookupDataNonCounty!$B$2:$C$16,2,FALSE)*J325)</f>
        <v>0</v>
      </c>
      <c r="M325" s="647"/>
      <c r="N325" s="647"/>
      <c r="O325" s="647"/>
      <c r="P325" s="647"/>
      <c r="Q325" s="647"/>
      <c r="R325" s="459"/>
      <c r="S325" s="460"/>
      <c r="T325" s="461"/>
      <c r="U325" s="462"/>
      <c r="V325" s="459"/>
      <c r="W325" s="459"/>
      <c r="X325" s="459"/>
      <c r="Y325" s="463"/>
      <c r="Z325" s="464"/>
      <c r="AA325" s="465"/>
      <c r="AB325" s="459"/>
      <c r="AC325" s="463"/>
      <c r="AD325" s="464"/>
      <c r="AE325" s="466"/>
      <c r="AF325" s="464"/>
      <c r="AG325" s="461"/>
      <c r="AH325" s="464"/>
      <c r="AI325" s="461"/>
      <c r="AJ325" s="653">
        <f t="shared" si="50"/>
        <v>1</v>
      </c>
      <c r="AK325" s="607"/>
      <c r="AL325" s="320">
        <f t="shared" ref="AL325:AL388" si="60">(I325+S325)*AJ325</f>
        <v>0</v>
      </c>
      <c r="AM325" s="320">
        <f t="shared" si="51"/>
        <v>0</v>
      </c>
      <c r="AN325" s="324">
        <f t="shared" si="52"/>
        <v>0</v>
      </c>
      <c r="AO325" s="324">
        <f t="shared" si="53"/>
        <v>0</v>
      </c>
      <c r="AP325" s="324">
        <f t="shared" si="54"/>
        <v>0</v>
      </c>
      <c r="AQ325" s="324">
        <f t="shared" si="55"/>
        <v>0</v>
      </c>
      <c r="AR325" s="324">
        <f t="shared" si="56"/>
        <v>0</v>
      </c>
      <c r="AS325" s="324">
        <f t="shared" si="57"/>
        <v>0</v>
      </c>
      <c r="AT325" s="324">
        <f t="shared" si="58"/>
        <v>0</v>
      </c>
      <c r="AU325" s="321">
        <f t="shared" si="59"/>
        <v>0</v>
      </c>
      <c r="AV325" s="322" t="str">
        <f t="shared" ref="AV325:AV388" si="61">IF(COUNTA(AK325,M325:AI325,A325:K325)&gt;0,"Y","")</f>
        <v/>
      </c>
      <c r="AW325" s="110"/>
      <c r="AX325" s="110"/>
      <c r="AY325" s="110"/>
    </row>
    <row r="326" spans="1:51">
      <c r="A326" s="319"/>
      <c r="B326" s="634"/>
      <c r="C326" s="634"/>
      <c r="D326" s="633"/>
      <c r="E326" s="635"/>
      <c r="F326" s="635"/>
      <c r="G326" s="634"/>
      <c r="H326" s="647"/>
      <c r="I326" s="651"/>
      <c r="J326" s="647"/>
      <c r="K326" s="649"/>
      <c r="L326" s="647">
        <f>IF(D326="",0,VLOOKUP(D326,LookupDataNonCounty!$B$2:$C$16,2,FALSE)*J326)</f>
        <v>0</v>
      </c>
      <c r="M326" s="647"/>
      <c r="N326" s="647"/>
      <c r="O326" s="647"/>
      <c r="P326" s="647"/>
      <c r="Q326" s="647"/>
      <c r="R326" s="459"/>
      <c r="S326" s="460"/>
      <c r="T326" s="461"/>
      <c r="U326" s="462"/>
      <c r="V326" s="459"/>
      <c r="W326" s="459"/>
      <c r="X326" s="459"/>
      <c r="Y326" s="463"/>
      <c r="Z326" s="464"/>
      <c r="AA326" s="465"/>
      <c r="AB326" s="459"/>
      <c r="AC326" s="463"/>
      <c r="AD326" s="464"/>
      <c r="AE326" s="466"/>
      <c r="AF326" s="464"/>
      <c r="AG326" s="461"/>
      <c r="AH326" s="464"/>
      <c r="AI326" s="461"/>
      <c r="AJ326" s="653">
        <f t="shared" ref="AJ326:AJ389" si="62">1-AK326</f>
        <v>1</v>
      </c>
      <c r="AK326" s="608"/>
      <c r="AL326" s="320">
        <f t="shared" si="60"/>
        <v>0</v>
      </c>
      <c r="AM326" s="320">
        <f t="shared" ref="AM326:AM389" si="63">AL326/40</f>
        <v>0</v>
      </c>
      <c r="AN326" s="324">
        <f t="shared" ref="AN326:AN389" si="64">(J326+SUM(T326:X326))*AJ326</f>
        <v>0</v>
      </c>
      <c r="AO326" s="324">
        <f t="shared" ref="AO326:AO389" si="65">(SUM(K326,Y326,Z326)*AJ326)</f>
        <v>0</v>
      </c>
      <c r="AP326" s="324">
        <f t="shared" ref="AP326:AP389" si="66">(L326+AA326+AB326)*AJ326</f>
        <v>0</v>
      </c>
      <c r="AQ326" s="324">
        <f t="shared" ref="AQ326:AQ389" si="67">(SUM(M326:N326)+SUM(AC326:AD326))*AJ326</f>
        <v>0</v>
      </c>
      <c r="AR326" s="324">
        <f t="shared" ref="AR326:AR389" si="68">(O326+AE326+AF326)*AJ326</f>
        <v>0</v>
      </c>
      <c r="AS326" s="324">
        <f t="shared" ref="AS326:AS389" si="69">(P326+AG326+AH326)*AJ326</f>
        <v>0</v>
      </c>
      <c r="AT326" s="324">
        <f t="shared" ref="AT326:AT389" si="70">(Q326+AI326)*AJ326</f>
        <v>0</v>
      </c>
      <c r="AU326" s="321">
        <f t="shared" ref="AU326:AU389" si="71">SUM(AN326:AT326)</f>
        <v>0</v>
      </c>
      <c r="AV326" s="322" t="str">
        <f t="shared" si="61"/>
        <v/>
      </c>
      <c r="AW326" s="110"/>
      <c r="AX326" s="110"/>
      <c r="AY326" s="110"/>
    </row>
    <row r="327" spans="1:51">
      <c r="A327" s="319"/>
      <c r="B327" s="634"/>
      <c r="C327" s="634"/>
      <c r="D327" s="633"/>
      <c r="E327" s="635"/>
      <c r="F327" s="635"/>
      <c r="G327" s="634"/>
      <c r="H327" s="647"/>
      <c r="I327" s="651"/>
      <c r="J327" s="647"/>
      <c r="K327" s="649"/>
      <c r="L327" s="647">
        <f>IF(D327="",0,VLOOKUP(D327,LookupDataNonCounty!$B$2:$C$16,2,FALSE)*J327)</f>
        <v>0</v>
      </c>
      <c r="M327" s="647"/>
      <c r="N327" s="647"/>
      <c r="O327" s="647"/>
      <c r="P327" s="647"/>
      <c r="Q327" s="647"/>
      <c r="R327" s="459"/>
      <c r="S327" s="460"/>
      <c r="T327" s="461"/>
      <c r="U327" s="462"/>
      <c r="V327" s="459"/>
      <c r="W327" s="459"/>
      <c r="X327" s="459"/>
      <c r="Y327" s="463"/>
      <c r="Z327" s="464"/>
      <c r="AA327" s="465"/>
      <c r="AB327" s="459"/>
      <c r="AC327" s="463"/>
      <c r="AD327" s="464"/>
      <c r="AE327" s="466"/>
      <c r="AF327" s="464"/>
      <c r="AG327" s="461"/>
      <c r="AH327" s="464"/>
      <c r="AI327" s="461"/>
      <c r="AJ327" s="653">
        <f t="shared" si="62"/>
        <v>1</v>
      </c>
      <c r="AK327" s="607"/>
      <c r="AL327" s="320">
        <f t="shared" si="60"/>
        <v>0</v>
      </c>
      <c r="AM327" s="320">
        <f t="shared" si="63"/>
        <v>0</v>
      </c>
      <c r="AN327" s="324">
        <f t="shared" si="64"/>
        <v>0</v>
      </c>
      <c r="AO327" s="324">
        <f t="shared" si="65"/>
        <v>0</v>
      </c>
      <c r="AP327" s="324">
        <f t="shared" si="66"/>
        <v>0</v>
      </c>
      <c r="AQ327" s="324">
        <f t="shared" si="67"/>
        <v>0</v>
      </c>
      <c r="AR327" s="324">
        <f t="shared" si="68"/>
        <v>0</v>
      </c>
      <c r="AS327" s="324">
        <f t="shared" si="69"/>
        <v>0</v>
      </c>
      <c r="AT327" s="324">
        <f t="shared" si="70"/>
        <v>0</v>
      </c>
      <c r="AU327" s="321">
        <f t="shared" si="71"/>
        <v>0</v>
      </c>
      <c r="AV327" s="322" t="str">
        <f t="shared" si="61"/>
        <v/>
      </c>
      <c r="AW327" s="110"/>
      <c r="AX327" s="110"/>
      <c r="AY327" s="110"/>
    </row>
    <row r="328" spans="1:51">
      <c r="A328" s="319"/>
      <c r="B328" s="634"/>
      <c r="C328" s="634"/>
      <c r="D328" s="633"/>
      <c r="E328" s="635"/>
      <c r="F328" s="635"/>
      <c r="G328" s="634"/>
      <c r="H328" s="647"/>
      <c r="I328" s="651"/>
      <c r="J328" s="647"/>
      <c r="K328" s="649"/>
      <c r="L328" s="647">
        <f>IF(D328="",0,VLOOKUP(D328,LookupDataNonCounty!$B$2:$C$16,2,FALSE)*J328)</f>
        <v>0</v>
      </c>
      <c r="M328" s="647"/>
      <c r="N328" s="647"/>
      <c r="O328" s="647"/>
      <c r="P328" s="647"/>
      <c r="Q328" s="647"/>
      <c r="R328" s="459"/>
      <c r="S328" s="460"/>
      <c r="T328" s="461"/>
      <c r="U328" s="462"/>
      <c r="V328" s="459"/>
      <c r="W328" s="459"/>
      <c r="X328" s="459"/>
      <c r="Y328" s="463"/>
      <c r="Z328" s="464"/>
      <c r="AA328" s="465"/>
      <c r="AB328" s="459"/>
      <c r="AC328" s="463"/>
      <c r="AD328" s="464"/>
      <c r="AE328" s="466"/>
      <c r="AF328" s="464"/>
      <c r="AG328" s="461"/>
      <c r="AH328" s="464"/>
      <c r="AI328" s="461"/>
      <c r="AJ328" s="653">
        <f t="shared" si="62"/>
        <v>1</v>
      </c>
      <c r="AK328" s="608"/>
      <c r="AL328" s="320">
        <f t="shared" si="60"/>
        <v>0</v>
      </c>
      <c r="AM328" s="320">
        <f t="shared" si="63"/>
        <v>0</v>
      </c>
      <c r="AN328" s="324">
        <f t="shared" si="64"/>
        <v>0</v>
      </c>
      <c r="AO328" s="324">
        <f t="shared" si="65"/>
        <v>0</v>
      </c>
      <c r="AP328" s="324">
        <f t="shared" si="66"/>
        <v>0</v>
      </c>
      <c r="AQ328" s="324">
        <f t="shared" si="67"/>
        <v>0</v>
      </c>
      <c r="AR328" s="324">
        <f t="shared" si="68"/>
        <v>0</v>
      </c>
      <c r="AS328" s="324">
        <f t="shared" si="69"/>
        <v>0</v>
      </c>
      <c r="AT328" s="324">
        <f t="shared" si="70"/>
        <v>0</v>
      </c>
      <c r="AU328" s="321">
        <f t="shared" si="71"/>
        <v>0</v>
      </c>
      <c r="AV328" s="322" t="str">
        <f t="shared" si="61"/>
        <v/>
      </c>
      <c r="AW328" s="110"/>
      <c r="AX328" s="110"/>
      <c r="AY328" s="110"/>
    </row>
    <row r="329" spans="1:51">
      <c r="A329" s="319"/>
      <c r="B329" s="634"/>
      <c r="C329" s="634"/>
      <c r="D329" s="633"/>
      <c r="E329" s="635"/>
      <c r="F329" s="635"/>
      <c r="G329" s="634"/>
      <c r="H329" s="647"/>
      <c r="I329" s="651"/>
      <c r="J329" s="647"/>
      <c r="K329" s="649"/>
      <c r="L329" s="647">
        <f>IF(D329="",0,VLOOKUP(D329,LookupDataNonCounty!$B$2:$C$16,2,FALSE)*J329)</f>
        <v>0</v>
      </c>
      <c r="M329" s="647"/>
      <c r="N329" s="647"/>
      <c r="O329" s="647"/>
      <c r="P329" s="647"/>
      <c r="Q329" s="647"/>
      <c r="R329" s="459"/>
      <c r="S329" s="460"/>
      <c r="T329" s="461"/>
      <c r="U329" s="462"/>
      <c r="V329" s="459"/>
      <c r="W329" s="459"/>
      <c r="X329" s="459"/>
      <c r="Y329" s="463"/>
      <c r="Z329" s="464"/>
      <c r="AA329" s="465"/>
      <c r="AB329" s="459"/>
      <c r="AC329" s="463"/>
      <c r="AD329" s="464"/>
      <c r="AE329" s="466"/>
      <c r="AF329" s="464"/>
      <c r="AG329" s="461"/>
      <c r="AH329" s="464"/>
      <c r="AI329" s="461"/>
      <c r="AJ329" s="653">
        <f t="shared" si="62"/>
        <v>1</v>
      </c>
      <c r="AK329" s="607"/>
      <c r="AL329" s="320">
        <f t="shared" si="60"/>
        <v>0</v>
      </c>
      <c r="AM329" s="320">
        <f t="shared" si="63"/>
        <v>0</v>
      </c>
      <c r="AN329" s="324">
        <f t="shared" si="64"/>
        <v>0</v>
      </c>
      <c r="AO329" s="324">
        <f t="shared" si="65"/>
        <v>0</v>
      </c>
      <c r="AP329" s="324">
        <f t="shared" si="66"/>
        <v>0</v>
      </c>
      <c r="AQ329" s="324">
        <f t="shared" si="67"/>
        <v>0</v>
      </c>
      <c r="AR329" s="324">
        <f t="shared" si="68"/>
        <v>0</v>
      </c>
      <c r="AS329" s="324">
        <f t="shared" si="69"/>
        <v>0</v>
      </c>
      <c r="AT329" s="324">
        <f t="shared" si="70"/>
        <v>0</v>
      </c>
      <c r="AU329" s="321">
        <f t="shared" si="71"/>
        <v>0</v>
      </c>
      <c r="AV329" s="322" t="str">
        <f t="shared" si="61"/>
        <v/>
      </c>
      <c r="AW329" s="110"/>
      <c r="AX329" s="110"/>
      <c r="AY329" s="110"/>
    </row>
    <row r="330" spans="1:51">
      <c r="A330" s="319"/>
      <c r="B330" s="634"/>
      <c r="C330" s="634"/>
      <c r="D330" s="633"/>
      <c r="E330" s="635"/>
      <c r="F330" s="635"/>
      <c r="G330" s="634"/>
      <c r="H330" s="647"/>
      <c r="I330" s="651"/>
      <c r="J330" s="647"/>
      <c r="K330" s="649"/>
      <c r="L330" s="647">
        <f>IF(D330="",0,VLOOKUP(D330,LookupDataNonCounty!$B$2:$C$16,2,FALSE)*J330)</f>
        <v>0</v>
      </c>
      <c r="M330" s="647"/>
      <c r="N330" s="647"/>
      <c r="O330" s="647"/>
      <c r="P330" s="647"/>
      <c r="Q330" s="647"/>
      <c r="R330" s="459"/>
      <c r="S330" s="460"/>
      <c r="T330" s="461"/>
      <c r="U330" s="462"/>
      <c r="V330" s="459"/>
      <c r="W330" s="459"/>
      <c r="X330" s="459"/>
      <c r="Y330" s="463"/>
      <c r="Z330" s="464"/>
      <c r="AA330" s="465"/>
      <c r="AB330" s="459"/>
      <c r="AC330" s="463"/>
      <c r="AD330" s="464"/>
      <c r="AE330" s="466"/>
      <c r="AF330" s="464"/>
      <c r="AG330" s="461"/>
      <c r="AH330" s="464"/>
      <c r="AI330" s="461"/>
      <c r="AJ330" s="653">
        <f t="shared" si="62"/>
        <v>1</v>
      </c>
      <c r="AK330" s="608"/>
      <c r="AL330" s="320">
        <f t="shared" si="60"/>
        <v>0</v>
      </c>
      <c r="AM330" s="320">
        <f t="shared" si="63"/>
        <v>0</v>
      </c>
      <c r="AN330" s="324">
        <f t="shared" si="64"/>
        <v>0</v>
      </c>
      <c r="AO330" s="324">
        <f t="shared" si="65"/>
        <v>0</v>
      </c>
      <c r="AP330" s="324">
        <f t="shared" si="66"/>
        <v>0</v>
      </c>
      <c r="AQ330" s="324">
        <f t="shared" si="67"/>
        <v>0</v>
      </c>
      <c r="AR330" s="324">
        <f t="shared" si="68"/>
        <v>0</v>
      </c>
      <c r="AS330" s="324">
        <f t="shared" si="69"/>
        <v>0</v>
      </c>
      <c r="AT330" s="324">
        <f t="shared" si="70"/>
        <v>0</v>
      </c>
      <c r="AU330" s="321">
        <f t="shared" si="71"/>
        <v>0</v>
      </c>
      <c r="AV330" s="322" t="str">
        <f t="shared" si="61"/>
        <v/>
      </c>
      <c r="AW330" s="110"/>
      <c r="AX330" s="110"/>
      <c r="AY330" s="110"/>
    </row>
    <row r="331" spans="1:51">
      <c r="A331" s="319"/>
      <c r="B331" s="634"/>
      <c r="C331" s="634"/>
      <c r="D331" s="633"/>
      <c r="E331" s="635"/>
      <c r="F331" s="635"/>
      <c r="G331" s="634"/>
      <c r="H331" s="647"/>
      <c r="I331" s="651"/>
      <c r="J331" s="647"/>
      <c r="K331" s="649"/>
      <c r="L331" s="647">
        <f>IF(D331="",0,VLOOKUP(D331,LookupDataNonCounty!$B$2:$C$16,2,FALSE)*J331)</f>
        <v>0</v>
      </c>
      <c r="M331" s="647"/>
      <c r="N331" s="647"/>
      <c r="O331" s="647"/>
      <c r="P331" s="647"/>
      <c r="Q331" s="647"/>
      <c r="R331" s="459"/>
      <c r="S331" s="460"/>
      <c r="T331" s="461"/>
      <c r="U331" s="462"/>
      <c r="V331" s="459"/>
      <c r="W331" s="459"/>
      <c r="X331" s="459"/>
      <c r="Y331" s="463"/>
      <c r="Z331" s="464"/>
      <c r="AA331" s="465"/>
      <c r="AB331" s="459"/>
      <c r="AC331" s="463"/>
      <c r="AD331" s="464"/>
      <c r="AE331" s="466"/>
      <c r="AF331" s="464"/>
      <c r="AG331" s="461"/>
      <c r="AH331" s="464"/>
      <c r="AI331" s="461"/>
      <c r="AJ331" s="653">
        <f t="shared" si="62"/>
        <v>1</v>
      </c>
      <c r="AK331" s="607"/>
      <c r="AL331" s="320">
        <f t="shared" si="60"/>
        <v>0</v>
      </c>
      <c r="AM331" s="320">
        <f t="shared" si="63"/>
        <v>0</v>
      </c>
      <c r="AN331" s="324">
        <f t="shared" si="64"/>
        <v>0</v>
      </c>
      <c r="AO331" s="324">
        <f t="shared" si="65"/>
        <v>0</v>
      </c>
      <c r="AP331" s="324">
        <f t="shared" si="66"/>
        <v>0</v>
      </c>
      <c r="AQ331" s="324">
        <f t="shared" si="67"/>
        <v>0</v>
      </c>
      <c r="AR331" s="324">
        <f t="shared" si="68"/>
        <v>0</v>
      </c>
      <c r="AS331" s="324">
        <f t="shared" si="69"/>
        <v>0</v>
      </c>
      <c r="AT331" s="324">
        <f t="shared" si="70"/>
        <v>0</v>
      </c>
      <c r="AU331" s="321">
        <f t="shared" si="71"/>
        <v>0</v>
      </c>
      <c r="AV331" s="322" t="str">
        <f t="shared" si="61"/>
        <v/>
      </c>
      <c r="AW331" s="110"/>
      <c r="AX331" s="110"/>
      <c r="AY331" s="110"/>
    </row>
    <row r="332" spans="1:51">
      <c r="A332" s="319"/>
      <c r="B332" s="634"/>
      <c r="C332" s="634"/>
      <c r="D332" s="633"/>
      <c r="E332" s="635"/>
      <c r="F332" s="635"/>
      <c r="G332" s="634"/>
      <c r="H332" s="647"/>
      <c r="I332" s="651"/>
      <c r="J332" s="647"/>
      <c r="K332" s="649"/>
      <c r="L332" s="647">
        <f>IF(D332="",0,VLOOKUP(D332,LookupDataNonCounty!$B$2:$C$16,2,FALSE)*J332)</f>
        <v>0</v>
      </c>
      <c r="M332" s="647"/>
      <c r="N332" s="647"/>
      <c r="O332" s="647"/>
      <c r="P332" s="647"/>
      <c r="Q332" s="647"/>
      <c r="R332" s="459"/>
      <c r="S332" s="460"/>
      <c r="T332" s="461"/>
      <c r="U332" s="462"/>
      <c r="V332" s="459"/>
      <c r="W332" s="459"/>
      <c r="X332" s="459"/>
      <c r="Y332" s="463"/>
      <c r="Z332" s="464"/>
      <c r="AA332" s="465"/>
      <c r="AB332" s="459"/>
      <c r="AC332" s="463"/>
      <c r="AD332" s="464"/>
      <c r="AE332" s="466"/>
      <c r="AF332" s="464"/>
      <c r="AG332" s="461"/>
      <c r="AH332" s="464"/>
      <c r="AI332" s="461"/>
      <c r="AJ332" s="653">
        <f t="shared" si="62"/>
        <v>1</v>
      </c>
      <c r="AK332" s="608"/>
      <c r="AL332" s="320">
        <f t="shared" si="60"/>
        <v>0</v>
      </c>
      <c r="AM332" s="320">
        <f t="shared" si="63"/>
        <v>0</v>
      </c>
      <c r="AN332" s="324">
        <f t="shared" si="64"/>
        <v>0</v>
      </c>
      <c r="AO332" s="324">
        <f t="shared" si="65"/>
        <v>0</v>
      </c>
      <c r="AP332" s="324">
        <f t="shared" si="66"/>
        <v>0</v>
      </c>
      <c r="AQ332" s="324">
        <f t="shared" si="67"/>
        <v>0</v>
      </c>
      <c r="AR332" s="324">
        <f t="shared" si="68"/>
        <v>0</v>
      </c>
      <c r="AS332" s="324">
        <f t="shared" si="69"/>
        <v>0</v>
      </c>
      <c r="AT332" s="324">
        <f t="shared" si="70"/>
        <v>0</v>
      </c>
      <c r="AU332" s="321">
        <f t="shared" si="71"/>
        <v>0</v>
      </c>
      <c r="AV332" s="322" t="str">
        <f t="shared" si="61"/>
        <v/>
      </c>
      <c r="AW332" s="110"/>
      <c r="AX332" s="110"/>
      <c r="AY332" s="110"/>
    </row>
    <row r="333" spans="1:51">
      <c r="A333" s="319"/>
      <c r="B333" s="634"/>
      <c r="C333" s="634"/>
      <c r="D333" s="633"/>
      <c r="E333" s="635"/>
      <c r="F333" s="635"/>
      <c r="G333" s="634"/>
      <c r="H333" s="647"/>
      <c r="I333" s="651"/>
      <c r="J333" s="647"/>
      <c r="K333" s="649"/>
      <c r="L333" s="647">
        <f>IF(D333="",0,VLOOKUP(D333,LookupDataNonCounty!$B$2:$C$16,2,FALSE)*J333)</f>
        <v>0</v>
      </c>
      <c r="M333" s="647"/>
      <c r="N333" s="647"/>
      <c r="O333" s="647"/>
      <c r="P333" s="647"/>
      <c r="Q333" s="647"/>
      <c r="R333" s="459"/>
      <c r="S333" s="460"/>
      <c r="T333" s="461"/>
      <c r="U333" s="462"/>
      <c r="V333" s="459"/>
      <c r="W333" s="459"/>
      <c r="X333" s="459"/>
      <c r="Y333" s="463"/>
      <c r="Z333" s="464"/>
      <c r="AA333" s="465"/>
      <c r="AB333" s="459"/>
      <c r="AC333" s="463"/>
      <c r="AD333" s="464"/>
      <c r="AE333" s="466"/>
      <c r="AF333" s="464"/>
      <c r="AG333" s="461"/>
      <c r="AH333" s="464"/>
      <c r="AI333" s="461"/>
      <c r="AJ333" s="653">
        <f t="shared" si="62"/>
        <v>1</v>
      </c>
      <c r="AK333" s="607"/>
      <c r="AL333" s="320">
        <f t="shared" si="60"/>
        <v>0</v>
      </c>
      <c r="AM333" s="320">
        <f t="shared" si="63"/>
        <v>0</v>
      </c>
      <c r="AN333" s="324">
        <f t="shared" si="64"/>
        <v>0</v>
      </c>
      <c r="AO333" s="324">
        <f t="shared" si="65"/>
        <v>0</v>
      </c>
      <c r="AP333" s="324">
        <f t="shared" si="66"/>
        <v>0</v>
      </c>
      <c r="AQ333" s="324">
        <f t="shared" si="67"/>
        <v>0</v>
      </c>
      <c r="AR333" s="324">
        <f t="shared" si="68"/>
        <v>0</v>
      </c>
      <c r="AS333" s="324">
        <f t="shared" si="69"/>
        <v>0</v>
      </c>
      <c r="AT333" s="324">
        <f t="shared" si="70"/>
        <v>0</v>
      </c>
      <c r="AU333" s="321">
        <f t="shared" si="71"/>
        <v>0</v>
      </c>
      <c r="AV333" s="322" t="str">
        <f t="shared" si="61"/>
        <v/>
      </c>
      <c r="AW333" s="110"/>
      <c r="AX333" s="110"/>
      <c r="AY333" s="110"/>
    </row>
    <row r="334" spans="1:51">
      <c r="A334" s="319"/>
      <c r="B334" s="634"/>
      <c r="C334" s="634"/>
      <c r="D334" s="633"/>
      <c r="E334" s="635"/>
      <c r="F334" s="635"/>
      <c r="G334" s="634"/>
      <c r="H334" s="647"/>
      <c r="I334" s="651"/>
      <c r="J334" s="647"/>
      <c r="K334" s="649"/>
      <c r="L334" s="647">
        <f>IF(D334="",0,VLOOKUP(D334,LookupDataNonCounty!$B$2:$C$16,2,FALSE)*J334)</f>
        <v>0</v>
      </c>
      <c r="M334" s="647"/>
      <c r="N334" s="647"/>
      <c r="O334" s="647"/>
      <c r="P334" s="647"/>
      <c r="Q334" s="647"/>
      <c r="R334" s="459"/>
      <c r="S334" s="460"/>
      <c r="T334" s="461"/>
      <c r="U334" s="462"/>
      <c r="V334" s="459"/>
      <c r="W334" s="459"/>
      <c r="X334" s="459"/>
      <c r="Y334" s="463"/>
      <c r="Z334" s="464"/>
      <c r="AA334" s="465"/>
      <c r="AB334" s="459"/>
      <c r="AC334" s="463"/>
      <c r="AD334" s="464"/>
      <c r="AE334" s="466"/>
      <c r="AF334" s="464"/>
      <c r="AG334" s="461"/>
      <c r="AH334" s="464"/>
      <c r="AI334" s="461"/>
      <c r="AJ334" s="653">
        <f t="shared" si="62"/>
        <v>1</v>
      </c>
      <c r="AK334" s="608"/>
      <c r="AL334" s="320">
        <f t="shared" si="60"/>
        <v>0</v>
      </c>
      <c r="AM334" s="320">
        <f t="shared" si="63"/>
        <v>0</v>
      </c>
      <c r="AN334" s="324">
        <f t="shared" si="64"/>
        <v>0</v>
      </c>
      <c r="AO334" s="324">
        <f t="shared" si="65"/>
        <v>0</v>
      </c>
      <c r="AP334" s="324">
        <f t="shared" si="66"/>
        <v>0</v>
      </c>
      <c r="AQ334" s="324">
        <f t="shared" si="67"/>
        <v>0</v>
      </c>
      <c r="AR334" s="324">
        <f t="shared" si="68"/>
        <v>0</v>
      </c>
      <c r="AS334" s="324">
        <f t="shared" si="69"/>
        <v>0</v>
      </c>
      <c r="AT334" s="324">
        <f t="shared" si="70"/>
        <v>0</v>
      </c>
      <c r="AU334" s="321">
        <f t="shared" si="71"/>
        <v>0</v>
      </c>
      <c r="AV334" s="322" t="str">
        <f t="shared" si="61"/>
        <v/>
      </c>
      <c r="AW334" s="110"/>
      <c r="AX334" s="110"/>
      <c r="AY334" s="110"/>
    </row>
    <row r="335" spans="1:51">
      <c r="A335" s="319"/>
      <c r="B335" s="634"/>
      <c r="C335" s="634"/>
      <c r="D335" s="633"/>
      <c r="E335" s="635"/>
      <c r="F335" s="635"/>
      <c r="G335" s="634"/>
      <c r="H335" s="647"/>
      <c r="I335" s="651"/>
      <c r="J335" s="647"/>
      <c r="K335" s="649"/>
      <c r="L335" s="647">
        <f>IF(D335="",0,VLOOKUP(D335,LookupDataNonCounty!$B$2:$C$16,2,FALSE)*J335)</f>
        <v>0</v>
      </c>
      <c r="M335" s="647"/>
      <c r="N335" s="647"/>
      <c r="O335" s="647"/>
      <c r="P335" s="647"/>
      <c r="Q335" s="647"/>
      <c r="R335" s="459"/>
      <c r="S335" s="460"/>
      <c r="T335" s="461"/>
      <c r="U335" s="462"/>
      <c r="V335" s="459"/>
      <c r="W335" s="459"/>
      <c r="X335" s="459"/>
      <c r="Y335" s="463"/>
      <c r="Z335" s="464"/>
      <c r="AA335" s="465"/>
      <c r="AB335" s="459"/>
      <c r="AC335" s="463"/>
      <c r="AD335" s="464"/>
      <c r="AE335" s="466"/>
      <c r="AF335" s="464"/>
      <c r="AG335" s="461"/>
      <c r="AH335" s="464"/>
      <c r="AI335" s="461"/>
      <c r="AJ335" s="653">
        <f t="shared" si="62"/>
        <v>1</v>
      </c>
      <c r="AK335" s="607"/>
      <c r="AL335" s="320">
        <f t="shared" si="60"/>
        <v>0</v>
      </c>
      <c r="AM335" s="320">
        <f t="shared" si="63"/>
        <v>0</v>
      </c>
      <c r="AN335" s="324">
        <f t="shared" si="64"/>
        <v>0</v>
      </c>
      <c r="AO335" s="324">
        <f t="shared" si="65"/>
        <v>0</v>
      </c>
      <c r="AP335" s="324">
        <f t="shared" si="66"/>
        <v>0</v>
      </c>
      <c r="AQ335" s="324">
        <f t="shared" si="67"/>
        <v>0</v>
      </c>
      <c r="AR335" s="324">
        <f t="shared" si="68"/>
        <v>0</v>
      </c>
      <c r="AS335" s="324">
        <f t="shared" si="69"/>
        <v>0</v>
      </c>
      <c r="AT335" s="324">
        <f t="shared" si="70"/>
        <v>0</v>
      </c>
      <c r="AU335" s="321">
        <f t="shared" si="71"/>
        <v>0</v>
      </c>
      <c r="AV335" s="322" t="str">
        <f t="shared" si="61"/>
        <v/>
      </c>
      <c r="AW335" s="110"/>
      <c r="AX335" s="110"/>
      <c r="AY335" s="110"/>
    </row>
    <row r="336" spans="1:51">
      <c r="A336" s="319"/>
      <c r="B336" s="634"/>
      <c r="C336" s="634"/>
      <c r="D336" s="633"/>
      <c r="E336" s="635"/>
      <c r="F336" s="635"/>
      <c r="G336" s="634"/>
      <c r="H336" s="647"/>
      <c r="I336" s="651"/>
      <c r="J336" s="647"/>
      <c r="K336" s="649"/>
      <c r="L336" s="647">
        <f>IF(D336="",0,VLOOKUP(D336,LookupDataNonCounty!$B$2:$C$16,2,FALSE)*J336)</f>
        <v>0</v>
      </c>
      <c r="M336" s="647"/>
      <c r="N336" s="647"/>
      <c r="O336" s="647"/>
      <c r="P336" s="647"/>
      <c r="Q336" s="647"/>
      <c r="R336" s="459"/>
      <c r="S336" s="460"/>
      <c r="T336" s="461"/>
      <c r="U336" s="462"/>
      <c r="V336" s="459"/>
      <c r="W336" s="459"/>
      <c r="X336" s="459"/>
      <c r="Y336" s="463"/>
      <c r="Z336" s="464"/>
      <c r="AA336" s="465"/>
      <c r="AB336" s="459"/>
      <c r="AC336" s="463"/>
      <c r="AD336" s="464"/>
      <c r="AE336" s="466"/>
      <c r="AF336" s="464"/>
      <c r="AG336" s="461"/>
      <c r="AH336" s="464"/>
      <c r="AI336" s="461"/>
      <c r="AJ336" s="653">
        <f t="shared" si="62"/>
        <v>1</v>
      </c>
      <c r="AK336" s="608"/>
      <c r="AL336" s="320">
        <f t="shared" si="60"/>
        <v>0</v>
      </c>
      <c r="AM336" s="320">
        <f t="shared" si="63"/>
        <v>0</v>
      </c>
      <c r="AN336" s="324">
        <f t="shared" si="64"/>
        <v>0</v>
      </c>
      <c r="AO336" s="324">
        <f t="shared" si="65"/>
        <v>0</v>
      </c>
      <c r="AP336" s="324">
        <f t="shared" si="66"/>
        <v>0</v>
      </c>
      <c r="AQ336" s="324">
        <f t="shared" si="67"/>
        <v>0</v>
      </c>
      <c r="AR336" s="324">
        <f t="shared" si="68"/>
        <v>0</v>
      </c>
      <c r="AS336" s="324">
        <f t="shared" si="69"/>
        <v>0</v>
      </c>
      <c r="AT336" s="324">
        <f t="shared" si="70"/>
        <v>0</v>
      </c>
      <c r="AU336" s="321">
        <f t="shared" si="71"/>
        <v>0</v>
      </c>
      <c r="AV336" s="322" t="str">
        <f t="shared" si="61"/>
        <v/>
      </c>
      <c r="AW336" s="110"/>
      <c r="AX336" s="110"/>
      <c r="AY336" s="110"/>
    </row>
    <row r="337" spans="1:51">
      <c r="A337" s="319"/>
      <c r="B337" s="634"/>
      <c r="C337" s="634"/>
      <c r="D337" s="633"/>
      <c r="E337" s="635"/>
      <c r="F337" s="635"/>
      <c r="G337" s="634"/>
      <c r="H337" s="647"/>
      <c r="I337" s="651"/>
      <c r="J337" s="647"/>
      <c r="K337" s="649"/>
      <c r="L337" s="647">
        <f>IF(D337="",0,VLOOKUP(D337,LookupDataNonCounty!$B$2:$C$16,2,FALSE)*J337)</f>
        <v>0</v>
      </c>
      <c r="M337" s="647"/>
      <c r="N337" s="647"/>
      <c r="O337" s="647"/>
      <c r="P337" s="647"/>
      <c r="Q337" s="647"/>
      <c r="R337" s="459"/>
      <c r="S337" s="460"/>
      <c r="T337" s="461"/>
      <c r="U337" s="462"/>
      <c r="V337" s="459"/>
      <c r="W337" s="459"/>
      <c r="X337" s="459"/>
      <c r="Y337" s="463"/>
      <c r="Z337" s="464"/>
      <c r="AA337" s="465"/>
      <c r="AB337" s="459"/>
      <c r="AC337" s="463"/>
      <c r="AD337" s="464"/>
      <c r="AE337" s="466"/>
      <c r="AF337" s="464"/>
      <c r="AG337" s="461"/>
      <c r="AH337" s="464"/>
      <c r="AI337" s="461"/>
      <c r="AJ337" s="653">
        <f t="shared" si="62"/>
        <v>1</v>
      </c>
      <c r="AK337" s="607"/>
      <c r="AL337" s="320">
        <f t="shared" si="60"/>
        <v>0</v>
      </c>
      <c r="AM337" s="320">
        <f t="shared" si="63"/>
        <v>0</v>
      </c>
      <c r="AN337" s="324">
        <f t="shared" si="64"/>
        <v>0</v>
      </c>
      <c r="AO337" s="324">
        <f t="shared" si="65"/>
        <v>0</v>
      </c>
      <c r="AP337" s="324">
        <f t="shared" si="66"/>
        <v>0</v>
      </c>
      <c r="AQ337" s="324">
        <f t="shared" si="67"/>
        <v>0</v>
      </c>
      <c r="AR337" s="324">
        <f t="shared" si="68"/>
        <v>0</v>
      </c>
      <c r="AS337" s="324">
        <f t="shared" si="69"/>
        <v>0</v>
      </c>
      <c r="AT337" s="324">
        <f t="shared" si="70"/>
        <v>0</v>
      </c>
      <c r="AU337" s="321">
        <f t="shared" si="71"/>
        <v>0</v>
      </c>
      <c r="AV337" s="322" t="str">
        <f t="shared" si="61"/>
        <v/>
      </c>
      <c r="AW337" s="110"/>
      <c r="AX337" s="110"/>
      <c r="AY337" s="110"/>
    </row>
    <row r="338" spans="1:51">
      <c r="A338" s="319"/>
      <c r="B338" s="634"/>
      <c r="C338" s="634"/>
      <c r="D338" s="633"/>
      <c r="E338" s="635"/>
      <c r="F338" s="635"/>
      <c r="G338" s="634"/>
      <c r="H338" s="647"/>
      <c r="I338" s="651"/>
      <c r="J338" s="647"/>
      <c r="K338" s="649"/>
      <c r="L338" s="647">
        <f>IF(D338="",0,VLOOKUP(D338,LookupDataNonCounty!$B$2:$C$16,2,FALSE)*J338)</f>
        <v>0</v>
      </c>
      <c r="M338" s="647"/>
      <c r="N338" s="647"/>
      <c r="O338" s="647"/>
      <c r="P338" s="647"/>
      <c r="Q338" s="647"/>
      <c r="R338" s="459"/>
      <c r="S338" s="460"/>
      <c r="T338" s="461"/>
      <c r="U338" s="462"/>
      <c r="V338" s="459"/>
      <c r="W338" s="459"/>
      <c r="X338" s="459"/>
      <c r="Y338" s="463"/>
      <c r="Z338" s="464"/>
      <c r="AA338" s="465"/>
      <c r="AB338" s="459"/>
      <c r="AC338" s="463"/>
      <c r="AD338" s="464"/>
      <c r="AE338" s="466"/>
      <c r="AF338" s="464"/>
      <c r="AG338" s="461"/>
      <c r="AH338" s="464"/>
      <c r="AI338" s="461"/>
      <c r="AJ338" s="653">
        <f t="shared" si="62"/>
        <v>1</v>
      </c>
      <c r="AK338" s="608"/>
      <c r="AL338" s="320">
        <f t="shared" si="60"/>
        <v>0</v>
      </c>
      <c r="AM338" s="320">
        <f t="shared" si="63"/>
        <v>0</v>
      </c>
      <c r="AN338" s="324">
        <f t="shared" si="64"/>
        <v>0</v>
      </c>
      <c r="AO338" s="324">
        <f t="shared" si="65"/>
        <v>0</v>
      </c>
      <c r="AP338" s="324">
        <f t="shared" si="66"/>
        <v>0</v>
      </c>
      <c r="AQ338" s="324">
        <f t="shared" si="67"/>
        <v>0</v>
      </c>
      <c r="AR338" s="324">
        <f t="shared" si="68"/>
        <v>0</v>
      </c>
      <c r="AS338" s="324">
        <f t="shared" si="69"/>
        <v>0</v>
      </c>
      <c r="AT338" s="324">
        <f t="shared" si="70"/>
        <v>0</v>
      </c>
      <c r="AU338" s="321">
        <f t="shared" si="71"/>
        <v>0</v>
      </c>
      <c r="AV338" s="322" t="str">
        <f t="shared" si="61"/>
        <v/>
      </c>
      <c r="AW338" s="110"/>
      <c r="AX338" s="110"/>
      <c r="AY338" s="110"/>
    </row>
    <row r="339" spans="1:51">
      <c r="A339" s="319"/>
      <c r="B339" s="634"/>
      <c r="C339" s="634"/>
      <c r="D339" s="633"/>
      <c r="E339" s="635"/>
      <c r="F339" s="635"/>
      <c r="G339" s="634"/>
      <c r="H339" s="647"/>
      <c r="I339" s="651"/>
      <c r="J339" s="647"/>
      <c r="K339" s="649"/>
      <c r="L339" s="647">
        <f>IF(D339="",0,VLOOKUP(D339,LookupDataNonCounty!$B$2:$C$16,2,FALSE)*J339)</f>
        <v>0</v>
      </c>
      <c r="M339" s="647"/>
      <c r="N339" s="647"/>
      <c r="O339" s="647"/>
      <c r="P339" s="647"/>
      <c r="Q339" s="647"/>
      <c r="R339" s="459"/>
      <c r="S339" s="460"/>
      <c r="T339" s="461"/>
      <c r="U339" s="462"/>
      <c r="V339" s="459"/>
      <c r="W339" s="459"/>
      <c r="X339" s="459"/>
      <c r="Y339" s="463"/>
      <c r="Z339" s="464"/>
      <c r="AA339" s="465"/>
      <c r="AB339" s="459"/>
      <c r="AC339" s="463"/>
      <c r="AD339" s="464"/>
      <c r="AE339" s="466"/>
      <c r="AF339" s="464"/>
      <c r="AG339" s="461"/>
      <c r="AH339" s="464"/>
      <c r="AI339" s="461"/>
      <c r="AJ339" s="653">
        <f t="shared" si="62"/>
        <v>1</v>
      </c>
      <c r="AK339" s="607"/>
      <c r="AL339" s="320">
        <f t="shared" si="60"/>
        <v>0</v>
      </c>
      <c r="AM339" s="320">
        <f t="shared" si="63"/>
        <v>0</v>
      </c>
      <c r="AN339" s="324">
        <f t="shared" si="64"/>
        <v>0</v>
      </c>
      <c r="AO339" s="324">
        <f t="shared" si="65"/>
        <v>0</v>
      </c>
      <c r="AP339" s="324">
        <f t="shared" si="66"/>
        <v>0</v>
      </c>
      <c r="AQ339" s="324">
        <f t="shared" si="67"/>
        <v>0</v>
      </c>
      <c r="AR339" s="324">
        <f t="shared" si="68"/>
        <v>0</v>
      </c>
      <c r="AS339" s="324">
        <f t="shared" si="69"/>
        <v>0</v>
      </c>
      <c r="AT339" s="324">
        <f t="shared" si="70"/>
        <v>0</v>
      </c>
      <c r="AU339" s="321">
        <f t="shared" si="71"/>
        <v>0</v>
      </c>
      <c r="AV339" s="322" t="str">
        <f t="shared" si="61"/>
        <v/>
      </c>
      <c r="AW339" s="110"/>
      <c r="AX339" s="110"/>
      <c r="AY339" s="110"/>
    </row>
    <row r="340" spans="1:51">
      <c r="A340" s="319"/>
      <c r="B340" s="634"/>
      <c r="C340" s="634"/>
      <c r="D340" s="633"/>
      <c r="E340" s="635"/>
      <c r="F340" s="635"/>
      <c r="G340" s="634"/>
      <c r="H340" s="647"/>
      <c r="I340" s="651"/>
      <c r="J340" s="647"/>
      <c r="K340" s="649"/>
      <c r="L340" s="647">
        <f>IF(D340="",0,VLOOKUP(D340,LookupDataNonCounty!$B$2:$C$16,2,FALSE)*J340)</f>
        <v>0</v>
      </c>
      <c r="M340" s="647"/>
      <c r="N340" s="647"/>
      <c r="O340" s="647"/>
      <c r="P340" s="647"/>
      <c r="Q340" s="647"/>
      <c r="R340" s="459"/>
      <c r="S340" s="460"/>
      <c r="T340" s="461"/>
      <c r="U340" s="462"/>
      <c r="V340" s="459"/>
      <c r="W340" s="459"/>
      <c r="X340" s="459"/>
      <c r="Y340" s="463"/>
      <c r="Z340" s="464"/>
      <c r="AA340" s="465"/>
      <c r="AB340" s="459"/>
      <c r="AC340" s="463"/>
      <c r="AD340" s="464"/>
      <c r="AE340" s="466"/>
      <c r="AF340" s="464"/>
      <c r="AG340" s="461"/>
      <c r="AH340" s="464"/>
      <c r="AI340" s="461"/>
      <c r="AJ340" s="653">
        <f t="shared" si="62"/>
        <v>1</v>
      </c>
      <c r="AK340" s="608"/>
      <c r="AL340" s="320">
        <f t="shared" si="60"/>
        <v>0</v>
      </c>
      <c r="AM340" s="320">
        <f t="shared" si="63"/>
        <v>0</v>
      </c>
      <c r="AN340" s="324">
        <f t="shared" si="64"/>
        <v>0</v>
      </c>
      <c r="AO340" s="324">
        <f t="shared" si="65"/>
        <v>0</v>
      </c>
      <c r="AP340" s="324">
        <f t="shared" si="66"/>
        <v>0</v>
      </c>
      <c r="AQ340" s="324">
        <f t="shared" si="67"/>
        <v>0</v>
      </c>
      <c r="AR340" s="324">
        <f t="shared" si="68"/>
        <v>0</v>
      </c>
      <c r="AS340" s="324">
        <f t="shared" si="69"/>
        <v>0</v>
      </c>
      <c r="AT340" s="324">
        <f t="shared" si="70"/>
        <v>0</v>
      </c>
      <c r="AU340" s="321">
        <f t="shared" si="71"/>
        <v>0</v>
      </c>
      <c r="AV340" s="322" t="str">
        <f t="shared" si="61"/>
        <v/>
      </c>
      <c r="AW340" s="110"/>
      <c r="AX340" s="110"/>
      <c r="AY340" s="110"/>
    </row>
    <row r="341" spans="1:51">
      <c r="A341" s="319"/>
      <c r="B341" s="634"/>
      <c r="C341" s="634"/>
      <c r="D341" s="633"/>
      <c r="E341" s="635"/>
      <c r="F341" s="635"/>
      <c r="G341" s="634"/>
      <c r="H341" s="647"/>
      <c r="I341" s="651"/>
      <c r="J341" s="647"/>
      <c r="K341" s="649"/>
      <c r="L341" s="647">
        <f>IF(D341="",0,VLOOKUP(D341,LookupDataNonCounty!$B$2:$C$16,2,FALSE)*J341)</f>
        <v>0</v>
      </c>
      <c r="M341" s="647"/>
      <c r="N341" s="647"/>
      <c r="O341" s="647"/>
      <c r="P341" s="647"/>
      <c r="Q341" s="647"/>
      <c r="R341" s="459"/>
      <c r="S341" s="460"/>
      <c r="T341" s="461"/>
      <c r="U341" s="462"/>
      <c r="V341" s="459"/>
      <c r="W341" s="459"/>
      <c r="X341" s="459"/>
      <c r="Y341" s="463"/>
      <c r="Z341" s="464"/>
      <c r="AA341" s="465"/>
      <c r="AB341" s="459"/>
      <c r="AC341" s="463"/>
      <c r="AD341" s="464"/>
      <c r="AE341" s="466"/>
      <c r="AF341" s="464"/>
      <c r="AG341" s="461"/>
      <c r="AH341" s="464"/>
      <c r="AI341" s="461"/>
      <c r="AJ341" s="653">
        <f t="shared" si="62"/>
        <v>1</v>
      </c>
      <c r="AK341" s="607"/>
      <c r="AL341" s="320">
        <f t="shared" si="60"/>
        <v>0</v>
      </c>
      <c r="AM341" s="320">
        <f t="shared" si="63"/>
        <v>0</v>
      </c>
      <c r="AN341" s="324">
        <f t="shared" si="64"/>
        <v>0</v>
      </c>
      <c r="AO341" s="324">
        <f t="shared" si="65"/>
        <v>0</v>
      </c>
      <c r="AP341" s="324">
        <f t="shared" si="66"/>
        <v>0</v>
      </c>
      <c r="AQ341" s="324">
        <f t="shared" si="67"/>
        <v>0</v>
      </c>
      <c r="AR341" s="324">
        <f t="shared" si="68"/>
        <v>0</v>
      </c>
      <c r="AS341" s="324">
        <f t="shared" si="69"/>
        <v>0</v>
      </c>
      <c r="AT341" s="324">
        <f t="shared" si="70"/>
        <v>0</v>
      </c>
      <c r="AU341" s="321">
        <f t="shared" si="71"/>
        <v>0</v>
      </c>
      <c r="AV341" s="322" t="str">
        <f t="shared" si="61"/>
        <v/>
      </c>
      <c r="AW341" s="110"/>
      <c r="AX341" s="110"/>
      <c r="AY341" s="110"/>
    </row>
    <row r="342" spans="1:51">
      <c r="A342" s="319"/>
      <c r="B342" s="634"/>
      <c r="C342" s="634"/>
      <c r="D342" s="633"/>
      <c r="E342" s="635"/>
      <c r="F342" s="635"/>
      <c r="G342" s="634"/>
      <c r="H342" s="647"/>
      <c r="I342" s="651"/>
      <c r="J342" s="647"/>
      <c r="K342" s="649"/>
      <c r="L342" s="647">
        <f>IF(D342="",0,VLOOKUP(D342,LookupDataNonCounty!$B$2:$C$16,2,FALSE)*J342)</f>
        <v>0</v>
      </c>
      <c r="M342" s="647"/>
      <c r="N342" s="647"/>
      <c r="O342" s="647"/>
      <c r="P342" s="647"/>
      <c r="Q342" s="647"/>
      <c r="R342" s="459"/>
      <c r="S342" s="460"/>
      <c r="T342" s="461"/>
      <c r="U342" s="462"/>
      <c r="V342" s="459"/>
      <c r="W342" s="459"/>
      <c r="X342" s="459"/>
      <c r="Y342" s="463"/>
      <c r="Z342" s="464"/>
      <c r="AA342" s="465"/>
      <c r="AB342" s="459"/>
      <c r="AC342" s="463"/>
      <c r="AD342" s="464"/>
      <c r="AE342" s="466"/>
      <c r="AF342" s="464"/>
      <c r="AG342" s="461"/>
      <c r="AH342" s="464"/>
      <c r="AI342" s="461"/>
      <c r="AJ342" s="653">
        <f t="shared" si="62"/>
        <v>1</v>
      </c>
      <c r="AK342" s="608"/>
      <c r="AL342" s="320">
        <f t="shared" si="60"/>
        <v>0</v>
      </c>
      <c r="AM342" s="320">
        <f t="shared" si="63"/>
        <v>0</v>
      </c>
      <c r="AN342" s="324">
        <f t="shared" si="64"/>
        <v>0</v>
      </c>
      <c r="AO342" s="324">
        <f t="shared" si="65"/>
        <v>0</v>
      </c>
      <c r="AP342" s="324">
        <f t="shared" si="66"/>
        <v>0</v>
      </c>
      <c r="AQ342" s="324">
        <f t="shared" si="67"/>
        <v>0</v>
      </c>
      <c r="AR342" s="324">
        <f t="shared" si="68"/>
        <v>0</v>
      </c>
      <c r="AS342" s="324">
        <f t="shared" si="69"/>
        <v>0</v>
      </c>
      <c r="AT342" s="324">
        <f t="shared" si="70"/>
        <v>0</v>
      </c>
      <c r="AU342" s="321">
        <f t="shared" si="71"/>
        <v>0</v>
      </c>
      <c r="AV342" s="322" t="str">
        <f t="shared" si="61"/>
        <v/>
      </c>
      <c r="AW342" s="110"/>
      <c r="AX342" s="110"/>
      <c r="AY342" s="110"/>
    </row>
    <row r="343" spans="1:51">
      <c r="A343" s="319"/>
      <c r="B343" s="634"/>
      <c r="C343" s="634"/>
      <c r="D343" s="633"/>
      <c r="E343" s="635"/>
      <c r="F343" s="635"/>
      <c r="G343" s="634"/>
      <c r="H343" s="647"/>
      <c r="I343" s="651"/>
      <c r="J343" s="647"/>
      <c r="K343" s="649"/>
      <c r="L343" s="647">
        <f>IF(D343="",0,VLOOKUP(D343,LookupDataNonCounty!$B$2:$C$16,2,FALSE)*J343)</f>
        <v>0</v>
      </c>
      <c r="M343" s="647"/>
      <c r="N343" s="647"/>
      <c r="O343" s="647"/>
      <c r="P343" s="647"/>
      <c r="Q343" s="647"/>
      <c r="R343" s="459"/>
      <c r="S343" s="460"/>
      <c r="T343" s="461"/>
      <c r="U343" s="462"/>
      <c r="V343" s="459"/>
      <c r="W343" s="459"/>
      <c r="X343" s="459"/>
      <c r="Y343" s="463"/>
      <c r="Z343" s="464"/>
      <c r="AA343" s="465"/>
      <c r="AB343" s="459"/>
      <c r="AC343" s="463"/>
      <c r="AD343" s="464"/>
      <c r="AE343" s="466"/>
      <c r="AF343" s="464"/>
      <c r="AG343" s="461"/>
      <c r="AH343" s="464"/>
      <c r="AI343" s="461"/>
      <c r="AJ343" s="653">
        <f t="shared" si="62"/>
        <v>1</v>
      </c>
      <c r="AK343" s="607"/>
      <c r="AL343" s="320">
        <f t="shared" si="60"/>
        <v>0</v>
      </c>
      <c r="AM343" s="320">
        <f t="shared" si="63"/>
        <v>0</v>
      </c>
      <c r="AN343" s="324">
        <f t="shared" si="64"/>
        <v>0</v>
      </c>
      <c r="AO343" s="324">
        <f t="shared" si="65"/>
        <v>0</v>
      </c>
      <c r="AP343" s="324">
        <f t="shared" si="66"/>
        <v>0</v>
      </c>
      <c r="AQ343" s="324">
        <f t="shared" si="67"/>
        <v>0</v>
      </c>
      <c r="AR343" s="324">
        <f t="shared" si="68"/>
        <v>0</v>
      </c>
      <c r="AS343" s="324">
        <f t="shared" si="69"/>
        <v>0</v>
      </c>
      <c r="AT343" s="324">
        <f t="shared" si="70"/>
        <v>0</v>
      </c>
      <c r="AU343" s="321">
        <f t="shared" si="71"/>
        <v>0</v>
      </c>
      <c r="AV343" s="322" t="str">
        <f t="shared" si="61"/>
        <v/>
      </c>
      <c r="AW343" s="110"/>
      <c r="AX343" s="110"/>
      <c r="AY343" s="110"/>
    </row>
    <row r="344" spans="1:51">
      <c r="A344" s="319"/>
      <c r="B344" s="634"/>
      <c r="C344" s="634"/>
      <c r="D344" s="633"/>
      <c r="E344" s="635"/>
      <c r="F344" s="635"/>
      <c r="G344" s="634"/>
      <c r="H344" s="647"/>
      <c r="I344" s="651"/>
      <c r="J344" s="647"/>
      <c r="K344" s="649"/>
      <c r="L344" s="647">
        <f>IF(D344="",0,VLOOKUP(D344,LookupDataNonCounty!$B$2:$C$16,2,FALSE)*J344)</f>
        <v>0</v>
      </c>
      <c r="M344" s="647"/>
      <c r="N344" s="647"/>
      <c r="O344" s="647"/>
      <c r="P344" s="647"/>
      <c r="Q344" s="647"/>
      <c r="R344" s="459"/>
      <c r="S344" s="460"/>
      <c r="T344" s="461"/>
      <c r="U344" s="462"/>
      <c r="V344" s="459"/>
      <c r="W344" s="459"/>
      <c r="X344" s="459"/>
      <c r="Y344" s="463"/>
      <c r="Z344" s="464"/>
      <c r="AA344" s="465"/>
      <c r="AB344" s="459"/>
      <c r="AC344" s="463"/>
      <c r="AD344" s="464"/>
      <c r="AE344" s="466"/>
      <c r="AF344" s="464"/>
      <c r="AG344" s="461"/>
      <c r="AH344" s="464"/>
      <c r="AI344" s="461"/>
      <c r="AJ344" s="653">
        <f t="shared" si="62"/>
        <v>1</v>
      </c>
      <c r="AK344" s="608"/>
      <c r="AL344" s="320">
        <f t="shared" si="60"/>
        <v>0</v>
      </c>
      <c r="AM344" s="320">
        <f t="shared" si="63"/>
        <v>0</v>
      </c>
      <c r="AN344" s="324">
        <f t="shared" si="64"/>
        <v>0</v>
      </c>
      <c r="AO344" s="324">
        <f t="shared" si="65"/>
        <v>0</v>
      </c>
      <c r="AP344" s="324">
        <f t="shared" si="66"/>
        <v>0</v>
      </c>
      <c r="AQ344" s="324">
        <f t="shared" si="67"/>
        <v>0</v>
      </c>
      <c r="AR344" s="324">
        <f t="shared" si="68"/>
        <v>0</v>
      </c>
      <c r="AS344" s="324">
        <f t="shared" si="69"/>
        <v>0</v>
      </c>
      <c r="AT344" s="324">
        <f t="shared" si="70"/>
        <v>0</v>
      </c>
      <c r="AU344" s="321">
        <f t="shared" si="71"/>
        <v>0</v>
      </c>
      <c r="AV344" s="322" t="str">
        <f t="shared" si="61"/>
        <v/>
      </c>
      <c r="AW344" s="110"/>
      <c r="AX344" s="110"/>
      <c r="AY344" s="110"/>
    </row>
    <row r="345" spans="1:51">
      <c r="A345" s="319"/>
      <c r="B345" s="634"/>
      <c r="C345" s="634"/>
      <c r="D345" s="633"/>
      <c r="E345" s="635"/>
      <c r="F345" s="635"/>
      <c r="G345" s="634"/>
      <c r="H345" s="647"/>
      <c r="I345" s="651"/>
      <c r="J345" s="647"/>
      <c r="K345" s="649"/>
      <c r="L345" s="647">
        <f>IF(D345="",0,VLOOKUP(D345,LookupDataNonCounty!$B$2:$C$16,2,FALSE)*J345)</f>
        <v>0</v>
      </c>
      <c r="M345" s="647"/>
      <c r="N345" s="647"/>
      <c r="O345" s="647"/>
      <c r="P345" s="647"/>
      <c r="Q345" s="647"/>
      <c r="R345" s="459"/>
      <c r="S345" s="460"/>
      <c r="T345" s="461"/>
      <c r="U345" s="462"/>
      <c r="V345" s="459"/>
      <c r="W345" s="459"/>
      <c r="X345" s="459"/>
      <c r="Y345" s="463"/>
      <c r="Z345" s="464"/>
      <c r="AA345" s="465"/>
      <c r="AB345" s="459"/>
      <c r="AC345" s="463"/>
      <c r="AD345" s="464"/>
      <c r="AE345" s="466"/>
      <c r="AF345" s="464"/>
      <c r="AG345" s="461"/>
      <c r="AH345" s="464"/>
      <c r="AI345" s="461"/>
      <c r="AJ345" s="653">
        <f t="shared" si="62"/>
        <v>1</v>
      </c>
      <c r="AK345" s="607"/>
      <c r="AL345" s="320">
        <f t="shared" si="60"/>
        <v>0</v>
      </c>
      <c r="AM345" s="320">
        <f t="shared" si="63"/>
        <v>0</v>
      </c>
      <c r="AN345" s="324">
        <f t="shared" si="64"/>
        <v>0</v>
      </c>
      <c r="AO345" s="324">
        <f t="shared" si="65"/>
        <v>0</v>
      </c>
      <c r="AP345" s="324">
        <f t="shared" si="66"/>
        <v>0</v>
      </c>
      <c r="AQ345" s="324">
        <f t="shared" si="67"/>
        <v>0</v>
      </c>
      <c r="AR345" s="324">
        <f t="shared" si="68"/>
        <v>0</v>
      </c>
      <c r="AS345" s="324">
        <f t="shared" si="69"/>
        <v>0</v>
      </c>
      <c r="AT345" s="324">
        <f t="shared" si="70"/>
        <v>0</v>
      </c>
      <c r="AU345" s="321">
        <f t="shared" si="71"/>
        <v>0</v>
      </c>
      <c r="AV345" s="322" t="str">
        <f t="shared" si="61"/>
        <v/>
      </c>
      <c r="AW345" s="110"/>
      <c r="AX345" s="110"/>
      <c r="AY345" s="110"/>
    </row>
    <row r="346" spans="1:51">
      <c r="A346" s="319"/>
      <c r="B346" s="634"/>
      <c r="C346" s="634"/>
      <c r="D346" s="633"/>
      <c r="E346" s="635"/>
      <c r="F346" s="635"/>
      <c r="G346" s="634"/>
      <c r="H346" s="647"/>
      <c r="I346" s="651"/>
      <c r="J346" s="647"/>
      <c r="K346" s="649"/>
      <c r="L346" s="647">
        <f>IF(D346="",0,VLOOKUP(D346,LookupDataNonCounty!$B$2:$C$16,2,FALSE)*J346)</f>
        <v>0</v>
      </c>
      <c r="M346" s="647"/>
      <c r="N346" s="647"/>
      <c r="O346" s="647"/>
      <c r="P346" s="647"/>
      <c r="Q346" s="647"/>
      <c r="R346" s="459"/>
      <c r="S346" s="460"/>
      <c r="T346" s="461"/>
      <c r="U346" s="462"/>
      <c r="V346" s="459"/>
      <c r="W346" s="459"/>
      <c r="X346" s="459"/>
      <c r="Y346" s="463"/>
      <c r="Z346" s="464"/>
      <c r="AA346" s="465"/>
      <c r="AB346" s="459"/>
      <c r="AC346" s="463"/>
      <c r="AD346" s="464"/>
      <c r="AE346" s="466"/>
      <c r="AF346" s="464"/>
      <c r="AG346" s="461"/>
      <c r="AH346" s="464"/>
      <c r="AI346" s="461"/>
      <c r="AJ346" s="653">
        <f t="shared" si="62"/>
        <v>1</v>
      </c>
      <c r="AK346" s="608"/>
      <c r="AL346" s="320">
        <f t="shared" si="60"/>
        <v>0</v>
      </c>
      <c r="AM346" s="320">
        <f t="shared" si="63"/>
        <v>0</v>
      </c>
      <c r="AN346" s="324">
        <f t="shared" si="64"/>
        <v>0</v>
      </c>
      <c r="AO346" s="324">
        <f t="shared" si="65"/>
        <v>0</v>
      </c>
      <c r="AP346" s="324">
        <f t="shared" si="66"/>
        <v>0</v>
      </c>
      <c r="AQ346" s="324">
        <f t="shared" si="67"/>
        <v>0</v>
      </c>
      <c r="AR346" s="324">
        <f t="shared" si="68"/>
        <v>0</v>
      </c>
      <c r="AS346" s="324">
        <f t="shared" si="69"/>
        <v>0</v>
      </c>
      <c r="AT346" s="324">
        <f t="shared" si="70"/>
        <v>0</v>
      </c>
      <c r="AU346" s="321">
        <f t="shared" si="71"/>
        <v>0</v>
      </c>
      <c r="AV346" s="322" t="str">
        <f t="shared" si="61"/>
        <v/>
      </c>
      <c r="AW346" s="110"/>
      <c r="AX346" s="110"/>
      <c r="AY346" s="110"/>
    </row>
    <row r="347" spans="1:51">
      <c r="A347" s="319"/>
      <c r="B347" s="634"/>
      <c r="C347" s="634"/>
      <c r="D347" s="633"/>
      <c r="E347" s="635"/>
      <c r="F347" s="635"/>
      <c r="G347" s="634"/>
      <c r="H347" s="647"/>
      <c r="I347" s="651"/>
      <c r="J347" s="647"/>
      <c r="K347" s="649"/>
      <c r="L347" s="647">
        <f>IF(D347="",0,VLOOKUP(D347,LookupDataNonCounty!$B$2:$C$16,2,FALSE)*J347)</f>
        <v>0</v>
      </c>
      <c r="M347" s="647"/>
      <c r="N347" s="647"/>
      <c r="O347" s="647"/>
      <c r="P347" s="647"/>
      <c r="Q347" s="647"/>
      <c r="R347" s="459"/>
      <c r="S347" s="460"/>
      <c r="T347" s="461"/>
      <c r="U347" s="462"/>
      <c r="V347" s="459"/>
      <c r="W347" s="459"/>
      <c r="X347" s="459"/>
      <c r="Y347" s="463"/>
      <c r="Z347" s="464"/>
      <c r="AA347" s="465"/>
      <c r="AB347" s="459"/>
      <c r="AC347" s="463"/>
      <c r="AD347" s="464"/>
      <c r="AE347" s="466"/>
      <c r="AF347" s="464"/>
      <c r="AG347" s="461"/>
      <c r="AH347" s="464"/>
      <c r="AI347" s="461"/>
      <c r="AJ347" s="653">
        <f t="shared" si="62"/>
        <v>1</v>
      </c>
      <c r="AK347" s="607"/>
      <c r="AL347" s="320">
        <f t="shared" si="60"/>
        <v>0</v>
      </c>
      <c r="AM347" s="320">
        <f t="shared" si="63"/>
        <v>0</v>
      </c>
      <c r="AN347" s="324">
        <f t="shared" si="64"/>
        <v>0</v>
      </c>
      <c r="AO347" s="324">
        <f t="shared" si="65"/>
        <v>0</v>
      </c>
      <c r="AP347" s="324">
        <f t="shared" si="66"/>
        <v>0</v>
      </c>
      <c r="AQ347" s="324">
        <f t="shared" si="67"/>
        <v>0</v>
      </c>
      <c r="AR347" s="324">
        <f t="shared" si="68"/>
        <v>0</v>
      </c>
      <c r="AS347" s="324">
        <f t="shared" si="69"/>
        <v>0</v>
      </c>
      <c r="AT347" s="324">
        <f t="shared" si="70"/>
        <v>0</v>
      </c>
      <c r="AU347" s="321">
        <f t="shared" si="71"/>
        <v>0</v>
      </c>
      <c r="AV347" s="322" t="str">
        <f t="shared" si="61"/>
        <v/>
      </c>
      <c r="AW347" s="110"/>
      <c r="AX347" s="110"/>
      <c r="AY347" s="110"/>
    </row>
    <row r="348" spans="1:51">
      <c r="A348" s="319"/>
      <c r="B348" s="634"/>
      <c r="C348" s="634"/>
      <c r="D348" s="633"/>
      <c r="E348" s="635"/>
      <c r="F348" s="635"/>
      <c r="G348" s="634"/>
      <c r="H348" s="647"/>
      <c r="I348" s="651"/>
      <c r="J348" s="647"/>
      <c r="K348" s="649"/>
      <c r="L348" s="647">
        <f>IF(D348="",0,VLOOKUP(D348,LookupDataNonCounty!$B$2:$C$16,2,FALSE)*J348)</f>
        <v>0</v>
      </c>
      <c r="M348" s="647"/>
      <c r="N348" s="647"/>
      <c r="O348" s="647"/>
      <c r="P348" s="647"/>
      <c r="Q348" s="647"/>
      <c r="R348" s="459"/>
      <c r="S348" s="460"/>
      <c r="T348" s="461"/>
      <c r="U348" s="462"/>
      <c r="V348" s="459"/>
      <c r="W348" s="459"/>
      <c r="X348" s="459"/>
      <c r="Y348" s="463"/>
      <c r="Z348" s="464"/>
      <c r="AA348" s="465"/>
      <c r="AB348" s="459"/>
      <c r="AC348" s="463"/>
      <c r="AD348" s="464"/>
      <c r="AE348" s="466"/>
      <c r="AF348" s="464"/>
      <c r="AG348" s="461"/>
      <c r="AH348" s="464"/>
      <c r="AI348" s="461"/>
      <c r="AJ348" s="653">
        <f t="shared" si="62"/>
        <v>1</v>
      </c>
      <c r="AK348" s="608"/>
      <c r="AL348" s="320">
        <f t="shared" si="60"/>
        <v>0</v>
      </c>
      <c r="AM348" s="320">
        <f t="shared" si="63"/>
        <v>0</v>
      </c>
      <c r="AN348" s="324">
        <f t="shared" si="64"/>
        <v>0</v>
      </c>
      <c r="AO348" s="324">
        <f t="shared" si="65"/>
        <v>0</v>
      </c>
      <c r="AP348" s="324">
        <f t="shared" si="66"/>
        <v>0</v>
      </c>
      <c r="AQ348" s="324">
        <f t="shared" si="67"/>
        <v>0</v>
      </c>
      <c r="AR348" s="324">
        <f t="shared" si="68"/>
        <v>0</v>
      </c>
      <c r="AS348" s="324">
        <f t="shared" si="69"/>
        <v>0</v>
      </c>
      <c r="AT348" s="324">
        <f t="shared" si="70"/>
        <v>0</v>
      </c>
      <c r="AU348" s="321">
        <f t="shared" si="71"/>
        <v>0</v>
      </c>
      <c r="AV348" s="322" t="str">
        <f t="shared" si="61"/>
        <v/>
      </c>
      <c r="AW348" s="110"/>
      <c r="AX348" s="110"/>
      <c r="AY348" s="110"/>
    </row>
    <row r="349" spans="1:51">
      <c r="A349" s="319"/>
      <c r="B349" s="634"/>
      <c r="C349" s="634"/>
      <c r="D349" s="633"/>
      <c r="E349" s="635"/>
      <c r="F349" s="635"/>
      <c r="G349" s="634"/>
      <c r="H349" s="647"/>
      <c r="I349" s="651"/>
      <c r="J349" s="647"/>
      <c r="K349" s="649"/>
      <c r="L349" s="647">
        <f>IF(D349="",0,VLOOKUP(D349,LookupDataNonCounty!$B$2:$C$16,2,FALSE)*J349)</f>
        <v>0</v>
      </c>
      <c r="M349" s="647"/>
      <c r="N349" s="647"/>
      <c r="O349" s="647"/>
      <c r="P349" s="647"/>
      <c r="Q349" s="647"/>
      <c r="R349" s="459"/>
      <c r="S349" s="460"/>
      <c r="T349" s="461"/>
      <c r="U349" s="462"/>
      <c r="V349" s="459"/>
      <c r="W349" s="459"/>
      <c r="X349" s="459"/>
      <c r="Y349" s="463"/>
      <c r="Z349" s="464"/>
      <c r="AA349" s="465"/>
      <c r="AB349" s="459"/>
      <c r="AC349" s="463"/>
      <c r="AD349" s="464"/>
      <c r="AE349" s="466"/>
      <c r="AF349" s="464"/>
      <c r="AG349" s="461"/>
      <c r="AH349" s="464"/>
      <c r="AI349" s="461"/>
      <c r="AJ349" s="653">
        <f t="shared" si="62"/>
        <v>1</v>
      </c>
      <c r="AK349" s="607"/>
      <c r="AL349" s="320">
        <f t="shared" si="60"/>
        <v>0</v>
      </c>
      <c r="AM349" s="320">
        <f t="shared" si="63"/>
        <v>0</v>
      </c>
      <c r="AN349" s="324">
        <f t="shared" si="64"/>
        <v>0</v>
      </c>
      <c r="AO349" s="324">
        <f t="shared" si="65"/>
        <v>0</v>
      </c>
      <c r="AP349" s="324">
        <f t="shared" si="66"/>
        <v>0</v>
      </c>
      <c r="AQ349" s="324">
        <f t="shared" si="67"/>
        <v>0</v>
      </c>
      <c r="AR349" s="324">
        <f t="shared" si="68"/>
        <v>0</v>
      </c>
      <c r="AS349" s="324">
        <f t="shared" si="69"/>
        <v>0</v>
      </c>
      <c r="AT349" s="324">
        <f t="shared" si="70"/>
        <v>0</v>
      </c>
      <c r="AU349" s="321">
        <f t="shared" si="71"/>
        <v>0</v>
      </c>
      <c r="AV349" s="322" t="str">
        <f t="shared" si="61"/>
        <v/>
      </c>
      <c r="AW349" s="110"/>
      <c r="AX349" s="110"/>
      <c r="AY349" s="110"/>
    </row>
    <row r="350" spans="1:51">
      <c r="A350" s="319"/>
      <c r="B350" s="634"/>
      <c r="C350" s="634"/>
      <c r="D350" s="633"/>
      <c r="E350" s="635"/>
      <c r="F350" s="635"/>
      <c r="G350" s="634"/>
      <c r="H350" s="647"/>
      <c r="I350" s="651"/>
      <c r="J350" s="647"/>
      <c r="K350" s="649"/>
      <c r="L350" s="647">
        <f>IF(D350="",0,VLOOKUP(D350,LookupDataNonCounty!$B$2:$C$16,2,FALSE)*J350)</f>
        <v>0</v>
      </c>
      <c r="M350" s="647"/>
      <c r="N350" s="647"/>
      <c r="O350" s="647"/>
      <c r="P350" s="647"/>
      <c r="Q350" s="647"/>
      <c r="R350" s="459"/>
      <c r="S350" s="460"/>
      <c r="T350" s="461"/>
      <c r="U350" s="462"/>
      <c r="V350" s="459"/>
      <c r="W350" s="459"/>
      <c r="X350" s="459"/>
      <c r="Y350" s="463"/>
      <c r="Z350" s="464"/>
      <c r="AA350" s="465"/>
      <c r="AB350" s="459"/>
      <c r="AC350" s="463"/>
      <c r="AD350" s="464"/>
      <c r="AE350" s="466"/>
      <c r="AF350" s="464"/>
      <c r="AG350" s="461"/>
      <c r="AH350" s="464"/>
      <c r="AI350" s="461"/>
      <c r="AJ350" s="653">
        <f t="shared" si="62"/>
        <v>1</v>
      </c>
      <c r="AK350" s="608"/>
      <c r="AL350" s="320">
        <f t="shared" si="60"/>
        <v>0</v>
      </c>
      <c r="AM350" s="320">
        <f t="shared" si="63"/>
        <v>0</v>
      </c>
      <c r="AN350" s="324">
        <f t="shared" si="64"/>
        <v>0</v>
      </c>
      <c r="AO350" s="324">
        <f t="shared" si="65"/>
        <v>0</v>
      </c>
      <c r="AP350" s="324">
        <f t="shared" si="66"/>
        <v>0</v>
      </c>
      <c r="AQ350" s="324">
        <f t="shared" si="67"/>
        <v>0</v>
      </c>
      <c r="AR350" s="324">
        <f t="shared" si="68"/>
        <v>0</v>
      </c>
      <c r="AS350" s="324">
        <f t="shared" si="69"/>
        <v>0</v>
      </c>
      <c r="AT350" s="324">
        <f t="shared" si="70"/>
        <v>0</v>
      </c>
      <c r="AU350" s="321">
        <f t="shared" si="71"/>
        <v>0</v>
      </c>
      <c r="AV350" s="322" t="str">
        <f t="shared" si="61"/>
        <v/>
      </c>
      <c r="AW350" s="110"/>
      <c r="AX350" s="110"/>
      <c r="AY350" s="110"/>
    </row>
    <row r="351" spans="1:51">
      <c r="A351" s="319"/>
      <c r="B351" s="634"/>
      <c r="C351" s="634"/>
      <c r="D351" s="633"/>
      <c r="E351" s="635"/>
      <c r="F351" s="635"/>
      <c r="G351" s="634"/>
      <c r="H351" s="647"/>
      <c r="I351" s="651"/>
      <c r="J351" s="647"/>
      <c r="K351" s="649"/>
      <c r="L351" s="647">
        <f>IF(D351="",0,VLOOKUP(D351,LookupDataNonCounty!$B$2:$C$16,2,FALSE)*J351)</f>
        <v>0</v>
      </c>
      <c r="M351" s="647"/>
      <c r="N351" s="647"/>
      <c r="O351" s="647"/>
      <c r="P351" s="647"/>
      <c r="Q351" s="647"/>
      <c r="R351" s="459"/>
      <c r="S351" s="460"/>
      <c r="T351" s="461"/>
      <c r="U351" s="462"/>
      <c r="V351" s="459"/>
      <c r="W351" s="459"/>
      <c r="X351" s="459"/>
      <c r="Y351" s="463"/>
      <c r="Z351" s="464"/>
      <c r="AA351" s="465"/>
      <c r="AB351" s="459"/>
      <c r="AC351" s="463"/>
      <c r="AD351" s="464"/>
      <c r="AE351" s="466"/>
      <c r="AF351" s="464"/>
      <c r="AG351" s="461"/>
      <c r="AH351" s="464"/>
      <c r="AI351" s="461"/>
      <c r="AJ351" s="653">
        <f t="shared" si="62"/>
        <v>1</v>
      </c>
      <c r="AK351" s="607"/>
      <c r="AL351" s="320">
        <f t="shared" si="60"/>
        <v>0</v>
      </c>
      <c r="AM351" s="320">
        <f t="shared" si="63"/>
        <v>0</v>
      </c>
      <c r="AN351" s="324">
        <f t="shared" si="64"/>
        <v>0</v>
      </c>
      <c r="AO351" s="324">
        <f t="shared" si="65"/>
        <v>0</v>
      </c>
      <c r="AP351" s="324">
        <f t="shared" si="66"/>
        <v>0</v>
      </c>
      <c r="AQ351" s="324">
        <f t="shared" si="67"/>
        <v>0</v>
      </c>
      <c r="AR351" s="324">
        <f t="shared" si="68"/>
        <v>0</v>
      </c>
      <c r="AS351" s="324">
        <f t="shared" si="69"/>
        <v>0</v>
      </c>
      <c r="AT351" s="324">
        <f t="shared" si="70"/>
        <v>0</v>
      </c>
      <c r="AU351" s="321">
        <f t="shared" si="71"/>
        <v>0</v>
      </c>
      <c r="AV351" s="322" t="str">
        <f t="shared" si="61"/>
        <v/>
      </c>
      <c r="AW351" s="110"/>
      <c r="AX351" s="110"/>
      <c r="AY351" s="110"/>
    </row>
    <row r="352" spans="1:51">
      <c r="A352" s="319"/>
      <c r="B352" s="634"/>
      <c r="C352" s="634"/>
      <c r="D352" s="633"/>
      <c r="E352" s="635"/>
      <c r="F352" s="635"/>
      <c r="G352" s="634"/>
      <c r="H352" s="647"/>
      <c r="I352" s="651"/>
      <c r="J352" s="647"/>
      <c r="K352" s="649"/>
      <c r="L352" s="647">
        <f>IF(D352="",0,VLOOKUP(D352,LookupDataNonCounty!$B$2:$C$16,2,FALSE)*J352)</f>
        <v>0</v>
      </c>
      <c r="M352" s="647"/>
      <c r="N352" s="647"/>
      <c r="O352" s="647"/>
      <c r="P352" s="647"/>
      <c r="Q352" s="647"/>
      <c r="R352" s="459"/>
      <c r="S352" s="460"/>
      <c r="T352" s="461"/>
      <c r="U352" s="462"/>
      <c r="V352" s="459"/>
      <c r="W352" s="459"/>
      <c r="X352" s="459"/>
      <c r="Y352" s="463"/>
      <c r="Z352" s="464"/>
      <c r="AA352" s="465"/>
      <c r="AB352" s="459"/>
      <c r="AC352" s="463"/>
      <c r="AD352" s="464"/>
      <c r="AE352" s="466"/>
      <c r="AF352" s="464"/>
      <c r="AG352" s="461"/>
      <c r="AH352" s="464"/>
      <c r="AI352" s="461"/>
      <c r="AJ352" s="653">
        <f t="shared" si="62"/>
        <v>1</v>
      </c>
      <c r="AK352" s="608"/>
      <c r="AL352" s="320">
        <f t="shared" si="60"/>
        <v>0</v>
      </c>
      <c r="AM352" s="320">
        <f t="shared" si="63"/>
        <v>0</v>
      </c>
      <c r="AN352" s="324">
        <f t="shared" si="64"/>
        <v>0</v>
      </c>
      <c r="AO352" s="324">
        <f t="shared" si="65"/>
        <v>0</v>
      </c>
      <c r="AP352" s="324">
        <f t="shared" si="66"/>
        <v>0</v>
      </c>
      <c r="AQ352" s="324">
        <f t="shared" si="67"/>
        <v>0</v>
      </c>
      <c r="AR352" s="324">
        <f t="shared" si="68"/>
        <v>0</v>
      </c>
      <c r="AS352" s="324">
        <f t="shared" si="69"/>
        <v>0</v>
      </c>
      <c r="AT352" s="324">
        <f t="shared" si="70"/>
        <v>0</v>
      </c>
      <c r="AU352" s="321">
        <f t="shared" si="71"/>
        <v>0</v>
      </c>
      <c r="AV352" s="322" t="str">
        <f t="shared" si="61"/>
        <v/>
      </c>
      <c r="AW352" s="110"/>
      <c r="AX352" s="110"/>
      <c r="AY352" s="110"/>
    </row>
    <row r="353" spans="1:51">
      <c r="A353" s="319"/>
      <c r="B353" s="634"/>
      <c r="C353" s="634"/>
      <c r="D353" s="633"/>
      <c r="E353" s="635"/>
      <c r="F353" s="635"/>
      <c r="G353" s="634"/>
      <c r="H353" s="647"/>
      <c r="I353" s="651"/>
      <c r="J353" s="647"/>
      <c r="K353" s="649"/>
      <c r="L353" s="647">
        <f>IF(D353="",0,VLOOKUP(D353,LookupDataNonCounty!$B$2:$C$16,2,FALSE)*J353)</f>
        <v>0</v>
      </c>
      <c r="M353" s="647"/>
      <c r="N353" s="647"/>
      <c r="O353" s="647"/>
      <c r="P353" s="647"/>
      <c r="Q353" s="647"/>
      <c r="R353" s="459"/>
      <c r="S353" s="460"/>
      <c r="T353" s="461"/>
      <c r="U353" s="462"/>
      <c r="V353" s="459"/>
      <c r="W353" s="459"/>
      <c r="X353" s="459"/>
      <c r="Y353" s="463"/>
      <c r="Z353" s="464"/>
      <c r="AA353" s="465"/>
      <c r="AB353" s="459"/>
      <c r="AC353" s="463"/>
      <c r="AD353" s="464"/>
      <c r="AE353" s="466"/>
      <c r="AF353" s="464"/>
      <c r="AG353" s="461"/>
      <c r="AH353" s="464"/>
      <c r="AI353" s="461"/>
      <c r="AJ353" s="653">
        <f t="shared" si="62"/>
        <v>1</v>
      </c>
      <c r="AK353" s="607"/>
      <c r="AL353" s="320">
        <f t="shared" si="60"/>
        <v>0</v>
      </c>
      <c r="AM353" s="320">
        <f t="shared" si="63"/>
        <v>0</v>
      </c>
      <c r="AN353" s="324">
        <f t="shared" si="64"/>
        <v>0</v>
      </c>
      <c r="AO353" s="324">
        <f t="shared" si="65"/>
        <v>0</v>
      </c>
      <c r="AP353" s="324">
        <f t="shared" si="66"/>
        <v>0</v>
      </c>
      <c r="AQ353" s="324">
        <f t="shared" si="67"/>
        <v>0</v>
      </c>
      <c r="AR353" s="324">
        <f t="shared" si="68"/>
        <v>0</v>
      </c>
      <c r="AS353" s="324">
        <f t="shared" si="69"/>
        <v>0</v>
      </c>
      <c r="AT353" s="324">
        <f t="shared" si="70"/>
        <v>0</v>
      </c>
      <c r="AU353" s="321">
        <f t="shared" si="71"/>
        <v>0</v>
      </c>
      <c r="AV353" s="322" t="str">
        <f t="shared" si="61"/>
        <v/>
      </c>
      <c r="AW353" s="110"/>
      <c r="AX353" s="110"/>
      <c r="AY353" s="110"/>
    </row>
    <row r="354" spans="1:51">
      <c r="A354" s="319"/>
      <c r="B354" s="634"/>
      <c r="C354" s="634"/>
      <c r="D354" s="633"/>
      <c r="E354" s="635"/>
      <c r="F354" s="635"/>
      <c r="G354" s="634"/>
      <c r="H354" s="647"/>
      <c r="I354" s="651"/>
      <c r="J354" s="647"/>
      <c r="K354" s="649"/>
      <c r="L354" s="647">
        <f>IF(D354="",0,VLOOKUP(D354,LookupDataNonCounty!$B$2:$C$16,2,FALSE)*J354)</f>
        <v>0</v>
      </c>
      <c r="M354" s="647"/>
      <c r="N354" s="647"/>
      <c r="O354" s="647"/>
      <c r="P354" s="647"/>
      <c r="Q354" s="647"/>
      <c r="R354" s="459"/>
      <c r="S354" s="460"/>
      <c r="T354" s="461"/>
      <c r="U354" s="462"/>
      <c r="V354" s="459"/>
      <c r="W354" s="459"/>
      <c r="X354" s="459"/>
      <c r="Y354" s="463"/>
      <c r="Z354" s="464"/>
      <c r="AA354" s="465"/>
      <c r="AB354" s="459"/>
      <c r="AC354" s="463"/>
      <c r="AD354" s="464"/>
      <c r="AE354" s="466"/>
      <c r="AF354" s="464"/>
      <c r="AG354" s="461"/>
      <c r="AH354" s="464"/>
      <c r="AI354" s="461"/>
      <c r="AJ354" s="653">
        <f t="shared" si="62"/>
        <v>1</v>
      </c>
      <c r="AK354" s="608"/>
      <c r="AL354" s="320">
        <f t="shared" si="60"/>
        <v>0</v>
      </c>
      <c r="AM354" s="320">
        <f t="shared" si="63"/>
        <v>0</v>
      </c>
      <c r="AN354" s="324">
        <f t="shared" si="64"/>
        <v>0</v>
      </c>
      <c r="AO354" s="324">
        <f t="shared" si="65"/>
        <v>0</v>
      </c>
      <c r="AP354" s="324">
        <f t="shared" si="66"/>
        <v>0</v>
      </c>
      <c r="AQ354" s="324">
        <f t="shared" si="67"/>
        <v>0</v>
      </c>
      <c r="AR354" s="324">
        <f t="shared" si="68"/>
        <v>0</v>
      </c>
      <c r="AS354" s="324">
        <f t="shared" si="69"/>
        <v>0</v>
      </c>
      <c r="AT354" s="324">
        <f t="shared" si="70"/>
        <v>0</v>
      </c>
      <c r="AU354" s="321">
        <f t="shared" si="71"/>
        <v>0</v>
      </c>
      <c r="AV354" s="322" t="str">
        <f t="shared" si="61"/>
        <v/>
      </c>
      <c r="AW354" s="110"/>
      <c r="AX354" s="110"/>
      <c r="AY354" s="110"/>
    </row>
    <row r="355" spans="1:51">
      <c r="A355" s="319"/>
      <c r="B355" s="634"/>
      <c r="C355" s="634"/>
      <c r="D355" s="633"/>
      <c r="E355" s="635"/>
      <c r="F355" s="635"/>
      <c r="G355" s="634"/>
      <c r="H355" s="647"/>
      <c r="I355" s="651"/>
      <c r="J355" s="647"/>
      <c r="K355" s="649"/>
      <c r="L355" s="647">
        <f>IF(D355="",0,VLOOKUP(D355,LookupDataNonCounty!$B$2:$C$16,2,FALSE)*J355)</f>
        <v>0</v>
      </c>
      <c r="M355" s="647"/>
      <c r="N355" s="647"/>
      <c r="O355" s="647"/>
      <c r="P355" s="647"/>
      <c r="Q355" s="647"/>
      <c r="R355" s="459"/>
      <c r="S355" s="460"/>
      <c r="T355" s="461"/>
      <c r="U355" s="462"/>
      <c r="V355" s="459"/>
      <c r="W355" s="459"/>
      <c r="X355" s="459"/>
      <c r="Y355" s="463"/>
      <c r="Z355" s="464"/>
      <c r="AA355" s="465"/>
      <c r="AB355" s="459"/>
      <c r="AC355" s="463"/>
      <c r="AD355" s="464"/>
      <c r="AE355" s="466"/>
      <c r="AF355" s="464"/>
      <c r="AG355" s="461"/>
      <c r="AH355" s="464"/>
      <c r="AI355" s="461"/>
      <c r="AJ355" s="653">
        <f t="shared" si="62"/>
        <v>1</v>
      </c>
      <c r="AK355" s="607"/>
      <c r="AL355" s="320">
        <f t="shared" si="60"/>
        <v>0</v>
      </c>
      <c r="AM355" s="320">
        <f t="shared" si="63"/>
        <v>0</v>
      </c>
      <c r="AN355" s="324">
        <f t="shared" si="64"/>
        <v>0</v>
      </c>
      <c r="AO355" s="324">
        <f t="shared" si="65"/>
        <v>0</v>
      </c>
      <c r="AP355" s="324">
        <f t="shared" si="66"/>
        <v>0</v>
      </c>
      <c r="AQ355" s="324">
        <f t="shared" si="67"/>
        <v>0</v>
      </c>
      <c r="AR355" s="324">
        <f t="shared" si="68"/>
        <v>0</v>
      </c>
      <c r="AS355" s="324">
        <f t="shared" si="69"/>
        <v>0</v>
      </c>
      <c r="AT355" s="324">
        <f t="shared" si="70"/>
        <v>0</v>
      </c>
      <c r="AU355" s="321">
        <f t="shared" si="71"/>
        <v>0</v>
      </c>
      <c r="AV355" s="322" t="str">
        <f t="shared" si="61"/>
        <v/>
      </c>
      <c r="AW355" s="110"/>
      <c r="AX355" s="110"/>
      <c r="AY355" s="110"/>
    </row>
    <row r="356" spans="1:51">
      <c r="A356" s="319"/>
      <c r="B356" s="634"/>
      <c r="C356" s="634"/>
      <c r="D356" s="633"/>
      <c r="E356" s="635"/>
      <c r="F356" s="635"/>
      <c r="G356" s="634"/>
      <c r="H356" s="647"/>
      <c r="I356" s="651"/>
      <c r="J356" s="647"/>
      <c r="K356" s="649"/>
      <c r="L356" s="647">
        <f>IF(D356="",0,VLOOKUP(D356,LookupDataNonCounty!$B$2:$C$16,2,FALSE)*J356)</f>
        <v>0</v>
      </c>
      <c r="M356" s="647"/>
      <c r="N356" s="647"/>
      <c r="O356" s="647"/>
      <c r="P356" s="647"/>
      <c r="Q356" s="647"/>
      <c r="R356" s="459"/>
      <c r="S356" s="460"/>
      <c r="T356" s="461"/>
      <c r="U356" s="462"/>
      <c r="V356" s="459"/>
      <c r="W356" s="459"/>
      <c r="X356" s="459"/>
      <c r="Y356" s="463"/>
      <c r="Z356" s="464"/>
      <c r="AA356" s="465"/>
      <c r="AB356" s="459"/>
      <c r="AC356" s="463"/>
      <c r="AD356" s="464"/>
      <c r="AE356" s="466"/>
      <c r="AF356" s="464"/>
      <c r="AG356" s="461"/>
      <c r="AH356" s="464"/>
      <c r="AI356" s="461"/>
      <c r="AJ356" s="653">
        <f t="shared" si="62"/>
        <v>1</v>
      </c>
      <c r="AK356" s="608"/>
      <c r="AL356" s="320">
        <f t="shared" si="60"/>
        <v>0</v>
      </c>
      <c r="AM356" s="320">
        <f t="shared" si="63"/>
        <v>0</v>
      </c>
      <c r="AN356" s="324">
        <f t="shared" si="64"/>
        <v>0</v>
      </c>
      <c r="AO356" s="324">
        <f t="shared" si="65"/>
        <v>0</v>
      </c>
      <c r="AP356" s="324">
        <f t="shared" si="66"/>
        <v>0</v>
      </c>
      <c r="AQ356" s="324">
        <f t="shared" si="67"/>
        <v>0</v>
      </c>
      <c r="AR356" s="324">
        <f t="shared" si="68"/>
        <v>0</v>
      </c>
      <c r="AS356" s="324">
        <f t="shared" si="69"/>
        <v>0</v>
      </c>
      <c r="AT356" s="324">
        <f t="shared" si="70"/>
        <v>0</v>
      </c>
      <c r="AU356" s="321">
        <f t="shared" si="71"/>
        <v>0</v>
      </c>
      <c r="AV356" s="322" t="str">
        <f t="shared" si="61"/>
        <v/>
      </c>
      <c r="AW356" s="110"/>
      <c r="AX356" s="110"/>
      <c r="AY356" s="110"/>
    </row>
    <row r="357" spans="1:51">
      <c r="A357" s="319"/>
      <c r="B357" s="634"/>
      <c r="C357" s="634"/>
      <c r="D357" s="633"/>
      <c r="E357" s="635"/>
      <c r="F357" s="635"/>
      <c r="G357" s="634"/>
      <c r="H357" s="647"/>
      <c r="I357" s="651"/>
      <c r="J357" s="647"/>
      <c r="K357" s="649"/>
      <c r="L357" s="647">
        <f>IF(D357="",0,VLOOKUP(D357,LookupDataNonCounty!$B$2:$C$16,2,FALSE)*J357)</f>
        <v>0</v>
      </c>
      <c r="M357" s="647"/>
      <c r="N357" s="647"/>
      <c r="O357" s="647"/>
      <c r="P357" s="647"/>
      <c r="Q357" s="647"/>
      <c r="R357" s="459"/>
      <c r="S357" s="460"/>
      <c r="T357" s="461"/>
      <c r="U357" s="462"/>
      <c r="V357" s="459"/>
      <c r="W357" s="459"/>
      <c r="X357" s="459"/>
      <c r="Y357" s="463"/>
      <c r="Z357" s="464"/>
      <c r="AA357" s="465"/>
      <c r="AB357" s="459"/>
      <c r="AC357" s="463"/>
      <c r="AD357" s="464"/>
      <c r="AE357" s="466"/>
      <c r="AF357" s="464"/>
      <c r="AG357" s="461"/>
      <c r="AH357" s="464"/>
      <c r="AI357" s="461"/>
      <c r="AJ357" s="653">
        <f t="shared" si="62"/>
        <v>1</v>
      </c>
      <c r="AK357" s="607"/>
      <c r="AL357" s="320">
        <f t="shared" si="60"/>
        <v>0</v>
      </c>
      <c r="AM357" s="320">
        <f t="shared" si="63"/>
        <v>0</v>
      </c>
      <c r="AN357" s="324">
        <f t="shared" si="64"/>
        <v>0</v>
      </c>
      <c r="AO357" s="324">
        <f t="shared" si="65"/>
        <v>0</v>
      </c>
      <c r="AP357" s="324">
        <f t="shared" si="66"/>
        <v>0</v>
      </c>
      <c r="AQ357" s="324">
        <f t="shared" si="67"/>
        <v>0</v>
      </c>
      <c r="AR357" s="324">
        <f t="shared" si="68"/>
        <v>0</v>
      </c>
      <c r="AS357" s="324">
        <f t="shared" si="69"/>
        <v>0</v>
      </c>
      <c r="AT357" s="324">
        <f t="shared" si="70"/>
        <v>0</v>
      </c>
      <c r="AU357" s="321">
        <f t="shared" si="71"/>
        <v>0</v>
      </c>
      <c r="AV357" s="322" t="str">
        <f t="shared" si="61"/>
        <v/>
      </c>
      <c r="AW357" s="110"/>
      <c r="AX357" s="110"/>
      <c r="AY357" s="110"/>
    </row>
    <row r="358" spans="1:51">
      <c r="A358" s="319"/>
      <c r="B358" s="634"/>
      <c r="C358" s="634"/>
      <c r="D358" s="633"/>
      <c r="E358" s="635"/>
      <c r="F358" s="635"/>
      <c r="G358" s="634"/>
      <c r="H358" s="647"/>
      <c r="I358" s="651"/>
      <c r="J358" s="647"/>
      <c r="K358" s="649"/>
      <c r="L358" s="647">
        <f>IF(D358="",0,VLOOKUP(D358,LookupDataNonCounty!$B$2:$C$16,2,FALSE)*J358)</f>
        <v>0</v>
      </c>
      <c r="M358" s="647"/>
      <c r="N358" s="647"/>
      <c r="O358" s="647"/>
      <c r="P358" s="647"/>
      <c r="Q358" s="647"/>
      <c r="R358" s="459"/>
      <c r="S358" s="460"/>
      <c r="T358" s="461"/>
      <c r="U358" s="462"/>
      <c r="V358" s="459"/>
      <c r="W358" s="459"/>
      <c r="X358" s="459"/>
      <c r="Y358" s="463"/>
      <c r="Z358" s="464"/>
      <c r="AA358" s="465"/>
      <c r="AB358" s="459"/>
      <c r="AC358" s="463"/>
      <c r="AD358" s="464"/>
      <c r="AE358" s="466"/>
      <c r="AF358" s="464"/>
      <c r="AG358" s="461"/>
      <c r="AH358" s="464"/>
      <c r="AI358" s="461"/>
      <c r="AJ358" s="653">
        <f t="shared" si="62"/>
        <v>1</v>
      </c>
      <c r="AK358" s="608"/>
      <c r="AL358" s="320">
        <f t="shared" si="60"/>
        <v>0</v>
      </c>
      <c r="AM358" s="320">
        <f t="shared" si="63"/>
        <v>0</v>
      </c>
      <c r="AN358" s="324">
        <f t="shared" si="64"/>
        <v>0</v>
      </c>
      <c r="AO358" s="324">
        <f t="shared" si="65"/>
        <v>0</v>
      </c>
      <c r="AP358" s="324">
        <f t="shared" si="66"/>
        <v>0</v>
      </c>
      <c r="AQ358" s="324">
        <f t="shared" si="67"/>
        <v>0</v>
      </c>
      <c r="AR358" s="324">
        <f t="shared" si="68"/>
        <v>0</v>
      </c>
      <c r="AS358" s="324">
        <f t="shared" si="69"/>
        <v>0</v>
      </c>
      <c r="AT358" s="324">
        <f t="shared" si="70"/>
        <v>0</v>
      </c>
      <c r="AU358" s="321">
        <f t="shared" si="71"/>
        <v>0</v>
      </c>
      <c r="AV358" s="322" t="str">
        <f t="shared" si="61"/>
        <v/>
      </c>
      <c r="AW358" s="110"/>
      <c r="AX358" s="110"/>
      <c r="AY358" s="110"/>
    </row>
    <row r="359" spans="1:51">
      <c r="A359" s="319"/>
      <c r="B359" s="634"/>
      <c r="C359" s="634"/>
      <c r="D359" s="633"/>
      <c r="E359" s="635"/>
      <c r="F359" s="635"/>
      <c r="G359" s="634"/>
      <c r="H359" s="647"/>
      <c r="I359" s="651"/>
      <c r="J359" s="647"/>
      <c r="K359" s="649"/>
      <c r="L359" s="647">
        <f>IF(D359="",0,VLOOKUP(D359,LookupDataNonCounty!$B$2:$C$16,2,FALSE)*J359)</f>
        <v>0</v>
      </c>
      <c r="M359" s="647"/>
      <c r="N359" s="647"/>
      <c r="O359" s="647"/>
      <c r="P359" s="647"/>
      <c r="Q359" s="647"/>
      <c r="R359" s="459"/>
      <c r="S359" s="460"/>
      <c r="T359" s="461"/>
      <c r="U359" s="462"/>
      <c r="V359" s="459"/>
      <c r="W359" s="459"/>
      <c r="X359" s="459"/>
      <c r="Y359" s="463"/>
      <c r="Z359" s="464"/>
      <c r="AA359" s="465"/>
      <c r="AB359" s="459"/>
      <c r="AC359" s="463"/>
      <c r="AD359" s="464"/>
      <c r="AE359" s="466"/>
      <c r="AF359" s="464"/>
      <c r="AG359" s="461"/>
      <c r="AH359" s="464"/>
      <c r="AI359" s="461"/>
      <c r="AJ359" s="653">
        <f t="shared" si="62"/>
        <v>1</v>
      </c>
      <c r="AK359" s="607"/>
      <c r="AL359" s="320">
        <f t="shared" si="60"/>
        <v>0</v>
      </c>
      <c r="AM359" s="320">
        <f t="shared" si="63"/>
        <v>0</v>
      </c>
      <c r="AN359" s="324">
        <f t="shared" si="64"/>
        <v>0</v>
      </c>
      <c r="AO359" s="324">
        <f t="shared" si="65"/>
        <v>0</v>
      </c>
      <c r="AP359" s="324">
        <f t="shared" si="66"/>
        <v>0</v>
      </c>
      <c r="AQ359" s="324">
        <f t="shared" si="67"/>
        <v>0</v>
      </c>
      <c r="AR359" s="324">
        <f t="shared" si="68"/>
        <v>0</v>
      </c>
      <c r="AS359" s="324">
        <f t="shared" si="69"/>
        <v>0</v>
      </c>
      <c r="AT359" s="324">
        <f t="shared" si="70"/>
        <v>0</v>
      </c>
      <c r="AU359" s="321">
        <f t="shared" si="71"/>
        <v>0</v>
      </c>
      <c r="AV359" s="322" t="str">
        <f t="shared" si="61"/>
        <v/>
      </c>
      <c r="AW359" s="110"/>
      <c r="AX359" s="110"/>
      <c r="AY359" s="110"/>
    </row>
    <row r="360" spans="1:51">
      <c r="A360" s="319"/>
      <c r="B360" s="634"/>
      <c r="C360" s="634"/>
      <c r="D360" s="633"/>
      <c r="E360" s="635"/>
      <c r="F360" s="635"/>
      <c r="G360" s="634"/>
      <c r="H360" s="647"/>
      <c r="I360" s="651"/>
      <c r="J360" s="647"/>
      <c r="K360" s="649"/>
      <c r="L360" s="647">
        <f>IF(D360="",0,VLOOKUP(D360,LookupDataNonCounty!$B$2:$C$16,2,FALSE)*J360)</f>
        <v>0</v>
      </c>
      <c r="M360" s="647"/>
      <c r="N360" s="647"/>
      <c r="O360" s="647"/>
      <c r="P360" s="647"/>
      <c r="Q360" s="647"/>
      <c r="R360" s="459"/>
      <c r="S360" s="460"/>
      <c r="T360" s="461"/>
      <c r="U360" s="462"/>
      <c r="V360" s="459"/>
      <c r="W360" s="459"/>
      <c r="X360" s="459"/>
      <c r="Y360" s="463"/>
      <c r="Z360" s="464"/>
      <c r="AA360" s="465"/>
      <c r="AB360" s="459"/>
      <c r="AC360" s="463"/>
      <c r="AD360" s="464"/>
      <c r="AE360" s="466"/>
      <c r="AF360" s="464"/>
      <c r="AG360" s="461"/>
      <c r="AH360" s="464"/>
      <c r="AI360" s="461"/>
      <c r="AJ360" s="653">
        <f t="shared" si="62"/>
        <v>1</v>
      </c>
      <c r="AK360" s="608"/>
      <c r="AL360" s="320">
        <f t="shared" si="60"/>
        <v>0</v>
      </c>
      <c r="AM360" s="320">
        <f t="shared" si="63"/>
        <v>0</v>
      </c>
      <c r="AN360" s="324">
        <f t="shared" si="64"/>
        <v>0</v>
      </c>
      <c r="AO360" s="324">
        <f t="shared" si="65"/>
        <v>0</v>
      </c>
      <c r="AP360" s="324">
        <f t="shared" si="66"/>
        <v>0</v>
      </c>
      <c r="AQ360" s="324">
        <f t="shared" si="67"/>
        <v>0</v>
      </c>
      <c r="AR360" s="324">
        <f t="shared" si="68"/>
        <v>0</v>
      </c>
      <c r="AS360" s="324">
        <f t="shared" si="69"/>
        <v>0</v>
      </c>
      <c r="AT360" s="324">
        <f t="shared" si="70"/>
        <v>0</v>
      </c>
      <c r="AU360" s="321">
        <f t="shared" si="71"/>
        <v>0</v>
      </c>
      <c r="AV360" s="322" t="str">
        <f t="shared" si="61"/>
        <v/>
      </c>
      <c r="AW360" s="110"/>
      <c r="AX360" s="110"/>
      <c r="AY360" s="110"/>
    </row>
    <row r="361" spans="1:51">
      <c r="A361" s="319"/>
      <c r="B361" s="634"/>
      <c r="C361" s="634"/>
      <c r="D361" s="633"/>
      <c r="E361" s="635"/>
      <c r="F361" s="635"/>
      <c r="G361" s="634"/>
      <c r="H361" s="647"/>
      <c r="I361" s="651"/>
      <c r="J361" s="647"/>
      <c r="K361" s="649"/>
      <c r="L361" s="647">
        <f>IF(D361="",0,VLOOKUP(D361,LookupDataNonCounty!$B$2:$C$16,2,FALSE)*J361)</f>
        <v>0</v>
      </c>
      <c r="M361" s="647"/>
      <c r="N361" s="647"/>
      <c r="O361" s="647"/>
      <c r="P361" s="647"/>
      <c r="Q361" s="647"/>
      <c r="R361" s="459"/>
      <c r="S361" s="460"/>
      <c r="T361" s="461"/>
      <c r="U361" s="462"/>
      <c r="V361" s="459"/>
      <c r="W361" s="459"/>
      <c r="X361" s="459"/>
      <c r="Y361" s="463"/>
      <c r="Z361" s="464"/>
      <c r="AA361" s="465"/>
      <c r="AB361" s="459"/>
      <c r="AC361" s="463"/>
      <c r="AD361" s="464"/>
      <c r="AE361" s="466"/>
      <c r="AF361" s="464"/>
      <c r="AG361" s="461"/>
      <c r="AH361" s="464"/>
      <c r="AI361" s="461"/>
      <c r="AJ361" s="653">
        <f t="shared" si="62"/>
        <v>1</v>
      </c>
      <c r="AK361" s="607"/>
      <c r="AL361" s="320">
        <f t="shared" si="60"/>
        <v>0</v>
      </c>
      <c r="AM361" s="320">
        <f t="shared" si="63"/>
        <v>0</v>
      </c>
      <c r="AN361" s="324">
        <f t="shared" si="64"/>
        <v>0</v>
      </c>
      <c r="AO361" s="324">
        <f t="shared" si="65"/>
        <v>0</v>
      </c>
      <c r="AP361" s="324">
        <f t="shared" si="66"/>
        <v>0</v>
      </c>
      <c r="AQ361" s="324">
        <f t="shared" si="67"/>
        <v>0</v>
      </c>
      <c r="AR361" s="324">
        <f t="shared" si="68"/>
        <v>0</v>
      </c>
      <c r="AS361" s="324">
        <f t="shared" si="69"/>
        <v>0</v>
      </c>
      <c r="AT361" s="324">
        <f t="shared" si="70"/>
        <v>0</v>
      </c>
      <c r="AU361" s="321">
        <f t="shared" si="71"/>
        <v>0</v>
      </c>
      <c r="AV361" s="322" t="str">
        <f t="shared" si="61"/>
        <v/>
      </c>
      <c r="AW361" s="110"/>
      <c r="AX361" s="110"/>
      <c r="AY361" s="110"/>
    </row>
    <row r="362" spans="1:51">
      <c r="A362" s="319"/>
      <c r="B362" s="634"/>
      <c r="C362" s="634"/>
      <c r="D362" s="633"/>
      <c r="E362" s="635"/>
      <c r="F362" s="635"/>
      <c r="G362" s="634"/>
      <c r="H362" s="647"/>
      <c r="I362" s="651"/>
      <c r="J362" s="647"/>
      <c r="K362" s="649"/>
      <c r="L362" s="647">
        <f>IF(D362="",0,VLOOKUP(D362,LookupDataNonCounty!$B$2:$C$16,2,FALSE)*J362)</f>
        <v>0</v>
      </c>
      <c r="M362" s="647"/>
      <c r="N362" s="647"/>
      <c r="O362" s="647"/>
      <c r="P362" s="647"/>
      <c r="Q362" s="647"/>
      <c r="R362" s="459"/>
      <c r="S362" s="460"/>
      <c r="T362" s="461"/>
      <c r="U362" s="462"/>
      <c r="V362" s="459"/>
      <c r="W362" s="459"/>
      <c r="X362" s="459"/>
      <c r="Y362" s="463"/>
      <c r="Z362" s="464"/>
      <c r="AA362" s="465"/>
      <c r="AB362" s="459"/>
      <c r="AC362" s="463"/>
      <c r="AD362" s="464"/>
      <c r="AE362" s="466"/>
      <c r="AF362" s="464"/>
      <c r="AG362" s="461"/>
      <c r="AH362" s="464"/>
      <c r="AI362" s="461"/>
      <c r="AJ362" s="653">
        <f t="shared" si="62"/>
        <v>1</v>
      </c>
      <c r="AK362" s="608"/>
      <c r="AL362" s="320">
        <f t="shared" si="60"/>
        <v>0</v>
      </c>
      <c r="AM362" s="320">
        <f t="shared" si="63"/>
        <v>0</v>
      </c>
      <c r="AN362" s="324">
        <f t="shared" si="64"/>
        <v>0</v>
      </c>
      <c r="AO362" s="324">
        <f t="shared" si="65"/>
        <v>0</v>
      </c>
      <c r="AP362" s="324">
        <f t="shared" si="66"/>
        <v>0</v>
      </c>
      <c r="AQ362" s="324">
        <f t="shared" si="67"/>
        <v>0</v>
      </c>
      <c r="AR362" s="324">
        <f t="shared" si="68"/>
        <v>0</v>
      </c>
      <c r="AS362" s="324">
        <f t="shared" si="69"/>
        <v>0</v>
      </c>
      <c r="AT362" s="324">
        <f t="shared" si="70"/>
        <v>0</v>
      </c>
      <c r="AU362" s="321">
        <f t="shared" si="71"/>
        <v>0</v>
      </c>
      <c r="AV362" s="322" t="str">
        <f t="shared" si="61"/>
        <v/>
      </c>
      <c r="AW362" s="110"/>
      <c r="AX362" s="110"/>
      <c r="AY362" s="110"/>
    </row>
    <row r="363" spans="1:51">
      <c r="A363" s="319"/>
      <c r="B363" s="634"/>
      <c r="C363" s="634"/>
      <c r="D363" s="633"/>
      <c r="E363" s="635"/>
      <c r="F363" s="635"/>
      <c r="G363" s="634"/>
      <c r="H363" s="647"/>
      <c r="I363" s="651"/>
      <c r="J363" s="647"/>
      <c r="K363" s="649"/>
      <c r="L363" s="647">
        <f>IF(D363="",0,VLOOKUP(D363,LookupDataNonCounty!$B$2:$C$16,2,FALSE)*J363)</f>
        <v>0</v>
      </c>
      <c r="M363" s="647"/>
      <c r="N363" s="647"/>
      <c r="O363" s="647"/>
      <c r="P363" s="647"/>
      <c r="Q363" s="647"/>
      <c r="R363" s="459"/>
      <c r="S363" s="460"/>
      <c r="T363" s="461"/>
      <c r="U363" s="462"/>
      <c r="V363" s="459"/>
      <c r="W363" s="459"/>
      <c r="X363" s="459"/>
      <c r="Y363" s="463"/>
      <c r="Z363" s="464"/>
      <c r="AA363" s="465"/>
      <c r="AB363" s="459"/>
      <c r="AC363" s="463"/>
      <c r="AD363" s="464"/>
      <c r="AE363" s="466"/>
      <c r="AF363" s="464"/>
      <c r="AG363" s="461"/>
      <c r="AH363" s="464"/>
      <c r="AI363" s="461"/>
      <c r="AJ363" s="653">
        <f t="shared" si="62"/>
        <v>1</v>
      </c>
      <c r="AK363" s="607"/>
      <c r="AL363" s="320">
        <f t="shared" si="60"/>
        <v>0</v>
      </c>
      <c r="AM363" s="320">
        <f t="shared" si="63"/>
        <v>0</v>
      </c>
      <c r="AN363" s="324">
        <f t="shared" si="64"/>
        <v>0</v>
      </c>
      <c r="AO363" s="324">
        <f t="shared" si="65"/>
        <v>0</v>
      </c>
      <c r="AP363" s="324">
        <f t="shared" si="66"/>
        <v>0</v>
      </c>
      <c r="AQ363" s="324">
        <f t="shared" si="67"/>
        <v>0</v>
      </c>
      <c r="AR363" s="324">
        <f t="shared" si="68"/>
        <v>0</v>
      </c>
      <c r="AS363" s="324">
        <f t="shared" si="69"/>
        <v>0</v>
      </c>
      <c r="AT363" s="324">
        <f t="shared" si="70"/>
        <v>0</v>
      </c>
      <c r="AU363" s="321">
        <f t="shared" si="71"/>
        <v>0</v>
      </c>
      <c r="AV363" s="322" t="str">
        <f t="shared" si="61"/>
        <v/>
      </c>
      <c r="AW363" s="110"/>
      <c r="AX363" s="110"/>
      <c r="AY363" s="110"/>
    </row>
    <row r="364" spans="1:51">
      <c r="A364" s="319"/>
      <c r="B364" s="634"/>
      <c r="C364" s="634"/>
      <c r="D364" s="633"/>
      <c r="E364" s="635"/>
      <c r="F364" s="635"/>
      <c r="G364" s="634"/>
      <c r="H364" s="647"/>
      <c r="I364" s="651"/>
      <c r="J364" s="647"/>
      <c r="K364" s="649"/>
      <c r="L364" s="647">
        <f>IF(D364="",0,VLOOKUP(D364,LookupDataNonCounty!$B$2:$C$16,2,FALSE)*J364)</f>
        <v>0</v>
      </c>
      <c r="M364" s="647"/>
      <c r="N364" s="647"/>
      <c r="O364" s="647"/>
      <c r="P364" s="647"/>
      <c r="Q364" s="647"/>
      <c r="R364" s="459"/>
      <c r="S364" s="460"/>
      <c r="T364" s="461"/>
      <c r="U364" s="462"/>
      <c r="V364" s="459"/>
      <c r="W364" s="459"/>
      <c r="X364" s="459"/>
      <c r="Y364" s="463"/>
      <c r="Z364" s="464"/>
      <c r="AA364" s="465"/>
      <c r="AB364" s="459"/>
      <c r="AC364" s="463"/>
      <c r="AD364" s="464"/>
      <c r="AE364" s="466"/>
      <c r="AF364" s="464"/>
      <c r="AG364" s="461"/>
      <c r="AH364" s="464"/>
      <c r="AI364" s="461"/>
      <c r="AJ364" s="653">
        <f t="shared" si="62"/>
        <v>1</v>
      </c>
      <c r="AK364" s="608"/>
      <c r="AL364" s="320">
        <f t="shared" si="60"/>
        <v>0</v>
      </c>
      <c r="AM364" s="320">
        <f t="shared" si="63"/>
        <v>0</v>
      </c>
      <c r="AN364" s="324">
        <f t="shared" si="64"/>
        <v>0</v>
      </c>
      <c r="AO364" s="324">
        <f t="shared" si="65"/>
        <v>0</v>
      </c>
      <c r="AP364" s="324">
        <f t="shared" si="66"/>
        <v>0</v>
      </c>
      <c r="AQ364" s="324">
        <f t="shared" si="67"/>
        <v>0</v>
      </c>
      <c r="AR364" s="324">
        <f t="shared" si="68"/>
        <v>0</v>
      </c>
      <c r="AS364" s="324">
        <f t="shared" si="69"/>
        <v>0</v>
      </c>
      <c r="AT364" s="324">
        <f t="shared" si="70"/>
        <v>0</v>
      </c>
      <c r="AU364" s="321">
        <f t="shared" si="71"/>
        <v>0</v>
      </c>
      <c r="AV364" s="322" t="str">
        <f t="shared" si="61"/>
        <v/>
      </c>
      <c r="AW364" s="110"/>
      <c r="AX364" s="110"/>
      <c r="AY364" s="110"/>
    </row>
    <row r="365" spans="1:51">
      <c r="A365" s="319"/>
      <c r="B365" s="634"/>
      <c r="C365" s="634"/>
      <c r="D365" s="633"/>
      <c r="E365" s="635"/>
      <c r="F365" s="635"/>
      <c r="G365" s="634"/>
      <c r="H365" s="647"/>
      <c r="I365" s="651"/>
      <c r="J365" s="647"/>
      <c r="K365" s="649"/>
      <c r="L365" s="647">
        <f>IF(D365="",0,VLOOKUP(D365,LookupDataNonCounty!$B$2:$C$16,2,FALSE)*J365)</f>
        <v>0</v>
      </c>
      <c r="M365" s="647"/>
      <c r="N365" s="647"/>
      <c r="O365" s="647"/>
      <c r="P365" s="647"/>
      <c r="Q365" s="647"/>
      <c r="R365" s="459"/>
      <c r="S365" s="460"/>
      <c r="T365" s="461"/>
      <c r="U365" s="462"/>
      <c r="V365" s="459"/>
      <c r="W365" s="459"/>
      <c r="X365" s="459"/>
      <c r="Y365" s="463"/>
      <c r="Z365" s="464"/>
      <c r="AA365" s="465"/>
      <c r="AB365" s="459"/>
      <c r="AC365" s="463"/>
      <c r="AD365" s="464"/>
      <c r="AE365" s="466"/>
      <c r="AF365" s="464"/>
      <c r="AG365" s="461"/>
      <c r="AH365" s="464"/>
      <c r="AI365" s="461"/>
      <c r="AJ365" s="653">
        <f t="shared" si="62"/>
        <v>1</v>
      </c>
      <c r="AK365" s="607"/>
      <c r="AL365" s="320">
        <f t="shared" si="60"/>
        <v>0</v>
      </c>
      <c r="AM365" s="320">
        <f t="shared" si="63"/>
        <v>0</v>
      </c>
      <c r="AN365" s="324">
        <f t="shared" si="64"/>
        <v>0</v>
      </c>
      <c r="AO365" s="324">
        <f t="shared" si="65"/>
        <v>0</v>
      </c>
      <c r="AP365" s="324">
        <f t="shared" si="66"/>
        <v>0</v>
      </c>
      <c r="AQ365" s="324">
        <f t="shared" si="67"/>
        <v>0</v>
      </c>
      <c r="AR365" s="324">
        <f t="shared" si="68"/>
        <v>0</v>
      </c>
      <c r="AS365" s="324">
        <f t="shared" si="69"/>
        <v>0</v>
      </c>
      <c r="AT365" s="324">
        <f t="shared" si="70"/>
        <v>0</v>
      </c>
      <c r="AU365" s="321">
        <f t="shared" si="71"/>
        <v>0</v>
      </c>
      <c r="AV365" s="322" t="str">
        <f t="shared" si="61"/>
        <v/>
      </c>
      <c r="AW365" s="110"/>
      <c r="AX365" s="110"/>
      <c r="AY365" s="110"/>
    </row>
    <row r="366" spans="1:51">
      <c r="A366" s="319"/>
      <c r="B366" s="634"/>
      <c r="C366" s="634"/>
      <c r="D366" s="633"/>
      <c r="E366" s="635"/>
      <c r="F366" s="635"/>
      <c r="G366" s="634"/>
      <c r="H366" s="647"/>
      <c r="I366" s="651"/>
      <c r="J366" s="647"/>
      <c r="K366" s="649"/>
      <c r="L366" s="647">
        <f>IF(D366="",0,VLOOKUP(D366,LookupDataNonCounty!$B$2:$C$16,2,FALSE)*J366)</f>
        <v>0</v>
      </c>
      <c r="M366" s="647"/>
      <c r="N366" s="647"/>
      <c r="O366" s="647"/>
      <c r="P366" s="647"/>
      <c r="Q366" s="647"/>
      <c r="R366" s="459"/>
      <c r="S366" s="460"/>
      <c r="T366" s="461"/>
      <c r="U366" s="462"/>
      <c r="V366" s="459"/>
      <c r="W366" s="459"/>
      <c r="X366" s="459"/>
      <c r="Y366" s="463"/>
      <c r="Z366" s="464"/>
      <c r="AA366" s="465"/>
      <c r="AB366" s="459"/>
      <c r="AC366" s="463"/>
      <c r="AD366" s="464"/>
      <c r="AE366" s="466"/>
      <c r="AF366" s="464"/>
      <c r="AG366" s="461"/>
      <c r="AH366" s="464"/>
      <c r="AI366" s="461"/>
      <c r="AJ366" s="653">
        <f t="shared" si="62"/>
        <v>1</v>
      </c>
      <c r="AK366" s="608"/>
      <c r="AL366" s="320">
        <f t="shared" si="60"/>
        <v>0</v>
      </c>
      <c r="AM366" s="320">
        <f t="shared" si="63"/>
        <v>0</v>
      </c>
      <c r="AN366" s="324">
        <f t="shared" si="64"/>
        <v>0</v>
      </c>
      <c r="AO366" s="324">
        <f t="shared" si="65"/>
        <v>0</v>
      </c>
      <c r="AP366" s="324">
        <f t="shared" si="66"/>
        <v>0</v>
      </c>
      <c r="AQ366" s="324">
        <f t="shared" si="67"/>
        <v>0</v>
      </c>
      <c r="AR366" s="324">
        <f t="shared" si="68"/>
        <v>0</v>
      </c>
      <c r="AS366" s="324">
        <f t="shared" si="69"/>
        <v>0</v>
      </c>
      <c r="AT366" s="324">
        <f t="shared" si="70"/>
        <v>0</v>
      </c>
      <c r="AU366" s="321">
        <f t="shared" si="71"/>
        <v>0</v>
      </c>
      <c r="AV366" s="322" t="str">
        <f t="shared" si="61"/>
        <v/>
      </c>
      <c r="AW366" s="110"/>
      <c r="AX366" s="110"/>
      <c r="AY366" s="110"/>
    </row>
    <row r="367" spans="1:51">
      <c r="A367" s="319"/>
      <c r="B367" s="634"/>
      <c r="C367" s="634"/>
      <c r="D367" s="633"/>
      <c r="E367" s="635"/>
      <c r="F367" s="635"/>
      <c r="G367" s="634"/>
      <c r="H367" s="647"/>
      <c r="I367" s="651"/>
      <c r="J367" s="647"/>
      <c r="K367" s="649"/>
      <c r="L367" s="647">
        <f>IF(D367="",0,VLOOKUP(D367,LookupDataNonCounty!$B$2:$C$16,2,FALSE)*J367)</f>
        <v>0</v>
      </c>
      <c r="M367" s="647"/>
      <c r="N367" s="647"/>
      <c r="O367" s="647"/>
      <c r="P367" s="647"/>
      <c r="Q367" s="647"/>
      <c r="R367" s="459"/>
      <c r="S367" s="460"/>
      <c r="T367" s="461"/>
      <c r="U367" s="462"/>
      <c r="V367" s="459"/>
      <c r="W367" s="459"/>
      <c r="X367" s="459"/>
      <c r="Y367" s="463"/>
      <c r="Z367" s="464"/>
      <c r="AA367" s="465"/>
      <c r="AB367" s="459"/>
      <c r="AC367" s="463"/>
      <c r="AD367" s="464"/>
      <c r="AE367" s="466"/>
      <c r="AF367" s="464"/>
      <c r="AG367" s="461"/>
      <c r="AH367" s="464"/>
      <c r="AI367" s="461"/>
      <c r="AJ367" s="653">
        <f t="shared" si="62"/>
        <v>1</v>
      </c>
      <c r="AK367" s="607"/>
      <c r="AL367" s="320">
        <f t="shared" si="60"/>
        <v>0</v>
      </c>
      <c r="AM367" s="320">
        <f t="shared" si="63"/>
        <v>0</v>
      </c>
      <c r="AN367" s="324">
        <f t="shared" si="64"/>
        <v>0</v>
      </c>
      <c r="AO367" s="324">
        <f t="shared" si="65"/>
        <v>0</v>
      </c>
      <c r="AP367" s="324">
        <f t="shared" si="66"/>
        <v>0</v>
      </c>
      <c r="AQ367" s="324">
        <f t="shared" si="67"/>
        <v>0</v>
      </c>
      <c r="AR367" s="324">
        <f t="shared" si="68"/>
        <v>0</v>
      </c>
      <c r="AS367" s="324">
        <f t="shared" si="69"/>
        <v>0</v>
      </c>
      <c r="AT367" s="324">
        <f t="shared" si="70"/>
        <v>0</v>
      </c>
      <c r="AU367" s="321">
        <f t="shared" si="71"/>
        <v>0</v>
      </c>
      <c r="AV367" s="322" t="str">
        <f t="shared" si="61"/>
        <v/>
      </c>
      <c r="AW367" s="110"/>
      <c r="AX367" s="110"/>
      <c r="AY367" s="110"/>
    </row>
    <row r="368" spans="1:51">
      <c r="A368" s="319"/>
      <c r="B368" s="634"/>
      <c r="C368" s="634"/>
      <c r="D368" s="633"/>
      <c r="E368" s="635"/>
      <c r="F368" s="635"/>
      <c r="G368" s="634"/>
      <c r="H368" s="647"/>
      <c r="I368" s="651"/>
      <c r="J368" s="647"/>
      <c r="K368" s="649"/>
      <c r="L368" s="647">
        <f>IF(D368="",0,VLOOKUP(D368,LookupDataNonCounty!$B$2:$C$16,2,FALSE)*J368)</f>
        <v>0</v>
      </c>
      <c r="M368" s="647"/>
      <c r="N368" s="647"/>
      <c r="O368" s="647"/>
      <c r="P368" s="647"/>
      <c r="Q368" s="647"/>
      <c r="R368" s="459"/>
      <c r="S368" s="460"/>
      <c r="T368" s="461"/>
      <c r="U368" s="462"/>
      <c r="V368" s="459"/>
      <c r="W368" s="459"/>
      <c r="X368" s="459"/>
      <c r="Y368" s="463"/>
      <c r="Z368" s="464"/>
      <c r="AA368" s="465"/>
      <c r="AB368" s="459"/>
      <c r="AC368" s="463"/>
      <c r="AD368" s="464"/>
      <c r="AE368" s="466"/>
      <c r="AF368" s="464"/>
      <c r="AG368" s="461"/>
      <c r="AH368" s="464"/>
      <c r="AI368" s="461"/>
      <c r="AJ368" s="653">
        <f t="shared" si="62"/>
        <v>1</v>
      </c>
      <c r="AK368" s="608"/>
      <c r="AL368" s="320">
        <f t="shared" si="60"/>
        <v>0</v>
      </c>
      <c r="AM368" s="320">
        <f t="shared" si="63"/>
        <v>0</v>
      </c>
      <c r="AN368" s="324">
        <f t="shared" si="64"/>
        <v>0</v>
      </c>
      <c r="AO368" s="324">
        <f t="shared" si="65"/>
        <v>0</v>
      </c>
      <c r="AP368" s="324">
        <f t="shared" si="66"/>
        <v>0</v>
      </c>
      <c r="AQ368" s="324">
        <f t="shared" si="67"/>
        <v>0</v>
      </c>
      <c r="AR368" s="324">
        <f t="shared" si="68"/>
        <v>0</v>
      </c>
      <c r="AS368" s="324">
        <f t="shared" si="69"/>
        <v>0</v>
      </c>
      <c r="AT368" s="324">
        <f t="shared" si="70"/>
        <v>0</v>
      </c>
      <c r="AU368" s="321">
        <f t="shared" si="71"/>
        <v>0</v>
      </c>
      <c r="AV368" s="322" t="str">
        <f t="shared" si="61"/>
        <v/>
      </c>
      <c r="AW368" s="110"/>
      <c r="AX368" s="110"/>
      <c r="AY368" s="110"/>
    </row>
    <row r="369" spans="1:51">
      <c r="A369" s="319"/>
      <c r="B369" s="634"/>
      <c r="C369" s="634"/>
      <c r="D369" s="633"/>
      <c r="E369" s="635"/>
      <c r="F369" s="635"/>
      <c r="G369" s="634"/>
      <c r="H369" s="647"/>
      <c r="I369" s="651"/>
      <c r="J369" s="647"/>
      <c r="K369" s="649"/>
      <c r="L369" s="647">
        <f>IF(D369="",0,VLOOKUP(D369,LookupDataNonCounty!$B$2:$C$16,2,FALSE)*J369)</f>
        <v>0</v>
      </c>
      <c r="M369" s="647"/>
      <c r="N369" s="647"/>
      <c r="O369" s="647"/>
      <c r="P369" s="647"/>
      <c r="Q369" s="647"/>
      <c r="R369" s="459"/>
      <c r="S369" s="460"/>
      <c r="T369" s="461"/>
      <c r="U369" s="462"/>
      <c r="V369" s="459"/>
      <c r="W369" s="459"/>
      <c r="X369" s="459"/>
      <c r="Y369" s="463"/>
      <c r="Z369" s="464"/>
      <c r="AA369" s="465"/>
      <c r="AB369" s="459"/>
      <c r="AC369" s="463"/>
      <c r="AD369" s="464"/>
      <c r="AE369" s="466"/>
      <c r="AF369" s="464"/>
      <c r="AG369" s="461"/>
      <c r="AH369" s="464"/>
      <c r="AI369" s="461"/>
      <c r="AJ369" s="653">
        <f t="shared" si="62"/>
        <v>1</v>
      </c>
      <c r="AK369" s="607"/>
      <c r="AL369" s="320">
        <f t="shared" si="60"/>
        <v>0</v>
      </c>
      <c r="AM369" s="320">
        <f t="shared" si="63"/>
        <v>0</v>
      </c>
      <c r="AN369" s="324">
        <f t="shared" si="64"/>
        <v>0</v>
      </c>
      <c r="AO369" s="324">
        <f t="shared" si="65"/>
        <v>0</v>
      </c>
      <c r="AP369" s="324">
        <f t="shared" si="66"/>
        <v>0</v>
      </c>
      <c r="AQ369" s="324">
        <f t="shared" si="67"/>
        <v>0</v>
      </c>
      <c r="AR369" s="324">
        <f t="shared" si="68"/>
        <v>0</v>
      </c>
      <c r="AS369" s="324">
        <f t="shared" si="69"/>
        <v>0</v>
      </c>
      <c r="AT369" s="324">
        <f t="shared" si="70"/>
        <v>0</v>
      </c>
      <c r="AU369" s="321">
        <f t="shared" si="71"/>
        <v>0</v>
      </c>
      <c r="AV369" s="322" t="str">
        <f t="shared" si="61"/>
        <v/>
      </c>
      <c r="AW369" s="110"/>
      <c r="AX369" s="110"/>
      <c r="AY369" s="110"/>
    </row>
    <row r="370" spans="1:51">
      <c r="A370" s="319"/>
      <c r="B370" s="634"/>
      <c r="C370" s="634"/>
      <c r="D370" s="633"/>
      <c r="E370" s="635"/>
      <c r="F370" s="635"/>
      <c r="G370" s="634"/>
      <c r="H370" s="647"/>
      <c r="I370" s="651"/>
      <c r="J370" s="647"/>
      <c r="K370" s="649"/>
      <c r="L370" s="647">
        <f>IF(D370="",0,VLOOKUP(D370,LookupDataNonCounty!$B$2:$C$16,2,FALSE)*J370)</f>
        <v>0</v>
      </c>
      <c r="M370" s="647"/>
      <c r="N370" s="647"/>
      <c r="O370" s="647"/>
      <c r="P370" s="647"/>
      <c r="Q370" s="647"/>
      <c r="R370" s="459"/>
      <c r="S370" s="460"/>
      <c r="T370" s="461"/>
      <c r="U370" s="462"/>
      <c r="V370" s="459"/>
      <c r="W370" s="459"/>
      <c r="X370" s="459"/>
      <c r="Y370" s="463"/>
      <c r="Z370" s="464"/>
      <c r="AA370" s="465"/>
      <c r="AB370" s="459"/>
      <c r="AC370" s="463"/>
      <c r="AD370" s="464"/>
      <c r="AE370" s="466"/>
      <c r="AF370" s="464"/>
      <c r="AG370" s="461"/>
      <c r="AH370" s="464"/>
      <c r="AI370" s="461"/>
      <c r="AJ370" s="653">
        <f t="shared" si="62"/>
        <v>1</v>
      </c>
      <c r="AK370" s="608"/>
      <c r="AL370" s="320">
        <f t="shared" si="60"/>
        <v>0</v>
      </c>
      <c r="AM370" s="320">
        <f t="shared" si="63"/>
        <v>0</v>
      </c>
      <c r="AN370" s="324">
        <f t="shared" si="64"/>
        <v>0</v>
      </c>
      <c r="AO370" s="324">
        <f t="shared" si="65"/>
        <v>0</v>
      </c>
      <c r="AP370" s="324">
        <f t="shared" si="66"/>
        <v>0</v>
      </c>
      <c r="AQ370" s="324">
        <f t="shared" si="67"/>
        <v>0</v>
      </c>
      <c r="AR370" s="324">
        <f t="shared" si="68"/>
        <v>0</v>
      </c>
      <c r="AS370" s="324">
        <f t="shared" si="69"/>
        <v>0</v>
      </c>
      <c r="AT370" s="324">
        <f t="shared" si="70"/>
        <v>0</v>
      </c>
      <c r="AU370" s="321">
        <f t="shared" si="71"/>
        <v>0</v>
      </c>
      <c r="AV370" s="322" t="str">
        <f t="shared" si="61"/>
        <v/>
      </c>
      <c r="AW370" s="110"/>
      <c r="AX370" s="110"/>
      <c r="AY370" s="110"/>
    </row>
    <row r="371" spans="1:51">
      <c r="A371" s="319"/>
      <c r="B371" s="634"/>
      <c r="C371" s="634"/>
      <c r="D371" s="633"/>
      <c r="E371" s="635"/>
      <c r="F371" s="635"/>
      <c r="G371" s="634"/>
      <c r="H371" s="647"/>
      <c r="I371" s="651"/>
      <c r="J371" s="647"/>
      <c r="K371" s="649"/>
      <c r="L371" s="647">
        <f>IF(D371="",0,VLOOKUP(D371,LookupDataNonCounty!$B$2:$C$16,2,FALSE)*J371)</f>
        <v>0</v>
      </c>
      <c r="M371" s="647"/>
      <c r="N371" s="647"/>
      <c r="O371" s="647"/>
      <c r="P371" s="647"/>
      <c r="Q371" s="647"/>
      <c r="R371" s="459"/>
      <c r="S371" s="460"/>
      <c r="T371" s="461"/>
      <c r="U371" s="462"/>
      <c r="V371" s="459"/>
      <c r="W371" s="459"/>
      <c r="X371" s="459"/>
      <c r="Y371" s="463"/>
      <c r="Z371" s="464"/>
      <c r="AA371" s="465"/>
      <c r="AB371" s="459"/>
      <c r="AC371" s="463"/>
      <c r="AD371" s="464"/>
      <c r="AE371" s="466"/>
      <c r="AF371" s="464"/>
      <c r="AG371" s="461"/>
      <c r="AH371" s="464"/>
      <c r="AI371" s="461"/>
      <c r="AJ371" s="653">
        <f t="shared" si="62"/>
        <v>1</v>
      </c>
      <c r="AK371" s="607"/>
      <c r="AL371" s="320">
        <f t="shared" si="60"/>
        <v>0</v>
      </c>
      <c r="AM371" s="320">
        <f t="shared" si="63"/>
        <v>0</v>
      </c>
      <c r="AN371" s="324">
        <f t="shared" si="64"/>
        <v>0</v>
      </c>
      <c r="AO371" s="324">
        <f t="shared" si="65"/>
        <v>0</v>
      </c>
      <c r="AP371" s="324">
        <f t="shared" si="66"/>
        <v>0</v>
      </c>
      <c r="AQ371" s="324">
        <f t="shared" si="67"/>
        <v>0</v>
      </c>
      <c r="AR371" s="324">
        <f t="shared" si="68"/>
        <v>0</v>
      </c>
      <c r="AS371" s="324">
        <f t="shared" si="69"/>
        <v>0</v>
      </c>
      <c r="AT371" s="324">
        <f t="shared" si="70"/>
        <v>0</v>
      </c>
      <c r="AU371" s="321">
        <f t="shared" si="71"/>
        <v>0</v>
      </c>
      <c r="AV371" s="322" t="str">
        <f t="shared" si="61"/>
        <v/>
      </c>
      <c r="AW371" s="110"/>
      <c r="AX371" s="110"/>
      <c r="AY371" s="110"/>
    </row>
    <row r="372" spans="1:51">
      <c r="A372" s="319"/>
      <c r="B372" s="634"/>
      <c r="C372" s="634"/>
      <c r="D372" s="633"/>
      <c r="E372" s="635"/>
      <c r="F372" s="635"/>
      <c r="G372" s="634"/>
      <c r="H372" s="647"/>
      <c r="I372" s="651"/>
      <c r="J372" s="647"/>
      <c r="K372" s="649"/>
      <c r="L372" s="647">
        <f>IF(D372="",0,VLOOKUP(D372,LookupDataNonCounty!$B$2:$C$16,2,FALSE)*J372)</f>
        <v>0</v>
      </c>
      <c r="M372" s="647"/>
      <c r="N372" s="647"/>
      <c r="O372" s="647"/>
      <c r="P372" s="647"/>
      <c r="Q372" s="647"/>
      <c r="R372" s="459"/>
      <c r="S372" s="460"/>
      <c r="T372" s="461"/>
      <c r="U372" s="462"/>
      <c r="V372" s="459"/>
      <c r="W372" s="459"/>
      <c r="X372" s="459"/>
      <c r="Y372" s="463"/>
      <c r="Z372" s="464"/>
      <c r="AA372" s="465"/>
      <c r="AB372" s="459"/>
      <c r="AC372" s="463"/>
      <c r="AD372" s="464"/>
      <c r="AE372" s="466"/>
      <c r="AF372" s="464"/>
      <c r="AG372" s="461"/>
      <c r="AH372" s="464"/>
      <c r="AI372" s="461"/>
      <c r="AJ372" s="653">
        <f t="shared" si="62"/>
        <v>1</v>
      </c>
      <c r="AK372" s="608"/>
      <c r="AL372" s="320">
        <f t="shared" si="60"/>
        <v>0</v>
      </c>
      <c r="AM372" s="320">
        <f t="shared" si="63"/>
        <v>0</v>
      </c>
      <c r="AN372" s="324">
        <f t="shared" si="64"/>
        <v>0</v>
      </c>
      <c r="AO372" s="324">
        <f t="shared" si="65"/>
        <v>0</v>
      </c>
      <c r="AP372" s="324">
        <f t="shared" si="66"/>
        <v>0</v>
      </c>
      <c r="AQ372" s="324">
        <f t="shared" si="67"/>
        <v>0</v>
      </c>
      <c r="AR372" s="324">
        <f t="shared" si="68"/>
        <v>0</v>
      </c>
      <c r="AS372" s="324">
        <f t="shared" si="69"/>
        <v>0</v>
      </c>
      <c r="AT372" s="324">
        <f t="shared" si="70"/>
        <v>0</v>
      </c>
      <c r="AU372" s="321">
        <f t="shared" si="71"/>
        <v>0</v>
      </c>
      <c r="AV372" s="322" t="str">
        <f t="shared" si="61"/>
        <v/>
      </c>
      <c r="AW372" s="110"/>
      <c r="AX372" s="110"/>
      <c r="AY372" s="110"/>
    </row>
    <row r="373" spans="1:51">
      <c r="A373" s="319"/>
      <c r="B373" s="634"/>
      <c r="C373" s="634"/>
      <c r="D373" s="633"/>
      <c r="E373" s="635"/>
      <c r="F373" s="635"/>
      <c r="G373" s="634"/>
      <c r="H373" s="647"/>
      <c r="I373" s="651"/>
      <c r="J373" s="647"/>
      <c r="K373" s="649"/>
      <c r="L373" s="647">
        <f>IF(D373="",0,VLOOKUP(D373,LookupDataNonCounty!$B$2:$C$16,2,FALSE)*J373)</f>
        <v>0</v>
      </c>
      <c r="M373" s="647"/>
      <c r="N373" s="647"/>
      <c r="O373" s="647"/>
      <c r="P373" s="647"/>
      <c r="Q373" s="647"/>
      <c r="R373" s="459"/>
      <c r="S373" s="460"/>
      <c r="T373" s="461"/>
      <c r="U373" s="462"/>
      <c r="V373" s="459"/>
      <c r="W373" s="459"/>
      <c r="X373" s="459"/>
      <c r="Y373" s="463"/>
      <c r="Z373" s="464"/>
      <c r="AA373" s="465"/>
      <c r="AB373" s="459"/>
      <c r="AC373" s="463"/>
      <c r="AD373" s="464"/>
      <c r="AE373" s="466"/>
      <c r="AF373" s="464"/>
      <c r="AG373" s="461"/>
      <c r="AH373" s="464"/>
      <c r="AI373" s="461"/>
      <c r="AJ373" s="653">
        <f t="shared" si="62"/>
        <v>1</v>
      </c>
      <c r="AK373" s="607"/>
      <c r="AL373" s="320">
        <f t="shared" si="60"/>
        <v>0</v>
      </c>
      <c r="AM373" s="320">
        <f t="shared" si="63"/>
        <v>0</v>
      </c>
      <c r="AN373" s="324">
        <f t="shared" si="64"/>
        <v>0</v>
      </c>
      <c r="AO373" s="324">
        <f t="shared" si="65"/>
        <v>0</v>
      </c>
      <c r="AP373" s="324">
        <f t="shared" si="66"/>
        <v>0</v>
      </c>
      <c r="AQ373" s="324">
        <f t="shared" si="67"/>
        <v>0</v>
      </c>
      <c r="AR373" s="324">
        <f t="shared" si="68"/>
        <v>0</v>
      </c>
      <c r="AS373" s="324">
        <f t="shared" si="69"/>
        <v>0</v>
      </c>
      <c r="AT373" s="324">
        <f t="shared" si="70"/>
        <v>0</v>
      </c>
      <c r="AU373" s="321">
        <f t="shared" si="71"/>
        <v>0</v>
      </c>
      <c r="AV373" s="322" t="str">
        <f t="shared" si="61"/>
        <v/>
      </c>
      <c r="AW373" s="110"/>
      <c r="AX373" s="110"/>
      <c r="AY373" s="110"/>
    </row>
    <row r="374" spans="1:51">
      <c r="A374" s="319"/>
      <c r="B374" s="634"/>
      <c r="C374" s="634"/>
      <c r="D374" s="633"/>
      <c r="E374" s="635"/>
      <c r="F374" s="635"/>
      <c r="G374" s="634"/>
      <c r="H374" s="647"/>
      <c r="I374" s="651"/>
      <c r="J374" s="647"/>
      <c r="K374" s="649"/>
      <c r="L374" s="647">
        <f>IF(D374="",0,VLOOKUP(D374,LookupDataNonCounty!$B$2:$C$16,2,FALSE)*J374)</f>
        <v>0</v>
      </c>
      <c r="M374" s="647"/>
      <c r="N374" s="647"/>
      <c r="O374" s="647"/>
      <c r="P374" s="647"/>
      <c r="Q374" s="647"/>
      <c r="R374" s="459"/>
      <c r="S374" s="460"/>
      <c r="T374" s="461"/>
      <c r="U374" s="462"/>
      <c r="V374" s="459"/>
      <c r="W374" s="459"/>
      <c r="X374" s="459"/>
      <c r="Y374" s="463"/>
      <c r="Z374" s="464"/>
      <c r="AA374" s="465"/>
      <c r="AB374" s="459"/>
      <c r="AC374" s="463"/>
      <c r="AD374" s="464"/>
      <c r="AE374" s="466"/>
      <c r="AF374" s="464"/>
      <c r="AG374" s="461"/>
      <c r="AH374" s="464"/>
      <c r="AI374" s="461"/>
      <c r="AJ374" s="653">
        <f t="shared" si="62"/>
        <v>1</v>
      </c>
      <c r="AK374" s="608"/>
      <c r="AL374" s="320">
        <f t="shared" si="60"/>
        <v>0</v>
      </c>
      <c r="AM374" s="320">
        <f t="shared" si="63"/>
        <v>0</v>
      </c>
      <c r="AN374" s="324">
        <f t="shared" si="64"/>
        <v>0</v>
      </c>
      <c r="AO374" s="324">
        <f t="shared" si="65"/>
        <v>0</v>
      </c>
      <c r="AP374" s="324">
        <f t="shared" si="66"/>
        <v>0</v>
      </c>
      <c r="AQ374" s="324">
        <f t="shared" si="67"/>
        <v>0</v>
      </c>
      <c r="AR374" s="324">
        <f t="shared" si="68"/>
        <v>0</v>
      </c>
      <c r="AS374" s="324">
        <f t="shared" si="69"/>
        <v>0</v>
      </c>
      <c r="AT374" s="324">
        <f t="shared" si="70"/>
        <v>0</v>
      </c>
      <c r="AU374" s="321">
        <f t="shared" si="71"/>
        <v>0</v>
      </c>
      <c r="AV374" s="322" t="str">
        <f t="shared" si="61"/>
        <v/>
      </c>
      <c r="AW374" s="110"/>
      <c r="AX374" s="110"/>
      <c r="AY374" s="110"/>
    </row>
    <row r="375" spans="1:51">
      <c r="A375" s="319"/>
      <c r="B375" s="634"/>
      <c r="C375" s="634"/>
      <c r="D375" s="633"/>
      <c r="E375" s="635"/>
      <c r="F375" s="635"/>
      <c r="G375" s="634"/>
      <c r="H375" s="647"/>
      <c r="I375" s="651"/>
      <c r="J375" s="647"/>
      <c r="K375" s="649"/>
      <c r="L375" s="647">
        <f>IF(D375="",0,VLOOKUP(D375,LookupDataNonCounty!$B$2:$C$16,2,FALSE)*J375)</f>
        <v>0</v>
      </c>
      <c r="M375" s="647"/>
      <c r="N375" s="647"/>
      <c r="O375" s="647"/>
      <c r="P375" s="647"/>
      <c r="Q375" s="647"/>
      <c r="R375" s="459"/>
      <c r="S375" s="460"/>
      <c r="T375" s="461"/>
      <c r="U375" s="462"/>
      <c r="V375" s="459"/>
      <c r="W375" s="459"/>
      <c r="X375" s="459"/>
      <c r="Y375" s="463"/>
      <c r="Z375" s="464"/>
      <c r="AA375" s="465"/>
      <c r="AB375" s="459"/>
      <c r="AC375" s="463"/>
      <c r="AD375" s="464"/>
      <c r="AE375" s="466"/>
      <c r="AF375" s="464"/>
      <c r="AG375" s="461"/>
      <c r="AH375" s="464"/>
      <c r="AI375" s="461"/>
      <c r="AJ375" s="653">
        <f t="shared" si="62"/>
        <v>1</v>
      </c>
      <c r="AK375" s="607"/>
      <c r="AL375" s="320">
        <f t="shared" si="60"/>
        <v>0</v>
      </c>
      <c r="AM375" s="320">
        <f t="shared" si="63"/>
        <v>0</v>
      </c>
      <c r="AN375" s="324">
        <f t="shared" si="64"/>
        <v>0</v>
      </c>
      <c r="AO375" s="324">
        <f t="shared" si="65"/>
        <v>0</v>
      </c>
      <c r="AP375" s="324">
        <f t="shared" si="66"/>
        <v>0</v>
      </c>
      <c r="AQ375" s="324">
        <f t="shared" si="67"/>
        <v>0</v>
      </c>
      <c r="AR375" s="324">
        <f t="shared" si="68"/>
        <v>0</v>
      </c>
      <c r="AS375" s="324">
        <f t="shared" si="69"/>
        <v>0</v>
      </c>
      <c r="AT375" s="324">
        <f t="shared" si="70"/>
        <v>0</v>
      </c>
      <c r="AU375" s="321">
        <f t="shared" si="71"/>
        <v>0</v>
      </c>
      <c r="AV375" s="322" t="str">
        <f t="shared" si="61"/>
        <v/>
      </c>
      <c r="AW375" s="110"/>
      <c r="AX375" s="110"/>
      <c r="AY375" s="110"/>
    </row>
    <row r="376" spans="1:51">
      <c r="A376" s="319"/>
      <c r="B376" s="634"/>
      <c r="C376" s="634"/>
      <c r="D376" s="633"/>
      <c r="E376" s="635"/>
      <c r="F376" s="635"/>
      <c r="G376" s="634"/>
      <c r="H376" s="647"/>
      <c r="I376" s="651"/>
      <c r="J376" s="647"/>
      <c r="K376" s="649"/>
      <c r="L376" s="647">
        <f>IF(D376="",0,VLOOKUP(D376,LookupDataNonCounty!$B$2:$C$16,2,FALSE)*J376)</f>
        <v>0</v>
      </c>
      <c r="M376" s="647"/>
      <c r="N376" s="647"/>
      <c r="O376" s="647"/>
      <c r="P376" s="647"/>
      <c r="Q376" s="647"/>
      <c r="R376" s="459"/>
      <c r="S376" s="460"/>
      <c r="T376" s="461"/>
      <c r="U376" s="462"/>
      <c r="V376" s="459"/>
      <c r="W376" s="459"/>
      <c r="X376" s="459"/>
      <c r="Y376" s="463"/>
      <c r="Z376" s="464"/>
      <c r="AA376" s="465"/>
      <c r="AB376" s="459"/>
      <c r="AC376" s="463"/>
      <c r="AD376" s="464"/>
      <c r="AE376" s="466"/>
      <c r="AF376" s="464"/>
      <c r="AG376" s="461"/>
      <c r="AH376" s="464"/>
      <c r="AI376" s="461"/>
      <c r="AJ376" s="653">
        <f t="shared" si="62"/>
        <v>1</v>
      </c>
      <c r="AK376" s="608"/>
      <c r="AL376" s="320">
        <f t="shared" si="60"/>
        <v>0</v>
      </c>
      <c r="AM376" s="320">
        <f t="shared" si="63"/>
        <v>0</v>
      </c>
      <c r="AN376" s="324">
        <f t="shared" si="64"/>
        <v>0</v>
      </c>
      <c r="AO376" s="324">
        <f t="shared" si="65"/>
        <v>0</v>
      </c>
      <c r="AP376" s="324">
        <f t="shared" si="66"/>
        <v>0</v>
      </c>
      <c r="AQ376" s="324">
        <f t="shared" si="67"/>
        <v>0</v>
      </c>
      <c r="AR376" s="324">
        <f t="shared" si="68"/>
        <v>0</v>
      </c>
      <c r="AS376" s="324">
        <f t="shared" si="69"/>
        <v>0</v>
      </c>
      <c r="AT376" s="324">
        <f t="shared" si="70"/>
        <v>0</v>
      </c>
      <c r="AU376" s="321">
        <f t="shared" si="71"/>
        <v>0</v>
      </c>
      <c r="AV376" s="322" t="str">
        <f t="shared" si="61"/>
        <v/>
      </c>
      <c r="AW376" s="110"/>
      <c r="AX376" s="110"/>
      <c r="AY376" s="110"/>
    </row>
    <row r="377" spans="1:51">
      <c r="A377" s="319"/>
      <c r="B377" s="634"/>
      <c r="C377" s="634"/>
      <c r="D377" s="633"/>
      <c r="E377" s="635"/>
      <c r="F377" s="635"/>
      <c r="G377" s="634"/>
      <c r="H377" s="647"/>
      <c r="I377" s="651"/>
      <c r="J377" s="647"/>
      <c r="K377" s="649"/>
      <c r="L377" s="647">
        <f>IF(D377="",0,VLOOKUP(D377,LookupDataNonCounty!$B$2:$C$16,2,FALSE)*J377)</f>
        <v>0</v>
      </c>
      <c r="M377" s="647"/>
      <c r="N377" s="647"/>
      <c r="O377" s="647"/>
      <c r="P377" s="647"/>
      <c r="Q377" s="647"/>
      <c r="R377" s="459"/>
      <c r="S377" s="460"/>
      <c r="T377" s="461"/>
      <c r="U377" s="462"/>
      <c r="V377" s="459"/>
      <c r="W377" s="459"/>
      <c r="X377" s="459"/>
      <c r="Y377" s="463"/>
      <c r="Z377" s="464"/>
      <c r="AA377" s="465"/>
      <c r="AB377" s="459"/>
      <c r="AC377" s="463"/>
      <c r="AD377" s="464"/>
      <c r="AE377" s="466"/>
      <c r="AF377" s="464"/>
      <c r="AG377" s="461"/>
      <c r="AH377" s="464"/>
      <c r="AI377" s="461"/>
      <c r="AJ377" s="653">
        <f t="shared" si="62"/>
        <v>1</v>
      </c>
      <c r="AK377" s="607"/>
      <c r="AL377" s="320">
        <f t="shared" si="60"/>
        <v>0</v>
      </c>
      <c r="AM377" s="320">
        <f t="shared" si="63"/>
        <v>0</v>
      </c>
      <c r="AN377" s="324">
        <f t="shared" si="64"/>
        <v>0</v>
      </c>
      <c r="AO377" s="324">
        <f t="shared" si="65"/>
        <v>0</v>
      </c>
      <c r="AP377" s="324">
        <f t="shared" si="66"/>
        <v>0</v>
      </c>
      <c r="AQ377" s="324">
        <f t="shared" si="67"/>
        <v>0</v>
      </c>
      <c r="AR377" s="324">
        <f t="shared" si="68"/>
        <v>0</v>
      </c>
      <c r="AS377" s="324">
        <f t="shared" si="69"/>
        <v>0</v>
      </c>
      <c r="AT377" s="324">
        <f t="shared" si="70"/>
        <v>0</v>
      </c>
      <c r="AU377" s="321">
        <f t="shared" si="71"/>
        <v>0</v>
      </c>
      <c r="AV377" s="322" t="str">
        <f t="shared" si="61"/>
        <v/>
      </c>
      <c r="AW377" s="110"/>
      <c r="AX377" s="110"/>
      <c r="AY377" s="110"/>
    </row>
    <row r="378" spans="1:51">
      <c r="A378" s="319"/>
      <c r="B378" s="634"/>
      <c r="C378" s="634"/>
      <c r="D378" s="633"/>
      <c r="E378" s="635"/>
      <c r="F378" s="635"/>
      <c r="G378" s="634"/>
      <c r="H378" s="647"/>
      <c r="I378" s="651"/>
      <c r="J378" s="647"/>
      <c r="K378" s="649"/>
      <c r="L378" s="647">
        <f>IF(D378="",0,VLOOKUP(D378,LookupDataNonCounty!$B$2:$C$16,2,FALSE)*J378)</f>
        <v>0</v>
      </c>
      <c r="M378" s="647"/>
      <c r="N378" s="647"/>
      <c r="O378" s="647"/>
      <c r="P378" s="647"/>
      <c r="Q378" s="647"/>
      <c r="R378" s="459"/>
      <c r="S378" s="460"/>
      <c r="T378" s="461"/>
      <c r="U378" s="462"/>
      <c r="V378" s="459"/>
      <c r="W378" s="459"/>
      <c r="X378" s="459"/>
      <c r="Y378" s="463"/>
      <c r="Z378" s="464"/>
      <c r="AA378" s="465"/>
      <c r="AB378" s="459"/>
      <c r="AC378" s="463"/>
      <c r="AD378" s="464"/>
      <c r="AE378" s="466"/>
      <c r="AF378" s="464"/>
      <c r="AG378" s="461"/>
      <c r="AH378" s="464"/>
      <c r="AI378" s="461"/>
      <c r="AJ378" s="653">
        <f t="shared" si="62"/>
        <v>1</v>
      </c>
      <c r="AK378" s="608"/>
      <c r="AL378" s="320">
        <f t="shared" si="60"/>
        <v>0</v>
      </c>
      <c r="AM378" s="320">
        <f t="shared" si="63"/>
        <v>0</v>
      </c>
      <c r="AN378" s="324">
        <f t="shared" si="64"/>
        <v>0</v>
      </c>
      <c r="AO378" s="324">
        <f t="shared" si="65"/>
        <v>0</v>
      </c>
      <c r="AP378" s="324">
        <f t="shared" si="66"/>
        <v>0</v>
      </c>
      <c r="AQ378" s="324">
        <f t="shared" si="67"/>
        <v>0</v>
      </c>
      <c r="AR378" s="324">
        <f t="shared" si="68"/>
        <v>0</v>
      </c>
      <c r="AS378" s="324">
        <f t="shared" si="69"/>
        <v>0</v>
      </c>
      <c r="AT378" s="324">
        <f t="shared" si="70"/>
        <v>0</v>
      </c>
      <c r="AU378" s="321">
        <f t="shared" si="71"/>
        <v>0</v>
      </c>
      <c r="AV378" s="322" t="str">
        <f t="shared" si="61"/>
        <v/>
      </c>
      <c r="AW378" s="110"/>
      <c r="AX378" s="110"/>
      <c r="AY378" s="110"/>
    </row>
    <row r="379" spans="1:51">
      <c r="A379" s="319"/>
      <c r="B379" s="634"/>
      <c r="C379" s="634"/>
      <c r="D379" s="633"/>
      <c r="E379" s="635"/>
      <c r="F379" s="635"/>
      <c r="G379" s="634"/>
      <c r="H379" s="647"/>
      <c r="I379" s="651"/>
      <c r="J379" s="647"/>
      <c r="K379" s="649"/>
      <c r="L379" s="647">
        <f>IF(D379="",0,VLOOKUP(D379,LookupDataNonCounty!$B$2:$C$16,2,FALSE)*J379)</f>
        <v>0</v>
      </c>
      <c r="M379" s="647"/>
      <c r="N379" s="647"/>
      <c r="O379" s="647"/>
      <c r="P379" s="647"/>
      <c r="Q379" s="647"/>
      <c r="R379" s="459"/>
      <c r="S379" s="460"/>
      <c r="T379" s="461"/>
      <c r="U379" s="462"/>
      <c r="V379" s="459"/>
      <c r="W379" s="459"/>
      <c r="X379" s="459"/>
      <c r="Y379" s="463"/>
      <c r="Z379" s="464"/>
      <c r="AA379" s="465"/>
      <c r="AB379" s="459"/>
      <c r="AC379" s="463"/>
      <c r="AD379" s="464"/>
      <c r="AE379" s="466"/>
      <c r="AF379" s="464"/>
      <c r="AG379" s="461"/>
      <c r="AH379" s="464"/>
      <c r="AI379" s="461"/>
      <c r="AJ379" s="653">
        <f t="shared" si="62"/>
        <v>1</v>
      </c>
      <c r="AK379" s="607"/>
      <c r="AL379" s="320">
        <f t="shared" si="60"/>
        <v>0</v>
      </c>
      <c r="AM379" s="320">
        <f t="shared" si="63"/>
        <v>0</v>
      </c>
      <c r="AN379" s="324">
        <f t="shared" si="64"/>
        <v>0</v>
      </c>
      <c r="AO379" s="324">
        <f t="shared" si="65"/>
        <v>0</v>
      </c>
      <c r="AP379" s="324">
        <f t="shared" si="66"/>
        <v>0</v>
      </c>
      <c r="AQ379" s="324">
        <f t="shared" si="67"/>
        <v>0</v>
      </c>
      <c r="AR379" s="324">
        <f t="shared" si="68"/>
        <v>0</v>
      </c>
      <c r="AS379" s="324">
        <f t="shared" si="69"/>
        <v>0</v>
      </c>
      <c r="AT379" s="324">
        <f t="shared" si="70"/>
        <v>0</v>
      </c>
      <c r="AU379" s="321">
        <f t="shared" si="71"/>
        <v>0</v>
      </c>
      <c r="AV379" s="322" t="str">
        <f t="shared" si="61"/>
        <v/>
      </c>
      <c r="AW379" s="110"/>
      <c r="AX379" s="110"/>
      <c r="AY379" s="110"/>
    </row>
    <row r="380" spans="1:51">
      <c r="A380" s="319"/>
      <c r="B380" s="634"/>
      <c r="C380" s="634"/>
      <c r="D380" s="633"/>
      <c r="E380" s="635"/>
      <c r="F380" s="635"/>
      <c r="G380" s="634"/>
      <c r="H380" s="647"/>
      <c r="I380" s="651"/>
      <c r="J380" s="647"/>
      <c r="K380" s="649"/>
      <c r="L380" s="647">
        <f>IF(D380="",0,VLOOKUP(D380,LookupDataNonCounty!$B$2:$C$16,2,FALSE)*J380)</f>
        <v>0</v>
      </c>
      <c r="M380" s="647"/>
      <c r="N380" s="647"/>
      <c r="O380" s="647"/>
      <c r="P380" s="647"/>
      <c r="Q380" s="647"/>
      <c r="R380" s="459"/>
      <c r="S380" s="460"/>
      <c r="T380" s="461"/>
      <c r="U380" s="462"/>
      <c r="V380" s="459"/>
      <c r="W380" s="459"/>
      <c r="X380" s="459"/>
      <c r="Y380" s="463"/>
      <c r="Z380" s="464"/>
      <c r="AA380" s="465"/>
      <c r="AB380" s="459"/>
      <c r="AC380" s="463"/>
      <c r="AD380" s="464"/>
      <c r="AE380" s="466"/>
      <c r="AF380" s="464"/>
      <c r="AG380" s="461"/>
      <c r="AH380" s="464"/>
      <c r="AI380" s="461"/>
      <c r="AJ380" s="653">
        <f t="shared" si="62"/>
        <v>1</v>
      </c>
      <c r="AK380" s="608"/>
      <c r="AL380" s="320">
        <f t="shared" si="60"/>
        <v>0</v>
      </c>
      <c r="AM380" s="320">
        <f t="shared" si="63"/>
        <v>0</v>
      </c>
      <c r="AN380" s="324">
        <f t="shared" si="64"/>
        <v>0</v>
      </c>
      <c r="AO380" s="324">
        <f t="shared" si="65"/>
        <v>0</v>
      </c>
      <c r="AP380" s="324">
        <f t="shared" si="66"/>
        <v>0</v>
      </c>
      <c r="AQ380" s="324">
        <f t="shared" si="67"/>
        <v>0</v>
      </c>
      <c r="AR380" s="324">
        <f t="shared" si="68"/>
        <v>0</v>
      </c>
      <c r="AS380" s="324">
        <f t="shared" si="69"/>
        <v>0</v>
      </c>
      <c r="AT380" s="324">
        <f t="shared" si="70"/>
        <v>0</v>
      </c>
      <c r="AU380" s="321">
        <f t="shared" si="71"/>
        <v>0</v>
      </c>
      <c r="AV380" s="322" t="str">
        <f t="shared" si="61"/>
        <v/>
      </c>
      <c r="AW380" s="110"/>
      <c r="AX380" s="110"/>
      <c r="AY380" s="110"/>
    </row>
    <row r="381" spans="1:51">
      <c r="A381" s="319"/>
      <c r="B381" s="634"/>
      <c r="C381" s="634"/>
      <c r="D381" s="633"/>
      <c r="E381" s="635"/>
      <c r="F381" s="635"/>
      <c r="G381" s="634"/>
      <c r="H381" s="647"/>
      <c r="I381" s="651"/>
      <c r="J381" s="647"/>
      <c r="K381" s="649"/>
      <c r="L381" s="647">
        <f>IF(D381="",0,VLOOKUP(D381,LookupDataNonCounty!$B$2:$C$16,2,FALSE)*J381)</f>
        <v>0</v>
      </c>
      <c r="M381" s="647"/>
      <c r="N381" s="647"/>
      <c r="O381" s="647"/>
      <c r="P381" s="647"/>
      <c r="Q381" s="647"/>
      <c r="R381" s="459"/>
      <c r="S381" s="460"/>
      <c r="T381" s="461"/>
      <c r="U381" s="462"/>
      <c r="V381" s="459"/>
      <c r="W381" s="459"/>
      <c r="X381" s="459"/>
      <c r="Y381" s="463"/>
      <c r="Z381" s="464"/>
      <c r="AA381" s="465"/>
      <c r="AB381" s="459"/>
      <c r="AC381" s="463"/>
      <c r="AD381" s="464"/>
      <c r="AE381" s="466"/>
      <c r="AF381" s="464"/>
      <c r="AG381" s="461"/>
      <c r="AH381" s="464"/>
      <c r="AI381" s="461"/>
      <c r="AJ381" s="653">
        <f t="shared" si="62"/>
        <v>1</v>
      </c>
      <c r="AK381" s="607"/>
      <c r="AL381" s="320">
        <f t="shared" si="60"/>
        <v>0</v>
      </c>
      <c r="AM381" s="320">
        <f t="shared" si="63"/>
        <v>0</v>
      </c>
      <c r="AN381" s="324">
        <f t="shared" si="64"/>
        <v>0</v>
      </c>
      <c r="AO381" s="324">
        <f t="shared" si="65"/>
        <v>0</v>
      </c>
      <c r="AP381" s="324">
        <f t="shared" si="66"/>
        <v>0</v>
      </c>
      <c r="AQ381" s="324">
        <f t="shared" si="67"/>
        <v>0</v>
      </c>
      <c r="AR381" s="324">
        <f t="shared" si="68"/>
        <v>0</v>
      </c>
      <c r="AS381" s="324">
        <f t="shared" si="69"/>
        <v>0</v>
      </c>
      <c r="AT381" s="324">
        <f t="shared" si="70"/>
        <v>0</v>
      </c>
      <c r="AU381" s="321">
        <f t="shared" si="71"/>
        <v>0</v>
      </c>
      <c r="AV381" s="322" t="str">
        <f t="shared" si="61"/>
        <v/>
      </c>
      <c r="AW381" s="110"/>
      <c r="AX381" s="110"/>
      <c r="AY381" s="110"/>
    </row>
    <row r="382" spans="1:51">
      <c r="A382" s="319"/>
      <c r="B382" s="634"/>
      <c r="C382" s="634"/>
      <c r="D382" s="633"/>
      <c r="E382" s="635"/>
      <c r="F382" s="635"/>
      <c r="G382" s="634"/>
      <c r="H382" s="647"/>
      <c r="I382" s="651"/>
      <c r="J382" s="647"/>
      <c r="K382" s="649"/>
      <c r="L382" s="647">
        <f>IF(D382="",0,VLOOKUP(D382,LookupDataNonCounty!$B$2:$C$16,2,FALSE)*J382)</f>
        <v>0</v>
      </c>
      <c r="M382" s="647"/>
      <c r="N382" s="647"/>
      <c r="O382" s="647"/>
      <c r="P382" s="647"/>
      <c r="Q382" s="647"/>
      <c r="R382" s="459"/>
      <c r="S382" s="460"/>
      <c r="T382" s="461"/>
      <c r="U382" s="462"/>
      <c r="V382" s="459"/>
      <c r="W382" s="459"/>
      <c r="X382" s="459"/>
      <c r="Y382" s="463"/>
      <c r="Z382" s="464"/>
      <c r="AA382" s="465"/>
      <c r="AB382" s="459"/>
      <c r="AC382" s="463"/>
      <c r="AD382" s="464"/>
      <c r="AE382" s="466"/>
      <c r="AF382" s="464"/>
      <c r="AG382" s="461"/>
      <c r="AH382" s="464"/>
      <c r="AI382" s="461"/>
      <c r="AJ382" s="653">
        <f t="shared" si="62"/>
        <v>1</v>
      </c>
      <c r="AK382" s="608"/>
      <c r="AL382" s="320">
        <f t="shared" si="60"/>
        <v>0</v>
      </c>
      <c r="AM382" s="320">
        <f t="shared" si="63"/>
        <v>0</v>
      </c>
      <c r="AN382" s="324">
        <f t="shared" si="64"/>
        <v>0</v>
      </c>
      <c r="AO382" s="324">
        <f t="shared" si="65"/>
        <v>0</v>
      </c>
      <c r="AP382" s="324">
        <f t="shared" si="66"/>
        <v>0</v>
      </c>
      <c r="AQ382" s="324">
        <f t="shared" si="67"/>
        <v>0</v>
      </c>
      <c r="AR382" s="324">
        <f t="shared" si="68"/>
        <v>0</v>
      </c>
      <c r="AS382" s="324">
        <f t="shared" si="69"/>
        <v>0</v>
      </c>
      <c r="AT382" s="324">
        <f t="shared" si="70"/>
        <v>0</v>
      </c>
      <c r="AU382" s="321">
        <f t="shared" si="71"/>
        <v>0</v>
      </c>
      <c r="AV382" s="322" t="str">
        <f t="shared" si="61"/>
        <v/>
      </c>
      <c r="AW382" s="110"/>
      <c r="AX382" s="110"/>
      <c r="AY382" s="110"/>
    </row>
    <row r="383" spans="1:51">
      <c r="A383" s="319"/>
      <c r="B383" s="634"/>
      <c r="C383" s="634"/>
      <c r="D383" s="633"/>
      <c r="E383" s="635"/>
      <c r="F383" s="635"/>
      <c r="G383" s="634"/>
      <c r="H383" s="647"/>
      <c r="I383" s="651"/>
      <c r="J383" s="647"/>
      <c r="K383" s="649"/>
      <c r="L383" s="647">
        <f>IF(D383="",0,VLOOKUP(D383,LookupDataNonCounty!$B$2:$C$16,2,FALSE)*J383)</f>
        <v>0</v>
      </c>
      <c r="M383" s="647"/>
      <c r="N383" s="647"/>
      <c r="O383" s="647"/>
      <c r="P383" s="647"/>
      <c r="Q383" s="647"/>
      <c r="R383" s="459"/>
      <c r="S383" s="460"/>
      <c r="T383" s="461"/>
      <c r="U383" s="462"/>
      <c r="V383" s="459"/>
      <c r="W383" s="459"/>
      <c r="X383" s="459"/>
      <c r="Y383" s="463"/>
      <c r="Z383" s="464"/>
      <c r="AA383" s="465"/>
      <c r="AB383" s="459"/>
      <c r="AC383" s="463"/>
      <c r="AD383" s="464"/>
      <c r="AE383" s="466"/>
      <c r="AF383" s="464"/>
      <c r="AG383" s="461"/>
      <c r="AH383" s="464"/>
      <c r="AI383" s="461"/>
      <c r="AJ383" s="653">
        <f t="shared" si="62"/>
        <v>1</v>
      </c>
      <c r="AK383" s="607"/>
      <c r="AL383" s="320">
        <f t="shared" si="60"/>
        <v>0</v>
      </c>
      <c r="AM383" s="320">
        <f t="shared" si="63"/>
        <v>0</v>
      </c>
      <c r="AN383" s="324">
        <f t="shared" si="64"/>
        <v>0</v>
      </c>
      <c r="AO383" s="324">
        <f t="shared" si="65"/>
        <v>0</v>
      </c>
      <c r="AP383" s="324">
        <f t="shared" si="66"/>
        <v>0</v>
      </c>
      <c r="AQ383" s="324">
        <f t="shared" si="67"/>
        <v>0</v>
      </c>
      <c r="AR383" s="324">
        <f t="shared" si="68"/>
        <v>0</v>
      </c>
      <c r="AS383" s="324">
        <f t="shared" si="69"/>
        <v>0</v>
      </c>
      <c r="AT383" s="324">
        <f t="shared" si="70"/>
        <v>0</v>
      </c>
      <c r="AU383" s="321">
        <f t="shared" si="71"/>
        <v>0</v>
      </c>
      <c r="AV383" s="322" t="str">
        <f t="shared" si="61"/>
        <v/>
      </c>
      <c r="AW383" s="110"/>
      <c r="AX383" s="110"/>
      <c r="AY383" s="110"/>
    </row>
    <row r="384" spans="1:51">
      <c r="A384" s="319"/>
      <c r="B384" s="634"/>
      <c r="C384" s="634"/>
      <c r="D384" s="633"/>
      <c r="E384" s="635"/>
      <c r="F384" s="635"/>
      <c r="G384" s="634"/>
      <c r="H384" s="647"/>
      <c r="I384" s="651"/>
      <c r="J384" s="647"/>
      <c r="K384" s="649"/>
      <c r="L384" s="647">
        <f>IF(D384="",0,VLOOKUP(D384,LookupDataNonCounty!$B$2:$C$16,2,FALSE)*J384)</f>
        <v>0</v>
      </c>
      <c r="M384" s="647"/>
      <c r="N384" s="647"/>
      <c r="O384" s="647"/>
      <c r="P384" s="647"/>
      <c r="Q384" s="647"/>
      <c r="R384" s="459"/>
      <c r="S384" s="460"/>
      <c r="T384" s="461"/>
      <c r="U384" s="462"/>
      <c r="V384" s="459"/>
      <c r="W384" s="459"/>
      <c r="X384" s="459"/>
      <c r="Y384" s="463"/>
      <c r="Z384" s="464"/>
      <c r="AA384" s="465"/>
      <c r="AB384" s="459"/>
      <c r="AC384" s="463"/>
      <c r="AD384" s="464"/>
      <c r="AE384" s="466"/>
      <c r="AF384" s="464"/>
      <c r="AG384" s="461"/>
      <c r="AH384" s="464"/>
      <c r="AI384" s="461"/>
      <c r="AJ384" s="653">
        <f t="shared" si="62"/>
        <v>1</v>
      </c>
      <c r="AK384" s="608"/>
      <c r="AL384" s="320">
        <f t="shared" si="60"/>
        <v>0</v>
      </c>
      <c r="AM384" s="320">
        <f t="shared" si="63"/>
        <v>0</v>
      </c>
      <c r="AN384" s="324">
        <f t="shared" si="64"/>
        <v>0</v>
      </c>
      <c r="AO384" s="324">
        <f t="shared" si="65"/>
        <v>0</v>
      </c>
      <c r="AP384" s="324">
        <f t="shared" si="66"/>
        <v>0</v>
      </c>
      <c r="AQ384" s="324">
        <f t="shared" si="67"/>
        <v>0</v>
      </c>
      <c r="AR384" s="324">
        <f t="shared" si="68"/>
        <v>0</v>
      </c>
      <c r="AS384" s="324">
        <f t="shared" si="69"/>
        <v>0</v>
      </c>
      <c r="AT384" s="324">
        <f t="shared" si="70"/>
        <v>0</v>
      </c>
      <c r="AU384" s="321">
        <f t="shared" si="71"/>
        <v>0</v>
      </c>
      <c r="AV384" s="322" t="str">
        <f t="shared" si="61"/>
        <v/>
      </c>
      <c r="AW384" s="110"/>
      <c r="AX384" s="110"/>
      <c r="AY384" s="110"/>
    </row>
    <row r="385" spans="1:51">
      <c r="A385" s="319"/>
      <c r="B385" s="634"/>
      <c r="C385" s="634"/>
      <c r="D385" s="633"/>
      <c r="E385" s="635"/>
      <c r="F385" s="635"/>
      <c r="G385" s="634"/>
      <c r="H385" s="647"/>
      <c r="I385" s="651"/>
      <c r="J385" s="647"/>
      <c r="K385" s="649"/>
      <c r="L385" s="647">
        <f>IF(D385="",0,VLOOKUP(D385,LookupDataNonCounty!$B$2:$C$16,2,FALSE)*J385)</f>
        <v>0</v>
      </c>
      <c r="M385" s="647"/>
      <c r="N385" s="647"/>
      <c r="O385" s="647"/>
      <c r="P385" s="647"/>
      <c r="Q385" s="647"/>
      <c r="R385" s="459"/>
      <c r="S385" s="460"/>
      <c r="T385" s="461"/>
      <c r="U385" s="462"/>
      <c r="V385" s="459"/>
      <c r="W385" s="459"/>
      <c r="X385" s="459"/>
      <c r="Y385" s="463"/>
      <c r="Z385" s="464"/>
      <c r="AA385" s="465"/>
      <c r="AB385" s="459"/>
      <c r="AC385" s="463"/>
      <c r="AD385" s="464"/>
      <c r="AE385" s="466"/>
      <c r="AF385" s="464"/>
      <c r="AG385" s="461"/>
      <c r="AH385" s="464"/>
      <c r="AI385" s="461"/>
      <c r="AJ385" s="653">
        <f t="shared" si="62"/>
        <v>1</v>
      </c>
      <c r="AK385" s="607"/>
      <c r="AL385" s="320">
        <f t="shared" si="60"/>
        <v>0</v>
      </c>
      <c r="AM385" s="320">
        <f t="shared" si="63"/>
        <v>0</v>
      </c>
      <c r="AN385" s="324">
        <f t="shared" si="64"/>
        <v>0</v>
      </c>
      <c r="AO385" s="324">
        <f t="shared" si="65"/>
        <v>0</v>
      </c>
      <c r="AP385" s="324">
        <f t="shared" si="66"/>
        <v>0</v>
      </c>
      <c r="AQ385" s="324">
        <f t="shared" si="67"/>
        <v>0</v>
      </c>
      <c r="AR385" s="324">
        <f t="shared" si="68"/>
        <v>0</v>
      </c>
      <c r="AS385" s="324">
        <f t="shared" si="69"/>
        <v>0</v>
      </c>
      <c r="AT385" s="324">
        <f t="shared" si="70"/>
        <v>0</v>
      </c>
      <c r="AU385" s="321">
        <f t="shared" si="71"/>
        <v>0</v>
      </c>
      <c r="AV385" s="322" t="str">
        <f t="shared" si="61"/>
        <v/>
      </c>
      <c r="AW385" s="110"/>
      <c r="AX385" s="110"/>
      <c r="AY385" s="110"/>
    </row>
    <row r="386" spans="1:51">
      <c r="A386" s="319"/>
      <c r="B386" s="634"/>
      <c r="C386" s="634"/>
      <c r="D386" s="633"/>
      <c r="E386" s="635"/>
      <c r="F386" s="635"/>
      <c r="G386" s="634"/>
      <c r="H386" s="647"/>
      <c r="I386" s="651"/>
      <c r="J386" s="647"/>
      <c r="K386" s="649"/>
      <c r="L386" s="647">
        <f>IF(D386="",0,VLOOKUP(D386,LookupDataNonCounty!$B$2:$C$16,2,FALSE)*J386)</f>
        <v>0</v>
      </c>
      <c r="M386" s="647"/>
      <c r="N386" s="647"/>
      <c r="O386" s="647"/>
      <c r="P386" s="647"/>
      <c r="Q386" s="647"/>
      <c r="R386" s="459"/>
      <c r="S386" s="460"/>
      <c r="T386" s="461"/>
      <c r="U386" s="462"/>
      <c r="V386" s="459"/>
      <c r="W386" s="459"/>
      <c r="X386" s="459"/>
      <c r="Y386" s="463"/>
      <c r="Z386" s="464"/>
      <c r="AA386" s="465"/>
      <c r="AB386" s="459"/>
      <c r="AC386" s="463"/>
      <c r="AD386" s="464"/>
      <c r="AE386" s="466"/>
      <c r="AF386" s="464"/>
      <c r="AG386" s="461"/>
      <c r="AH386" s="464"/>
      <c r="AI386" s="461"/>
      <c r="AJ386" s="653">
        <f t="shared" si="62"/>
        <v>1</v>
      </c>
      <c r="AK386" s="608"/>
      <c r="AL386" s="320">
        <f t="shared" si="60"/>
        <v>0</v>
      </c>
      <c r="AM386" s="320">
        <f t="shared" si="63"/>
        <v>0</v>
      </c>
      <c r="AN386" s="324">
        <f t="shared" si="64"/>
        <v>0</v>
      </c>
      <c r="AO386" s="324">
        <f t="shared" si="65"/>
        <v>0</v>
      </c>
      <c r="AP386" s="324">
        <f t="shared" si="66"/>
        <v>0</v>
      </c>
      <c r="AQ386" s="324">
        <f t="shared" si="67"/>
        <v>0</v>
      </c>
      <c r="AR386" s="324">
        <f t="shared" si="68"/>
        <v>0</v>
      </c>
      <c r="AS386" s="324">
        <f t="shared" si="69"/>
        <v>0</v>
      </c>
      <c r="AT386" s="324">
        <f t="shared" si="70"/>
        <v>0</v>
      </c>
      <c r="AU386" s="321">
        <f t="shared" si="71"/>
        <v>0</v>
      </c>
      <c r="AV386" s="322" t="str">
        <f t="shared" si="61"/>
        <v/>
      </c>
      <c r="AW386" s="110"/>
      <c r="AX386" s="110"/>
      <c r="AY386" s="110"/>
    </row>
    <row r="387" spans="1:51">
      <c r="A387" s="319"/>
      <c r="B387" s="634"/>
      <c r="C387" s="634"/>
      <c r="D387" s="633"/>
      <c r="E387" s="635"/>
      <c r="F387" s="635"/>
      <c r="G387" s="634"/>
      <c r="H387" s="647"/>
      <c r="I387" s="651"/>
      <c r="J387" s="647"/>
      <c r="K387" s="649"/>
      <c r="L387" s="647">
        <f>IF(D387="",0,VLOOKUP(D387,LookupDataNonCounty!$B$2:$C$16,2,FALSE)*J387)</f>
        <v>0</v>
      </c>
      <c r="M387" s="647"/>
      <c r="N387" s="647"/>
      <c r="O387" s="647"/>
      <c r="P387" s="647"/>
      <c r="Q387" s="647"/>
      <c r="R387" s="459"/>
      <c r="S387" s="460"/>
      <c r="T387" s="461"/>
      <c r="U387" s="462"/>
      <c r="V387" s="459"/>
      <c r="W387" s="459"/>
      <c r="X387" s="459"/>
      <c r="Y387" s="463"/>
      <c r="Z387" s="464"/>
      <c r="AA387" s="465"/>
      <c r="AB387" s="459"/>
      <c r="AC387" s="463"/>
      <c r="AD387" s="464"/>
      <c r="AE387" s="466"/>
      <c r="AF387" s="464"/>
      <c r="AG387" s="461"/>
      <c r="AH387" s="464"/>
      <c r="AI387" s="461"/>
      <c r="AJ387" s="653">
        <f t="shared" si="62"/>
        <v>1</v>
      </c>
      <c r="AK387" s="607"/>
      <c r="AL387" s="320">
        <f t="shared" si="60"/>
        <v>0</v>
      </c>
      <c r="AM387" s="320">
        <f t="shared" si="63"/>
        <v>0</v>
      </c>
      <c r="AN387" s="324">
        <f t="shared" si="64"/>
        <v>0</v>
      </c>
      <c r="AO387" s="324">
        <f t="shared" si="65"/>
        <v>0</v>
      </c>
      <c r="AP387" s="324">
        <f t="shared" si="66"/>
        <v>0</v>
      </c>
      <c r="AQ387" s="324">
        <f t="shared" si="67"/>
        <v>0</v>
      </c>
      <c r="AR387" s="324">
        <f t="shared" si="68"/>
        <v>0</v>
      </c>
      <c r="AS387" s="324">
        <f t="shared" si="69"/>
        <v>0</v>
      </c>
      <c r="AT387" s="324">
        <f t="shared" si="70"/>
        <v>0</v>
      </c>
      <c r="AU387" s="321">
        <f t="shared" si="71"/>
        <v>0</v>
      </c>
      <c r="AV387" s="322" t="str">
        <f t="shared" si="61"/>
        <v/>
      </c>
      <c r="AW387" s="110"/>
      <c r="AX387" s="110"/>
      <c r="AY387" s="110"/>
    </row>
    <row r="388" spans="1:51">
      <c r="A388" s="319"/>
      <c r="B388" s="634"/>
      <c r="C388" s="634"/>
      <c r="D388" s="633"/>
      <c r="E388" s="635"/>
      <c r="F388" s="635"/>
      <c r="G388" s="634"/>
      <c r="H388" s="647"/>
      <c r="I388" s="651"/>
      <c r="J388" s="647"/>
      <c r="K388" s="649"/>
      <c r="L388" s="647">
        <f>IF(D388="",0,VLOOKUP(D388,LookupDataNonCounty!$B$2:$C$16,2,FALSE)*J388)</f>
        <v>0</v>
      </c>
      <c r="M388" s="647"/>
      <c r="N388" s="647"/>
      <c r="O388" s="647"/>
      <c r="P388" s="647"/>
      <c r="Q388" s="647"/>
      <c r="R388" s="459"/>
      <c r="S388" s="460"/>
      <c r="T388" s="461"/>
      <c r="U388" s="462"/>
      <c r="V388" s="459"/>
      <c r="W388" s="459"/>
      <c r="X388" s="459"/>
      <c r="Y388" s="463"/>
      <c r="Z388" s="464"/>
      <c r="AA388" s="465"/>
      <c r="AB388" s="459"/>
      <c r="AC388" s="463"/>
      <c r="AD388" s="464"/>
      <c r="AE388" s="466"/>
      <c r="AF388" s="464"/>
      <c r="AG388" s="461"/>
      <c r="AH388" s="464"/>
      <c r="AI388" s="461"/>
      <c r="AJ388" s="653">
        <f t="shared" si="62"/>
        <v>1</v>
      </c>
      <c r="AK388" s="608"/>
      <c r="AL388" s="320">
        <f t="shared" si="60"/>
        <v>0</v>
      </c>
      <c r="AM388" s="320">
        <f t="shared" si="63"/>
        <v>0</v>
      </c>
      <c r="AN388" s="324">
        <f t="shared" si="64"/>
        <v>0</v>
      </c>
      <c r="AO388" s="324">
        <f t="shared" si="65"/>
        <v>0</v>
      </c>
      <c r="AP388" s="324">
        <f t="shared" si="66"/>
        <v>0</v>
      </c>
      <c r="AQ388" s="324">
        <f t="shared" si="67"/>
        <v>0</v>
      </c>
      <c r="AR388" s="324">
        <f t="shared" si="68"/>
        <v>0</v>
      </c>
      <c r="AS388" s="324">
        <f t="shared" si="69"/>
        <v>0</v>
      </c>
      <c r="AT388" s="324">
        <f t="shared" si="70"/>
        <v>0</v>
      </c>
      <c r="AU388" s="321">
        <f t="shared" si="71"/>
        <v>0</v>
      </c>
      <c r="AV388" s="322" t="str">
        <f t="shared" si="61"/>
        <v/>
      </c>
      <c r="AW388" s="110"/>
      <c r="AX388" s="110"/>
      <c r="AY388" s="110"/>
    </row>
    <row r="389" spans="1:51">
      <c r="A389" s="319"/>
      <c r="B389" s="634"/>
      <c r="C389" s="634"/>
      <c r="D389" s="633"/>
      <c r="E389" s="635"/>
      <c r="F389" s="635"/>
      <c r="G389" s="634"/>
      <c r="H389" s="647"/>
      <c r="I389" s="651"/>
      <c r="J389" s="647"/>
      <c r="K389" s="649"/>
      <c r="L389" s="647">
        <f>IF(D389="",0,VLOOKUP(D389,LookupDataNonCounty!$B$2:$C$16,2,FALSE)*J389)</f>
        <v>0</v>
      </c>
      <c r="M389" s="647"/>
      <c r="N389" s="647"/>
      <c r="O389" s="647"/>
      <c r="P389" s="647"/>
      <c r="Q389" s="647"/>
      <c r="R389" s="459"/>
      <c r="S389" s="460"/>
      <c r="T389" s="461"/>
      <c r="U389" s="462"/>
      <c r="V389" s="459"/>
      <c r="W389" s="459"/>
      <c r="X389" s="459"/>
      <c r="Y389" s="463"/>
      <c r="Z389" s="464"/>
      <c r="AA389" s="465"/>
      <c r="AB389" s="459"/>
      <c r="AC389" s="463"/>
      <c r="AD389" s="464"/>
      <c r="AE389" s="466"/>
      <c r="AF389" s="464"/>
      <c r="AG389" s="461"/>
      <c r="AH389" s="464"/>
      <c r="AI389" s="461"/>
      <c r="AJ389" s="653">
        <f t="shared" si="62"/>
        <v>1</v>
      </c>
      <c r="AK389" s="607"/>
      <c r="AL389" s="320">
        <f t="shared" ref="AL389:AL452" si="72">(I389+S389)*AJ389</f>
        <v>0</v>
      </c>
      <c r="AM389" s="320">
        <f t="shared" si="63"/>
        <v>0</v>
      </c>
      <c r="AN389" s="324">
        <f t="shared" si="64"/>
        <v>0</v>
      </c>
      <c r="AO389" s="324">
        <f t="shared" si="65"/>
        <v>0</v>
      </c>
      <c r="AP389" s="324">
        <f t="shared" si="66"/>
        <v>0</v>
      </c>
      <c r="AQ389" s="324">
        <f t="shared" si="67"/>
        <v>0</v>
      </c>
      <c r="AR389" s="324">
        <f t="shared" si="68"/>
        <v>0</v>
      </c>
      <c r="AS389" s="324">
        <f t="shared" si="69"/>
        <v>0</v>
      </c>
      <c r="AT389" s="324">
        <f t="shared" si="70"/>
        <v>0</v>
      </c>
      <c r="AU389" s="321">
        <f t="shared" si="71"/>
        <v>0</v>
      </c>
      <c r="AV389" s="322" t="str">
        <f t="shared" ref="AV389:AV452" si="73">IF(COUNTA(AK389,M389:AI389,A389:K389)&gt;0,"Y","")</f>
        <v/>
      </c>
      <c r="AW389" s="110"/>
      <c r="AX389" s="110"/>
      <c r="AY389" s="110"/>
    </row>
    <row r="390" spans="1:51">
      <c r="A390" s="319"/>
      <c r="B390" s="634"/>
      <c r="C390" s="634"/>
      <c r="D390" s="633"/>
      <c r="E390" s="635"/>
      <c r="F390" s="635"/>
      <c r="G390" s="634"/>
      <c r="H390" s="647"/>
      <c r="I390" s="651"/>
      <c r="J390" s="647"/>
      <c r="K390" s="649"/>
      <c r="L390" s="647">
        <f>IF(D390="",0,VLOOKUP(D390,LookupDataNonCounty!$B$2:$C$16,2,FALSE)*J390)</f>
        <v>0</v>
      </c>
      <c r="M390" s="647"/>
      <c r="N390" s="647"/>
      <c r="O390" s="647"/>
      <c r="P390" s="647"/>
      <c r="Q390" s="647"/>
      <c r="R390" s="459"/>
      <c r="S390" s="460"/>
      <c r="T390" s="461"/>
      <c r="U390" s="462"/>
      <c r="V390" s="459"/>
      <c r="W390" s="459"/>
      <c r="X390" s="459"/>
      <c r="Y390" s="463"/>
      <c r="Z390" s="464"/>
      <c r="AA390" s="465"/>
      <c r="AB390" s="459"/>
      <c r="AC390" s="463"/>
      <c r="AD390" s="464"/>
      <c r="AE390" s="466"/>
      <c r="AF390" s="464"/>
      <c r="AG390" s="461"/>
      <c r="AH390" s="464"/>
      <c r="AI390" s="461"/>
      <c r="AJ390" s="653">
        <f t="shared" ref="AJ390:AJ453" si="74">1-AK390</f>
        <v>1</v>
      </c>
      <c r="AK390" s="608"/>
      <c r="AL390" s="320">
        <f t="shared" si="72"/>
        <v>0</v>
      </c>
      <c r="AM390" s="320">
        <f t="shared" ref="AM390:AM453" si="75">AL390/40</f>
        <v>0</v>
      </c>
      <c r="AN390" s="324">
        <f t="shared" ref="AN390:AN453" si="76">(J390+SUM(T390:X390))*AJ390</f>
        <v>0</v>
      </c>
      <c r="AO390" s="324">
        <f t="shared" ref="AO390:AO453" si="77">(SUM(K390,Y390,Z390)*AJ390)</f>
        <v>0</v>
      </c>
      <c r="AP390" s="324">
        <f t="shared" ref="AP390:AP453" si="78">(L390+AA390+AB390)*AJ390</f>
        <v>0</v>
      </c>
      <c r="AQ390" s="324">
        <f t="shared" ref="AQ390:AQ453" si="79">(SUM(M390:N390)+SUM(AC390:AD390))*AJ390</f>
        <v>0</v>
      </c>
      <c r="AR390" s="324">
        <f t="shared" ref="AR390:AR453" si="80">(O390+AE390+AF390)*AJ390</f>
        <v>0</v>
      </c>
      <c r="AS390" s="324">
        <f t="shared" ref="AS390:AS453" si="81">(P390+AG390+AH390)*AJ390</f>
        <v>0</v>
      </c>
      <c r="AT390" s="324">
        <f t="shared" ref="AT390:AT453" si="82">(Q390+AI390)*AJ390</f>
        <v>0</v>
      </c>
      <c r="AU390" s="321">
        <f t="shared" ref="AU390:AU453" si="83">SUM(AN390:AT390)</f>
        <v>0</v>
      </c>
      <c r="AV390" s="322" t="str">
        <f t="shared" si="73"/>
        <v/>
      </c>
      <c r="AW390" s="110"/>
      <c r="AX390" s="110"/>
      <c r="AY390" s="110"/>
    </row>
    <row r="391" spans="1:51">
      <c r="A391" s="319"/>
      <c r="B391" s="634"/>
      <c r="C391" s="634"/>
      <c r="D391" s="633"/>
      <c r="E391" s="635"/>
      <c r="F391" s="635"/>
      <c r="G391" s="634"/>
      <c r="H391" s="647"/>
      <c r="I391" s="651"/>
      <c r="J391" s="647"/>
      <c r="K391" s="649"/>
      <c r="L391" s="647">
        <f>IF(D391="",0,VLOOKUP(D391,LookupDataNonCounty!$B$2:$C$16,2,FALSE)*J391)</f>
        <v>0</v>
      </c>
      <c r="M391" s="647"/>
      <c r="N391" s="647"/>
      <c r="O391" s="647"/>
      <c r="P391" s="647"/>
      <c r="Q391" s="647"/>
      <c r="R391" s="459"/>
      <c r="S391" s="460"/>
      <c r="T391" s="461"/>
      <c r="U391" s="462"/>
      <c r="V391" s="459"/>
      <c r="W391" s="459"/>
      <c r="X391" s="459"/>
      <c r="Y391" s="463"/>
      <c r="Z391" s="464"/>
      <c r="AA391" s="465"/>
      <c r="AB391" s="459"/>
      <c r="AC391" s="463"/>
      <c r="AD391" s="464"/>
      <c r="AE391" s="466"/>
      <c r="AF391" s="464"/>
      <c r="AG391" s="461"/>
      <c r="AH391" s="464"/>
      <c r="AI391" s="461"/>
      <c r="AJ391" s="653">
        <f t="shared" si="74"/>
        <v>1</v>
      </c>
      <c r="AK391" s="607"/>
      <c r="AL391" s="320">
        <f t="shared" si="72"/>
        <v>0</v>
      </c>
      <c r="AM391" s="320">
        <f t="shared" si="75"/>
        <v>0</v>
      </c>
      <c r="AN391" s="324">
        <f t="shared" si="76"/>
        <v>0</v>
      </c>
      <c r="AO391" s="324">
        <f t="shared" si="77"/>
        <v>0</v>
      </c>
      <c r="AP391" s="324">
        <f t="shared" si="78"/>
        <v>0</v>
      </c>
      <c r="AQ391" s="324">
        <f t="shared" si="79"/>
        <v>0</v>
      </c>
      <c r="AR391" s="324">
        <f t="shared" si="80"/>
        <v>0</v>
      </c>
      <c r="AS391" s="324">
        <f t="shared" si="81"/>
        <v>0</v>
      </c>
      <c r="AT391" s="324">
        <f t="shared" si="82"/>
        <v>0</v>
      </c>
      <c r="AU391" s="321">
        <f t="shared" si="83"/>
        <v>0</v>
      </c>
      <c r="AV391" s="322" t="str">
        <f t="shared" si="73"/>
        <v/>
      </c>
      <c r="AW391" s="110"/>
      <c r="AX391" s="110"/>
      <c r="AY391" s="110"/>
    </row>
    <row r="392" spans="1:51">
      <c r="A392" s="319"/>
      <c r="B392" s="634"/>
      <c r="C392" s="634"/>
      <c r="D392" s="633"/>
      <c r="E392" s="635"/>
      <c r="F392" s="635"/>
      <c r="G392" s="634"/>
      <c r="H392" s="647"/>
      <c r="I392" s="651"/>
      <c r="J392" s="647"/>
      <c r="K392" s="649"/>
      <c r="L392" s="647">
        <f>IF(D392="",0,VLOOKUP(D392,LookupDataNonCounty!$B$2:$C$16,2,FALSE)*J392)</f>
        <v>0</v>
      </c>
      <c r="M392" s="647"/>
      <c r="N392" s="647"/>
      <c r="O392" s="647"/>
      <c r="P392" s="647"/>
      <c r="Q392" s="647"/>
      <c r="R392" s="459"/>
      <c r="S392" s="460"/>
      <c r="T392" s="461"/>
      <c r="U392" s="462"/>
      <c r="V392" s="459"/>
      <c r="W392" s="459"/>
      <c r="X392" s="459"/>
      <c r="Y392" s="463"/>
      <c r="Z392" s="464"/>
      <c r="AA392" s="465"/>
      <c r="AB392" s="459"/>
      <c r="AC392" s="463"/>
      <c r="AD392" s="464"/>
      <c r="AE392" s="466"/>
      <c r="AF392" s="464"/>
      <c r="AG392" s="461"/>
      <c r="AH392" s="464"/>
      <c r="AI392" s="461"/>
      <c r="AJ392" s="653">
        <f t="shared" si="74"/>
        <v>1</v>
      </c>
      <c r="AK392" s="608"/>
      <c r="AL392" s="320">
        <f t="shared" si="72"/>
        <v>0</v>
      </c>
      <c r="AM392" s="320">
        <f t="shared" si="75"/>
        <v>0</v>
      </c>
      <c r="AN392" s="324">
        <f t="shared" si="76"/>
        <v>0</v>
      </c>
      <c r="AO392" s="324">
        <f t="shared" si="77"/>
        <v>0</v>
      </c>
      <c r="AP392" s="324">
        <f t="shared" si="78"/>
        <v>0</v>
      </c>
      <c r="AQ392" s="324">
        <f t="shared" si="79"/>
        <v>0</v>
      </c>
      <c r="AR392" s="324">
        <f t="shared" si="80"/>
        <v>0</v>
      </c>
      <c r="AS392" s="324">
        <f t="shared" si="81"/>
        <v>0</v>
      </c>
      <c r="AT392" s="324">
        <f t="shared" si="82"/>
        <v>0</v>
      </c>
      <c r="AU392" s="321">
        <f t="shared" si="83"/>
        <v>0</v>
      </c>
      <c r="AV392" s="322" t="str">
        <f t="shared" si="73"/>
        <v/>
      </c>
      <c r="AW392" s="110"/>
      <c r="AX392" s="110"/>
      <c r="AY392" s="110"/>
    </row>
    <row r="393" spans="1:51">
      <c r="A393" s="319"/>
      <c r="B393" s="634"/>
      <c r="C393" s="634"/>
      <c r="D393" s="633"/>
      <c r="E393" s="635"/>
      <c r="F393" s="635"/>
      <c r="G393" s="634"/>
      <c r="H393" s="647"/>
      <c r="I393" s="651"/>
      <c r="J393" s="647"/>
      <c r="K393" s="649"/>
      <c r="L393" s="647">
        <f>IF(D393="",0,VLOOKUP(D393,LookupDataNonCounty!$B$2:$C$16,2,FALSE)*J393)</f>
        <v>0</v>
      </c>
      <c r="M393" s="647"/>
      <c r="N393" s="647"/>
      <c r="O393" s="647"/>
      <c r="P393" s="647"/>
      <c r="Q393" s="647"/>
      <c r="R393" s="459"/>
      <c r="S393" s="460"/>
      <c r="T393" s="461"/>
      <c r="U393" s="462"/>
      <c r="V393" s="459"/>
      <c r="W393" s="459"/>
      <c r="X393" s="459"/>
      <c r="Y393" s="463"/>
      <c r="Z393" s="464"/>
      <c r="AA393" s="465"/>
      <c r="AB393" s="459"/>
      <c r="AC393" s="463"/>
      <c r="AD393" s="464"/>
      <c r="AE393" s="466"/>
      <c r="AF393" s="464"/>
      <c r="AG393" s="461"/>
      <c r="AH393" s="464"/>
      <c r="AI393" s="461"/>
      <c r="AJ393" s="653">
        <f t="shared" si="74"/>
        <v>1</v>
      </c>
      <c r="AK393" s="607"/>
      <c r="AL393" s="320">
        <f t="shared" si="72"/>
        <v>0</v>
      </c>
      <c r="AM393" s="320">
        <f t="shared" si="75"/>
        <v>0</v>
      </c>
      <c r="AN393" s="324">
        <f t="shared" si="76"/>
        <v>0</v>
      </c>
      <c r="AO393" s="324">
        <f t="shared" si="77"/>
        <v>0</v>
      </c>
      <c r="AP393" s="324">
        <f t="shared" si="78"/>
        <v>0</v>
      </c>
      <c r="AQ393" s="324">
        <f t="shared" si="79"/>
        <v>0</v>
      </c>
      <c r="AR393" s="324">
        <f t="shared" si="80"/>
        <v>0</v>
      </c>
      <c r="AS393" s="324">
        <f t="shared" si="81"/>
        <v>0</v>
      </c>
      <c r="AT393" s="324">
        <f t="shared" si="82"/>
        <v>0</v>
      </c>
      <c r="AU393" s="321">
        <f t="shared" si="83"/>
        <v>0</v>
      </c>
      <c r="AV393" s="322" t="str">
        <f t="shared" si="73"/>
        <v/>
      </c>
      <c r="AW393" s="110"/>
      <c r="AX393" s="110"/>
      <c r="AY393" s="110"/>
    </row>
    <row r="394" spans="1:51">
      <c r="A394" s="319"/>
      <c r="B394" s="634"/>
      <c r="C394" s="634"/>
      <c r="D394" s="633"/>
      <c r="E394" s="635"/>
      <c r="F394" s="635"/>
      <c r="G394" s="634"/>
      <c r="H394" s="647"/>
      <c r="I394" s="651"/>
      <c r="J394" s="647"/>
      <c r="K394" s="649"/>
      <c r="L394" s="647">
        <f>IF(D394="",0,VLOOKUP(D394,LookupDataNonCounty!$B$2:$C$16,2,FALSE)*J394)</f>
        <v>0</v>
      </c>
      <c r="M394" s="647"/>
      <c r="N394" s="647"/>
      <c r="O394" s="647"/>
      <c r="P394" s="647"/>
      <c r="Q394" s="647"/>
      <c r="R394" s="459"/>
      <c r="S394" s="460"/>
      <c r="T394" s="461"/>
      <c r="U394" s="462"/>
      <c r="V394" s="459"/>
      <c r="W394" s="459"/>
      <c r="X394" s="459"/>
      <c r="Y394" s="463"/>
      <c r="Z394" s="464"/>
      <c r="AA394" s="465"/>
      <c r="AB394" s="459"/>
      <c r="AC394" s="463"/>
      <c r="AD394" s="464"/>
      <c r="AE394" s="466"/>
      <c r="AF394" s="464"/>
      <c r="AG394" s="461"/>
      <c r="AH394" s="464"/>
      <c r="AI394" s="461"/>
      <c r="AJ394" s="653">
        <f t="shared" si="74"/>
        <v>1</v>
      </c>
      <c r="AK394" s="608"/>
      <c r="AL394" s="320">
        <f t="shared" si="72"/>
        <v>0</v>
      </c>
      <c r="AM394" s="320">
        <f t="shared" si="75"/>
        <v>0</v>
      </c>
      <c r="AN394" s="324">
        <f t="shared" si="76"/>
        <v>0</v>
      </c>
      <c r="AO394" s="324">
        <f t="shared" si="77"/>
        <v>0</v>
      </c>
      <c r="AP394" s="324">
        <f t="shared" si="78"/>
        <v>0</v>
      </c>
      <c r="AQ394" s="324">
        <f t="shared" si="79"/>
        <v>0</v>
      </c>
      <c r="AR394" s="324">
        <f t="shared" si="80"/>
        <v>0</v>
      </c>
      <c r="AS394" s="324">
        <f t="shared" si="81"/>
        <v>0</v>
      </c>
      <c r="AT394" s="324">
        <f t="shared" si="82"/>
        <v>0</v>
      </c>
      <c r="AU394" s="321">
        <f t="shared" si="83"/>
        <v>0</v>
      </c>
      <c r="AV394" s="322" t="str">
        <f t="shared" si="73"/>
        <v/>
      </c>
      <c r="AW394" s="110"/>
      <c r="AX394" s="110"/>
      <c r="AY394" s="110"/>
    </row>
    <row r="395" spans="1:51">
      <c r="A395" s="319"/>
      <c r="B395" s="634"/>
      <c r="C395" s="634"/>
      <c r="D395" s="633"/>
      <c r="E395" s="635"/>
      <c r="F395" s="635"/>
      <c r="G395" s="634"/>
      <c r="H395" s="647"/>
      <c r="I395" s="651"/>
      <c r="J395" s="647"/>
      <c r="K395" s="649"/>
      <c r="L395" s="647">
        <f>IF(D395="",0,VLOOKUP(D395,LookupDataNonCounty!$B$2:$C$16,2,FALSE)*J395)</f>
        <v>0</v>
      </c>
      <c r="M395" s="647"/>
      <c r="N395" s="647"/>
      <c r="O395" s="647"/>
      <c r="P395" s="647"/>
      <c r="Q395" s="647"/>
      <c r="R395" s="459"/>
      <c r="S395" s="460"/>
      <c r="T395" s="461"/>
      <c r="U395" s="462"/>
      <c r="V395" s="459"/>
      <c r="W395" s="459"/>
      <c r="X395" s="459"/>
      <c r="Y395" s="463"/>
      <c r="Z395" s="464"/>
      <c r="AA395" s="465"/>
      <c r="AB395" s="459"/>
      <c r="AC395" s="463"/>
      <c r="AD395" s="464"/>
      <c r="AE395" s="466"/>
      <c r="AF395" s="464"/>
      <c r="AG395" s="461"/>
      <c r="AH395" s="464"/>
      <c r="AI395" s="461"/>
      <c r="AJ395" s="653">
        <f t="shared" si="74"/>
        <v>1</v>
      </c>
      <c r="AK395" s="607"/>
      <c r="AL395" s="320">
        <f t="shared" si="72"/>
        <v>0</v>
      </c>
      <c r="AM395" s="320">
        <f t="shared" si="75"/>
        <v>0</v>
      </c>
      <c r="AN395" s="324">
        <f t="shared" si="76"/>
        <v>0</v>
      </c>
      <c r="AO395" s="324">
        <f t="shared" si="77"/>
        <v>0</v>
      </c>
      <c r="AP395" s="324">
        <f t="shared" si="78"/>
        <v>0</v>
      </c>
      <c r="AQ395" s="324">
        <f t="shared" si="79"/>
        <v>0</v>
      </c>
      <c r="AR395" s="324">
        <f t="shared" si="80"/>
        <v>0</v>
      </c>
      <c r="AS395" s="324">
        <f t="shared" si="81"/>
        <v>0</v>
      </c>
      <c r="AT395" s="324">
        <f t="shared" si="82"/>
        <v>0</v>
      </c>
      <c r="AU395" s="321">
        <f t="shared" si="83"/>
        <v>0</v>
      </c>
      <c r="AV395" s="322" t="str">
        <f t="shared" si="73"/>
        <v/>
      </c>
      <c r="AW395" s="110"/>
      <c r="AX395" s="110"/>
      <c r="AY395" s="110"/>
    </row>
    <row r="396" spans="1:51">
      <c r="A396" s="319"/>
      <c r="B396" s="634"/>
      <c r="C396" s="634"/>
      <c r="D396" s="633"/>
      <c r="E396" s="635"/>
      <c r="F396" s="635"/>
      <c r="G396" s="634"/>
      <c r="H396" s="647"/>
      <c r="I396" s="651"/>
      <c r="J396" s="647"/>
      <c r="K396" s="649"/>
      <c r="L396" s="647">
        <f>IF(D396="",0,VLOOKUP(D396,LookupDataNonCounty!$B$2:$C$16,2,FALSE)*J396)</f>
        <v>0</v>
      </c>
      <c r="M396" s="647"/>
      <c r="N396" s="647"/>
      <c r="O396" s="647"/>
      <c r="P396" s="647"/>
      <c r="Q396" s="647"/>
      <c r="R396" s="459"/>
      <c r="S396" s="460"/>
      <c r="T396" s="461"/>
      <c r="U396" s="462"/>
      <c r="V396" s="459"/>
      <c r="W396" s="459"/>
      <c r="X396" s="459"/>
      <c r="Y396" s="463"/>
      <c r="Z396" s="464"/>
      <c r="AA396" s="465"/>
      <c r="AB396" s="459"/>
      <c r="AC396" s="463"/>
      <c r="AD396" s="464"/>
      <c r="AE396" s="466"/>
      <c r="AF396" s="464"/>
      <c r="AG396" s="461"/>
      <c r="AH396" s="464"/>
      <c r="AI396" s="461"/>
      <c r="AJ396" s="653">
        <f t="shared" si="74"/>
        <v>1</v>
      </c>
      <c r="AK396" s="608"/>
      <c r="AL396" s="320">
        <f t="shared" si="72"/>
        <v>0</v>
      </c>
      <c r="AM396" s="320">
        <f t="shared" si="75"/>
        <v>0</v>
      </c>
      <c r="AN396" s="324">
        <f t="shared" si="76"/>
        <v>0</v>
      </c>
      <c r="AO396" s="324">
        <f t="shared" si="77"/>
        <v>0</v>
      </c>
      <c r="AP396" s="324">
        <f t="shared" si="78"/>
        <v>0</v>
      </c>
      <c r="AQ396" s="324">
        <f t="shared" si="79"/>
        <v>0</v>
      </c>
      <c r="AR396" s="324">
        <f t="shared" si="80"/>
        <v>0</v>
      </c>
      <c r="AS396" s="324">
        <f t="shared" si="81"/>
        <v>0</v>
      </c>
      <c r="AT396" s="324">
        <f t="shared" si="82"/>
        <v>0</v>
      </c>
      <c r="AU396" s="321">
        <f t="shared" si="83"/>
        <v>0</v>
      </c>
      <c r="AV396" s="322" t="str">
        <f t="shared" si="73"/>
        <v/>
      </c>
      <c r="AW396" s="110"/>
      <c r="AX396" s="110"/>
      <c r="AY396" s="110"/>
    </row>
    <row r="397" spans="1:51">
      <c r="A397" s="319"/>
      <c r="B397" s="634"/>
      <c r="C397" s="634"/>
      <c r="D397" s="633"/>
      <c r="E397" s="635"/>
      <c r="F397" s="635"/>
      <c r="G397" s="634"/>
      <c r="H397" s="647"/>
      <c r="I397" s="651"/>
      <c r="J397" s="647"/>
      <c r="K397" s="649"/>
      <c r="L397" s="647">
        <f>IF(D397="",0,VLOOKUP(D397,LookupDataNonCounty!$B$2:$C$16,2,FALSE)*J397)</f>
        <v>0</v>
      </c>
      <c r="M397" s="647"/>
      <c r="N397" s="647"/>
      <c r="O397" s="647"/>
      <c r="P397" s="647"/>
      <c r="Q397" s="647"/>
      <c r="R397" s="459"/>
      <c r="S397" s="460"/>
      <c r="T397" s="461"/>
      <c r="U397" s="462"/>
      <c r="V397" s="459"/>
      <c r="W397" s="459"/>
      <c r="X397" s="459"/>
      <c r="Y397" s="463"/>
      <c r="Z397" s="464"/>
      <c r="AA397" s="465"/>
      <c r="AB397" s="459"/>
      <c r="AC397" s="463"/>
      <c r="AD397" s="464"/>
      <c r="AE397" s="466"/>
      <c r="AF397" s="464"/>
      <c r="AG397" s="461"/>
      <c r="AH397" s="464"/>
      <c r="AI397" s="461"/>
      <c r="AJ397" s="653">
        <f t="shared" si="74"/>
        <v>1</v>
      </c>
      <c r="AK397" s="607"/>
      <c r="AL397" s="320">
        <f t="shared" si="72"/>
        <v>0</v>
      </c>
      <c r="AM397" s="320">
        <f t="shared" si="75"/>
        <v>0</v>
      </c>
      <c r="AN397" s="324">
        <f t="shared" si="76"/>
        <v>0</v>
      </c>
      <c r="AO397" s="324">
        <f t="shared" si="77"/>
        <v>0</v>
      </c>
      <c r="AP397" s="324">
        <f t="shared" si="78"/>
        <v>0</v>
      </c>
      <c r="AQ397" s="324">
        <f t="shared" si="79"/>
        <v>0</v>
      </c>
      <c r="AR397" s="324">
        <f t="shared" si="80"/>
        <v>0</v>
      </c>
      <c r="AS397" s="324">
        <f t="shared" si="81"/>
        <v>0</v>
      </c>
      <c r="AT397" s="324">
        <f t="shared" si="82"/>
        <v>0</v>
      </c>
      <c r="AU397" s="321">
        <f t="shared" si="83"/>
        <v>0</v>
      </c>
      <c r="AV397" s="322" t="str">
        <f t="shared" si="73"/>
        <v/>
      </c>
      <c r="AW397" s="110"/>
      <c r="AX397" s="110"/>
      <c r="AY397" s="110"/>
    </row>
    <row r="398" spans="1:51">
      <c r="A398" s="319"/>
      <c r="B398" s="634"/>
      <c r="C398" s="634"/>
      <c r="D398" s="633"/>
      <c r="E398" s="635"/>
      <c r="F398" s="635"/>
      <c r="G398" s="634"/>
      <c r="H398" s="647"/>
      <c r="I398" s="651"/>
      <c r="J398" s="647"/>
      <c r="K398" s="649"/>
      <c r="L398" s="647">
        <f>IF(D398="",0,VLOOKUP(D398,LookupDataNonCounty!$B$2:$C$16,2,FALSE)*J398)</f>
        <v>0</v>
      </c>
      <c r="M398" s="647"/>
      <c r="N398" s="647"/>
      <c r="O398" s="647"/>
      <c r="P398" s="647"/>
      <c r="Q398" s="647"/>
      <c r="R398" s="459"/>
      <c r="S398" s="460"/>
      <c r="T398" s="461"/>
      <c r="U398" s="462"/>
      <c r="V398" s="459"/>
      <c r="W398" s="459"/>
      <c r="X398" s="459"/>
      <c r="Y398" s="463"/>
      <c r="Z398" s="464"/>
      <c r="AA398" s="465"/>
      <c r="AB398" s="459"/>
      <c r="AC398" s="463"/>
      <c r="AD398" s="464"/>
      <c r="AE398" s="466"/>
      <c r="AF398" s="464"/>
      <c r="AG398" s="461"/>
      <c r="AH398" s="464"/>
      <c r="AI398" s="461"/>
      <c r="AJ398" s="653">
        <f t="shared" si="74"/>
        <v>1</v>
      </c>
      <c r="AK398" s="608"/>
      <c r="AL398" s="320">
        <f t="shared" si="72"/>
        <v>0</v>
      </c>
      <c r="AM398" s="320">
        <f t="shared" si="75"/>
        <v>0</v>
      </c>
      <c r="AN398" s="324">
        <f t="shared" si="76"/>
        <v>0</v>
      </c>
      <c r="AO398" s="324">
        <f t="shared" si="77"/>
        <v>0</v>
      </c>
      <c r="AP398" s="324">
        <f t="shared" si="78"/>
        <v>0</v>
      </c>
      <c r="AQ398" s="324">
        <f t="shared" si="79"/>
        <v>0</v>
      </c>
      <c r="AR398" s="324">
        <f t="shared" si="80"/>
        <v>0</v>
      </c>
      <c r="AS398" s="324">
        <f t="shared" si="81"/>
        <v>0</v>
      </c>
      <c r="AT398" s="324">
        <f t="shared" si="82"/>
        <v>0</v>
      </c>
      <c r="AU398" s="321">
        <f t="shared" si="83"/>
        <v>0</v>
      </c>
      <c r="AV398" s="322" t="str">
        <f t="shared" si="73"/>
        <v/>
      </c>
      <c r="AW398" s="110"/>
      <c r="AX398" s="110"/>
      <c r="AY398" s="110"/>
    </row>
    <row r="399" spans="1:51">
      <c r="A399" s="319"/>
      <c r="B399" s="634"/>
      <c r="C399" s="634"/>
      <c r="D399" s="633"/>
      <c r="E399" s="635"/>
      <c r="F399" s="635"/>
      <c r="G399" s="634"/>
      <c r="H399" s="647"/>
      <c r="I399" s="651"/>
      <c r="J399" s="647"/>
      <c r="K399" s="649"/>
      <c r="L399" s="647">
        <f>IF(D399="",0,VLOOKUP(D399,LookupDataNonCounty!$B$2:$C$16,2,FALSE)*J399)</f>
        <v>0</v>
      </c>
      <c r="M399" s="647"/>
      <c r="N399" s="647"/>
      <c r="O399" s="647"/>
      <c r="P399" s="647"/>
      <c r="Q399" s="647"/>
      <c r="R399" s="459"/>
      <c r="S399" s="460"/>
      <c r="T399" s="461"/>
      <c r="U399" s="462"/>
      <c r="V399" s="459"/>
      <c r="W399" s="459"/>
      <c r="X399" s="459"/>
      <c r="Y399" s="463"/>
      <c r="Z399" s="464"/>
      <c r="AA399" s="465"/>
      <c r="AB399" s="459"/>
      <c r="AC399" s="463"/>
      <c r="AD399" s="464"/>
      <c r="AE399" s="466"/>
      <c r="AF399" s="464"/>
      <c r="AG399" s="461"/>
      <c r="AH399" s="464"/>
      <c r="AI399" s="461"/>
      <c r="AJ399" s="653">
        <f t="shared" si="74"/>
        <v>1</v>
      </c>
      <c r="AK399" s="607"/>
      <c r="AL399" s="320">
        <f t="shared" si="72"/>
        <v>0</v>
      </c>
      <c r="AM399" s="320">
        <f t="shared" si="75"/>
        <v>0</v>
      </c>
      <c r="AN399" s="324">
        <f t="shared" si="76"/>
        <v>0</v>
      </c>
      <c r="AO399" s="324">
        <f t="shared" si="77"/>
        <v>0</v>
      </c>
      <c r="AP399" s="324">
        <f t="shared" si="78"/>
        <v>0</v>
      </c>
      <c r="AQ399" s="324">
        <f t="shared" si="79"/>
        <v>0</v>
      </c>
      <c r="AR399" s="324">
        <f t="shared" si="80"/>
        <v>0</v>
      </c>
      <c r="AS399" s="324">
        <f t="shared" si="81"/>
        <v>0</v>
      </c>
      <c r="AT399" s="324">
        <f t="shared" si="82"/>
        <v>0</v>
      </c>
      <c r="AU399" s="321">
        <f t="shared" si="83"/>
        <v>0</v>
      </c>
      <c r="AV399" s="322" t="str">
        <f t="shared" si="73"/>
        <v/>
      </c>
      <c r="AW399" s="110"/>
      <c r="AX399" s="110"/>
      <c r="AY399" s="110"/>
    </row>
    <row r="400" spans="1:51">
      <c r="A400" s="319"/>
      <c r="B400" s="634"/>
      <c r="C400" s="634"/>
      <c r="D400" s="633"/>
      <c r="E400" s="635"/>
      <c r="F400" s="635"/>
      <c r="G400" s="634"/>
      <c r="H400" s="647"/>
      <c r="I400" s="651"/>
      <c r="J400" s="647"/>
      <c r="K400" s="649"/>
      <c r="L400" s="647">
        <f>IF(D400="",0,VLOOKUP(D400,LookupDataNonCounty!$B$2:$C$16,2,FALSE)*J400)</f>
        <v>0</v>
      </c>
      <c r="M400" s="647"/>
      <c r="N400" s="647"/>
      <c r="O400" s="647"/>
      <c r="P400" s="647"/>
      <c r="Q400" s="647"/>
      <c r="R400" s="459"/>
      <c r="S400" s="460"/>
      <c r="T400" s="461"/>
      <c r="U400" s="462"/>
      <c r="V400" s="459"/>
      <c r="W400" s="459"/>
      <c r="X400" s="459"/>
      <c r="Y400" s="463"/>
      <c r="Z400" s="464"/>
      <c r="AA400" s="465"/>
      <c r="AB400" s="459"/>
      <c r="AC400" s="463"/>
      <c r="AD400" s="464"/>
      <c r="AE400" s="466"/>
      <c r="AF400" s="464"/>
      <c r="AG400" s="461"/>
      <c r="AH400" s="464"/>
      <c r="AI400" s="461"/>
      <c r="AJ400" s="653">
        <f t="shared" si="74"/>
        <v>1</v>
      </c>
      <c r="AK400" s="608"/>
      <c r="AL400" s="320">
        <f t="shared" si="72"/>
        <v>0</v>
      </c>
      <c r="AM400" s="320">
        <f t="shared" si="75"/>
        <v>0</v>
      </c>
      <c r="AN400" s="324">
        <f t="shared" si="76"/>
        <v>0</v>
      </c>
      <c r="AO400" s="324">
        <f t="shared" si="77"/>
        <v>0</v>
      </c>
      <c r="AP400" s="324">
        <f t="shared" si="78"/>
        <v>0</v>
      </c>
      <c r="AQ400" s="324">
        <f t="shared" si="79"/>
        <v>0</v>
      </c>
      <c r="AR400" s="324">
        <f t="shared" si="80"/>
        <v>0</v>
      </c>
      <c r="AS400" s="324">
        <f t="shared" si="81"/>
        <v>0</v>
      </c>
      <c r="AT400" s="324">
        <f t="shared" si="82"/>
        <v>0</v>
      </c>
      <c r="AU400" s="321">
        <f t="shared" si="83"/>
        <v>0</v>
      </c>
      <c r="AV400" s="322" t="str">
        <f t="shared" si="73"/>
        <v/>
      </c>
      <c r="AW400" s="110"/>
      <c r="AX400" s="110"/>
      <c r="AY400" s="110"/>
    </row>
    <row r="401" spans="1:51">
      <c r="A401" s="319"/>
      <c r="B401" s="634"/>
      <c r="C401" s="634"/>
      <c r="D401" s="633"/>
      <c r="E401" s="635"/>
      <c r="F401" s="635"/>
      <c r="G401" s="634"/>
      <c r="H401" s="647"/>
      <c r="I401" s="651"/>
      <c r="J401" s="647"/>
      <c r="K401" s="649"/>
      <c r="L401" s="647">
        <f>IF(D401="",0,VLOOKUP(D401,LookupDataNonCounty!$B$2:$C$16,2,FALSE)*J401)</f>
        <v>0</v>
      </c>
      <c r="M401" s="647"/>
      <c r="N401" s="647"/>
      <c r="O401" s="647"/>
      <c r="P401" s="647"/>
      <c r="Q401" s="647"/>
      <c r="R401" s="459"/>
      <c r="S401" s="460"/>
      <c r="T401" s="461"/>
      <c r="U401" s="462"/>
      <c r="V401" s="459"/>
      <c r="W401" s="459"/>
      <c r="X401" s="459"/>
      <c r="Y401" s="463"/>
      <c r="Z401" s="464"/>
      <c r="AA401" s="465"/>
      <c r="AB401" s="459"/>
      <c r="AC401" s="463"/>
      <c r="AD401" s="464"/>
      <c r="AE401" s="466"/>
      <c r="AF401" s="464"/>
      <c r="AG401" s="461"/>
      <c r="AH401" s="464"/>
      <c r="AI401" s="461"/>
      <c r="AJ401" s="653">
        <f t="shared" si="74"/>
        <v>1</v>
      </c>
      <c r="AK401" s="607"/>
      <c r="AL401" s="320">
        <f t="shared" si="72"/>
        <v>0</v>
      </c>
      <c r="AM401" s="320">
        <f t="shared" si="75"/>
        <v>0</v>
      </c>
      <c r="AN401" s="324">
        <f t="shared" si="76"/>
        <v>0</v>
      </c>
      <c r="AO401" s="324">
        <f t="shared" si="77"/>
        <v>0</v>
      </c>
      <c r="AP401" s="324">
        <f t="shared" si="78"/>
        <v>0</v>
      </c>
      <c r="AQ401" s="324">
        <f t="shared" si="79"/>
        <v>0</v>
      </c>
      <c r="AR401" s="324">
        <f t="shared" si="80"/>
        <v>0</v>
      </c>
      <c r="AS401" s="324">
        <f t="shared" si="81"/>
        <v>0</v>
      </c>
      <c r="AT401" s="324">
        <f t="shared" si="82"/>
        <v>0</v>
      </c>
      <c r="AU401" s="321">
        <f t="shared" si="83"/>
        <v>0</v>
      </c>
      <c r="AV401" s="322" t="str">
        <f t="shared" si="73"/>
        <v/>
      </c>
      <c r="AW401" s="110"/>
      <c r="AX401" s="110"/>
      <c r="AY401" s="110"/>
    </row>
    <row r="402" spans="1:51">
      <c r="A402" s="319"/>
      <c r="B402" s="634"/>
      <c r="C402" s="634"/>
      <c r="D402" s="633"/>
      <c r="E402" s="635"/>
      <c r="F402" s="635"/>
      <c r="G402" s="634"/>
      <c r="H402" s="647"/>
      <c r="I402" s="651"/>
      <c r="J402" s="647"/>
      <c r="K402" s="649"/>
      <c r="L402" s="647">
        <f>IF(D402="",0,VLOOKUP(D402,LookupDataNonCounty!$B$2:$C$16,2,FALSE)*J402)</f>
        <v>0</v>
      </c>
      <c r="M402" s="647"/>
      <c r="N402" s="647"/>
      <c r="O402" s="647"/>
      <c r="P402" s="647"/>
      <c r="Q402" s="647"/>
      <c r="R402" s="459"/>
      <c r="S402" s="460"/>
      <c r="T402" s="461"/>
      <c r="U402" s="462"/>
      <c r="V402" s="459"/>
      <c r="W402" s="459"/>
      <c r="X402" s="459"/>
      <c r="Y402" s="463"/>
      <c r="Z402" s="464"/>
      <c r="AA402" s="465"/>
      <c r="AB402" s="459"/>
      <c r="AC402" s="463"/>
      <c r="AD402" s="464"/>
      <c r="AE402" s="466"/>
      <c r="AF402" s="464"/>
      <c r="AG402" s="461"/>
      <c r="AH402" s="464"/>
      <c r="AI402" s="461"/>
      <c r="AJ402" s="653">
        <f t="shared" si="74"/>
        <v>1</v>
      </c>
      <c r="AK402" s="608"/>
      <c r="AL402" s="320">
        <f t="shared" si="72"/>
        <v>0</v>
      </c>
      <c r="AM402" s="320">
        <f t="shared" si="75"/>
        <v>0</v>
      </c>
      <c r="AN402" s="324">
        <f t="shared" si="76"/>
        <v>0</v>
      </c>
      <c r="AO402" s="324">
        <f t="shared" si="77"/>
        <v>0</v>
      </c>
      <c r="AP402" s="324">
        <f t="shared" si="78"/>
        <v>0</v>
      </c>
      <c r="AQ402" s="324">
        <f t="shared" si="79"/>
        <v>0</v>
      </c>
      <c r="AR402" s="324">
        <f t="shared" si="80"/>
        <v>0</v>
      </c>
      <c r="AS402" s="324">
        <f t="shared" si="81"/>
        <v>0</v>
      </c>
      <c r="AT402" s="324">
        <f t="shared" si="82"/>
        <v>0</v>
      </c>
      <c r="AU402" s="321">
        <f t="shared" si="83"/>
        <v>0</v>
      </c>
      <c r="AV402" s="322" t="str">
        <f t="shared" si="73"/>
        <v/>
      </c>
      <c r="AW402" s="110"/>
      <c r="AX402" s="110"/>
      <c r="AY402" s="110"/>
    </row>
    <row r="403" spans="1:51">
      <c r="A403" s="319"/>
      <c r="B403" s="634"/>
      <c r="C403" s="634"/>
      <c r="D403" s="633"/>
      <c r="E403" s="635"/>
      <c r="F403" s="635"/>
      <c r="G403" s="634"/>
      <c r="H403" s="647"/>
      <c r="I403" s="651"/>
      <c r="J403" s="647"/>
      <c r="K403" s="649"/>
      <c r="L403" s="647">
        <f>IF(D403="",0,VLOOKUP(D403,LookupDataNonCounty!$B$2:$C$16,2,FALSE)*J403)</f>
        <v>0</v>
      </c>
      <c r="M403" s="647"/>
      <c r="N403" s="647"/>
      <c r="O403" s="647"/>
      <c r="P403" s="647"/>
      <c r="Q403" s="647"/>
      <c r="R403" s="459"/>
      <c r="S403" s="460"/>
      <c r="T403" s="461"/>
      <c r="U403" s="462"/>
      <c r="V403" s="459"/>
      <c r="W403" s="459"/>
      <c r="X403" s="459"/>
      <c r="Y403" s="463"/>
      <c r="Z403" s="464"/>
      <c r="AA403" s="465"/>
      <c r="AB403" s="459"/>
      <c r="AC403" s="463"/>
      <c r="AD403" s="464"/>
      <c r="AE403" s="466"/>
      <c r="AF403" s="464"/>
      <c r="AG403" s="461"/>
      <c r="AH403" s="464"/>
      <c r="AI403" s="461"/>
      <c r="AJ403" s="653">
        <f t="shared" si="74"/>
        <v>1</v>
      </c>
      <c r="AK403" s="607"/>
      <c r="AL403" s="320">
        <f t="shared" si="72"/>
        <v>0</v>
      </c>
      <c r="AM403" s="320">
        <f t="shared" si="75"/>
        <v>0</v>
      </c>
      <c r="AN403" s="324">
        <f t="shared" si="76"/>
        <v>0</v>
      </c>
      <c r="AO403" s="324">
        <f t="shared" si="77"/>
        <v>0</v>
      </c>
      <c r="AP403" s="324">
        <f t="shared" si="78"/>
        <v>0</v>
      </c>
      <c r="AQ403" s="324">
        <f t="shared" si="79"/>
        <v>0</v>
      </c>
      <c r="AR403" s="324">
        <f t="shared" si="80"/>
        <v>0</v>
      </c>
      <c r="AS403" s="324">
        <f t="shared" si="81"/>
        <v>0</v>
      </c>
      <c r="AT403" s="324">
        <f t="shared" si="82"/>
        <v>0</v>
      </c>
      <c r="AU403" s="321">
        <f t="shared" si="83"/>
        <v>0</v>
      </c>
      <c r="AV403" s="322" t="str">
        <f t="shared" si="73"/>
        <v/>
      </c>
      <c r="AW403" s="110"/>
      <c r="AX403" s="110"/>
      <c r="AY403" s="110"/>
    </row>
    <row r="404" spans="1:51">
      <c r="A404" s="319"/>
      <c r="B404" s="634"/>
      <c r="C404" s="634"/>
      <c r="D404" s="633"/>
      <c r="E404" s="635"/>
      <c r="F404" s="635"/>
      <c r="G404" s="634"/>
      <c r="H404" s="647"/>
      <c r="I404" s="651"/>
      <c r="J404" s="647"/>
      <c r="K404" s="649"/>
      <c r="L404" s="647">
        <f>IF(D404="",0,VLOOKUP(D404,LookupDataNonCounty!$B$2:$C$16,2,FALSE)*J404)</f>
        <v>0</v>
      </c>
      <c r="M404" s="647"/>
      <c r="N404" s="647"/>
      <c r="O404" s="647"/>
      <c r="P404" s="647"/>
      <c r="Q404" s="647"/>
      <c r="R404" s="459"/>
      <c r="S404" s="460"/>
      <c r="T404" s="461"/>
      <c r="U404" s="462"/>
      <c r="V404" s="459"/>
      <c r="W404" s="459"/>
      <c r="X404" s="459"/>
      <c r="Y404" s="463"/>
      <c r="Z404" s="464"/>
      <c r="AA404" s="465"/>
      <c r="AB404" s="459"/>
      <c r="AC404" s="463"/>
      <c r="AD404" s="464"/>
      <c r="AE404" s="466"/>
      <c r="AF404" s="464"/>
      <c r="AG404" s="461"/>
      <c r="AH404" s="464"/>
      <c r="AI404" s="461"/>
      <c r="AJ404" s="653">
        <f t="shared" si="74"/>
        <v>1</v>
      </c>
      <c r="AK404" s="608"/>
      <c r="AL404" s="320">
        <f t="shared" si="72"/>
        <v>0</v>
      </c>
      <c r="AM404" s="320">
        <f t="shared" si="75"/>
        <v>0</v>
      </c>
      <c r="AN404" s="324">
        <f t="shared" si="76"/>
        <v>0</v>
      </c>
      <c r="AO404" s="324">
        <f t="shared" si="77"/>
        <v>0</v>
      </c>
      <c r="AP404" s="324">
        <f t="shared" si="78"/>
        <v>0</v>
      </c>
      <c r="AQ404" s="324">
        <f t="shared" si="79"/>
        <v>0</v>
      </c>
      <c r="AR404" s="324">
        <f t="shared" si="80"/>
        <v>0</v>
      </c>
      <c r="AS404" s="324">
        <f t="shared" si="81"/>
        <v>0</v>
      </c>
      <c r="AT404" s="324">
        <f t="shared" si="82"/>
        <v>0</v>
      </c>
      <c r="AU404" s="321">
        <f t="shared" si="83"/>
        <v>0</v>
      </c>
      <c r="AV404" s="322" t="str">
        <f t="shared" si="73"/>
        <v/>
      </c>
      <c r="AW404" s="110"/>
      <c r="AX404" s="110"/>
      <c r="AY404" s="110"/>
    </row>
    <row r="405" spans="1:51">
      <c r="A405" s="319"/>
      <c r="B405" s="634"/>
      <c r="C405" s="634"/>
      <c r="D405" s="633"/>
      <c r="E405" s="635"/>
      <c r="F405" s="635"/>
      <c r="G405" s="634"/>
      <c r="H405" s="647"/>
      <c r="I405" s="651"/>
      <c r="J405" s="647"/>
      <c r="K405" s="649"/>
      <c r="L405" s="647">
        <f>IF(D405="",0,VLOOKUP(D405,LookupDataNonCounty!$B$2:$C$16,2,FALSE)*J405)</f>
        <v>0</v>
      </c>
      <c r="M405" s="647"/>
      <c r="N405" s="647"/>
      <c r="O405" s="647"/>
      <c r="P405" s="647"/>
      <c r="Q405" s="647"/>
      <c r="R405" s="459"/>
      <c r="S405" s="460"/>
      <c r="T405" s="461"/>
      <c r="U405" s="462"/>
      <c r="V405" s="459"/>
      <c r="W405" s="459"/>
      <c r="X405" s="459"/>
      <c r="Y405" s="463"/>
      <c r="Z405" s="464"/>
      <c r="AA405" s="465"/>
      <c r="AB405" s="459"/>
      <c r="AC405" s="463"/>
      <c r="AD405" s="464"/>
      <c r="AE405" s="466"/>
      <c r="AF405" s="464"/>
      <c r="AG405" s="461"/>
      <c r="AH405" s="464"/>
      <c r="AI405" s="461"/>
      <c r="AJ405" s="653">
        <f t="shared" si="74"/>
        <v>1</v>
      </c>
      <c r="AK405" s="607"/>
      <c r="AL405" s="320">
        <f t="shared" si="72"/>
        <v>0</v>
      </c>
      <c r="AM405" s="320">
        <f t="shared" si="75"/>
        <v>0</v>
      </c>
      <c r="AN405" s="324">
        <f t="shared" si="76"/>
        <v>0</v>
      </c>
      <c r="AO405" s="324">
        <f t="shared" si="77"/>
        <v>0</v>
      </c>
      <c r="AP405" s="324">
        <f t="shared" si="78"/>
        <v>0</v>
      </c>
      <c r="AQ405" s="324">
        <f t="shared" si="79"/>
        <v>0</v>
      </c>
      <c r="AR405" s="324">
        <f t="shared" si="80"/>
        <v>0</v>
      </c>
      <c r="AS405" s="324">
        <f t="shared" si="81"/>
        <v>0</v>
      </c>
      <c r="AT405" s="324">
        <f t="shared" si="82"/>
        <v>0</v>
      </c>
      <c r="AU405" s="321">
        <f t="shared" si="83"/>
        <v>0</v>
      </c>
      <c r="AV405" s="322" t="str">
        <f t="shared" si="73"/>
        <v/>
      </c>
      <c r="AW405" s="110"/>
      <c r="AX405" s="110"/>
      <c r="AY405" s="110"/>
    </row>
    <row r="406" spans="1:51">
      <c r="A406" s="319"/>
      <c r="B406" s="634"/>
      <c r="C406" s="634"/>
      <c r="D406" s="633"/>
      <c r="E406" s="635"/>
      <c r="F406" s="635"/>
      <c r="G406" s="634"/>
      <c r="H406" s="647"/>
      <c r="I406" s="651"/>
      <c r="J406" s="647"/>
      <c r="K406" s="649"/>
      <c r="L406" s="647">
        <f>IF(D406="",0,VLOOKUP(D406,LookupDataNonCounty!$B$2:$C$16,2,FALSE)*J406)</f>
        <v>0</v>
      </c>
      <c r="M406" s="647"/>
      <c r="N406" s="647"/>
      <c r="O406" s="647"/>
      <c r="P406" s="647"/>
      <c r="Q406" s="647"/>
      <c r="R406" s="459"/>
      <c r="S406" s="460"/>
      <c r="T406" s="461"/>
      <c r="U406" s="462"/>
      <c r="V406" s="459"/>
      <c r="W406" s="459"/>
      <c r="X406" s="459"/>
      <c r="Y406" s="463"/>
      <c r="Z406" s="464"/>
      <c r="AA406" s="465"/>
      <c r="AB406" s="459"/>
      <c r="AC406" s="463"/>
      <c r="AD406" s="464"/>
      <c r="AE406" s="466"/>
      <c r="AF406" s="464"/>
      <c r="AG406" s="461"/>
      <c r="AH406" s="464"/>
      <c r="AI406" s="461"/>
      <c r="AJ406" s="653">
        <f t="shared" si="74"/>
        <v>1</v>
      </c>
      <c r="AK406" s="608"/>
      <c r="AL406" s="320">
        <f t="shared" si="72"/>
        <v>0</v>
      </c>
      <c r="AM406" s="320">
        <f t="shared" si="75"/>
        <v>0</v>
      </c>
      <c r="AN406" s="324">
        <f t="shared" si="76"/>
        <v>0</v>
      </c>
      <c r="AO406" s="324">
        <f t="shared" si="77"/>
        <v>0</v>
      </c>
      <c r="AP406" s="324">
        <f t="shared" si="78"/>
        <v>0</v>
      </c>
      <c r="AQ406" s="324">
        <f t="shared" si="79"/>
        <v>0</v>
      </c>
      <c r="AR406" s="324">
        <f t="shared" si="80"/>
        <v>0</v>
      </c>
      <c r="AS406" s="324">
        <f t="shared" si="81"/>
        <v>0</v>
      </c>
      <c r="AT406" s="324">
        <f t="shared" si="82"/>
        <v>0</v>
      </c>
      <c r="AU406" s="321">
        <f t="shared" si="83"/>
        <v>0</v>
      </c>
      <c r="AV406" s="322" t="str">
        <f t="shared" si="73"/>
        <v/>
      </c>
      <c r="AW406" s="110"/>
      <c r="AX406" s="110"/>
      <c r="AY406" s="110"/>
    </row>
    <row r="407" spans="1:51">
      <c r="A407" s="319"/>
      <c r="B407" s="634"/>
      <c r="C407" s="634"/>
      <c r="D407" s="633"/>
      <c r="E407" s="635"/>
      <c r="F407" s="635"/>
      <c r="G407" s="634"/>
      <c r="H407" s="647"/>
      <c r="I407" s="651"/>
      <c r="J407" s="647"/>
      <c r="K407" s="649"/>
      <c r="L407" s="647">
        <f>IF(D407="",0,VLOOKUP(D407,LookupDataNonCounty!$B$2:$C$16,2,FALSE)*J407)</f>
        <v>0</v>
      </c>
      <c r="M407" s="647"/>
      <c r="N407" s="647"/>
      <c r="O407" s="647"/>
      <c r="P407" s="647"/>
      <c r="Q407" s="647"/>
      <c r="R407" s="459"/>
      <c r="S407" s="460"/>
      <c r="T407" s="461"/>
      <c r="U407" s="462"/>
      <c r="V407" s="459"/>
      <c r="W407" s="459"/>
      <c r="X407" s="459"/>
      <c r="Y407" s="463"/>
      <c r="Z407" s="464"/>
      <c r="AA407" s="465"/>
      <c r="AB407" s="459"/>
      <c r="AC407" s="463"/>
      <c r="AD407" s="464"/>
      <c r="AE407" s="466"/>
      <c r="AF407" s="464"/>
      <c r="AG407" s="461"/>
      <c r="AH407" s="464"/>
      <c r="AI407" s="461"/>
      <c r="AJ407" s="653">
        <f t="shared" si="74"/>
        <v>1</v>
      </c>
      <c r="AK407" s="607"/>
      <c r="AL407" s="320">
        <f t="shared" si="72"/>
        <v>0</v>
      </c>
      <c r="AM407" s="320">
        <f t="shared" si="75"/>
        <v>0</v>
      </c>
      <c r="AN407" s="324">
        <f t="shared" si="76"/>
        <v>0</v>
      </c>
      <c r="AO407" s="324">
        <f t="shared" si="77"/>
        <v>0</v>
      </c>
      <c r="AP407" s="324">
        <f t="shared" si="78"/>
        <v>0</v>
      </c>
      <c r="AQ407" s="324">
        <f t="shared" si="79"/>
        <v>0</v>
      </c>
      <c r="AR407" s="324">
        <f t="shared" si="80"/>
        <v>0</v>
      </c>
      <c r="AS407" s="324">
        <f t="shared" si="81"/>
        <v>0</v>
      </c>
      <c r="AT407" s="324">
        <f t="shared" si="82"/>
        <v>0</v>
      </c>
      <c r="AU407" s="321">
        <f t="shared" si="83"/>
        <v>0</v>
      </c>
      <c r="AV407" s="322" t="str">
        <f t="shared" si="73"/>
        <v/>
      </c>
      <c r="AW407" s="110"/>
      <c r="AX407" s="110"/>
      <c r="AY407" s="110"/>
    </row>
    <row r="408" spans="1:51">
      <c r="A408" s="319"/>
      <c r="B408" s="634"/>
      <c r="C408" s="634"/>
      <c r="D408" s="633"/>
      <c r="E408" s="635"/>
      <c r="F408" s="635"/>
      <c r="G408" s="634"/>
      <c r="H408" s="647"/>
      <c r="I408" s="651"/>
      <c r="J408" s="647"/>
      <c r="K408" s="649"/>
      <c r="L408" s="647">
        <f>IF(D408="",0,VLOOKUP(D408,LookupDataNonCounty!$B$2:$C$16,2,FALSE)*J408)</f>
        <v>0</v>
      </c>
      <c r="M408" s="647"/>
      <c r="N408" s="647"/>
      <c r="O408" s="647"/>
      <c r="P408" s="647"/>
      <c r="Q408" s="647"/>
      <c r="R408" s="459"/>
      <c r="S408" s="460"/>
      <c r="T408" s="461"/>
      <c r="U408" s="462"/>
      <c r="V408" s="459"/>
      <c r="W408" s="459"/>
      <c r="X408" s="459"/>
      <c r="Y408" s="463"/>
      <c r="Z408" s="464"/>
      <c r="AA408" s="465"/>
      <c r="AB408" s="459"/>
      <c r="AC408" s="463"/>
      <c r="AD408" s="464"/>
      <c r="AE408" s="466"/>
      <c r="AF408" s="464"/>
      <c r="AG408" s="461"/>
      <c r="AH408" s="464"/>
      <c r="AI408" s="461"/>
      <c r="AJ408" s="653">
        <f t="shared" si="74"/>
        <v>1</v>
      </c>
      <c r="AK408" s="608"/>
      <c r="AL408" s="320">
        <f t="shared" si="72"/>
        <v>0</v>
      </c>
      <c r="AM408" s="320">
        <f t="shared" si="75"/>
        <v>0</v>
      </c>
      <c r="AN408" s="324">
        <f t="shared" si="76"/>
        <v>0</v>
      </c>
      <c r="AO408" s="324">
        <f t="shared" si="77"/>
        <v>0</v>
      </c>
      <c r="AP408" s="324">
        <f t="shared" si="78"/>
        <v>0</v>
      </c>
      <c r="AQ408" s="324">
        <f t="shared" si="79"/>
        <v>0</v>
      </c>
      <c r="AR408" s="324">
        <f t="shared" si="80"/>
        <v>0</v>
      </c>
      <c r="AS408" s="324">
        <f t="shared" si="81"/>
        <v>0</v>
      </c>
      <c r="AT408" s="324">
        <f t="shared" si="82"/>
        <v>0</v>
      </c>
      <c r="AU408" s="321">
        <f t="shared" si="83"/>
        <v>0</v>
      </c>
      <c r="AV408" s="322" t="str">
        <f t="shared" si="73"/>
        <v/>
      </c>
      <c r="AW408" s="110"/>
      <c r="AX408" s="110"/>
      <c r="AY408" s="110"/>
    </row>
    <row r="409" spans="1:51">
      <c r="A409" s="319"/>
      <c r="B409" s="634"/>
      <c r="C409" s="634"/>
      <c r="D409" s="633"/>
      <c r="E409" s="635"/>
      <c r="F409" s="635"/>
      <c r="G409" s="634"/>
      <c r="H409" s="647"/>
      <c r="I409" s="651"/>
      <c r="J409" s="647"/>
      <c r="K409" s="649"/>
      <c r="L409" s="647">
        <f>IF(D409="",0,VLOOKUP(D409,LookupDataNonCounty!$B$2:$C$16,2,FALSE)*J409)</f>
        <v>0</v>
      </c>
      <c r="M409" s="647"/>
      <c r="N409" s="647"/>
      <c r="O409" s="647"/>
      <c r="P409" s="647"/>
      <c r="Q409" s="647"/>
      <c r="R409" s="459"/>
      <c r="S409" s="460"/>
      <c r="T409" s="461"/>
      <c r="U409" s="462"/>
      <c r="V409" s="459"/>
      <c r="W409" s="459"/>
      <c r="X409" s="459"/>
      <c r="Y409" s="463"/>
      <c r="Z409" s="464"/>
      <c r="AA409" s="465"/>
      <c r="AB409" s="459"/>
      <c r="AC409" s="463"/>
      <c r="AD409" s="464"/>
      <c r="AE409" s="466"/>
      <c r="AF409" s="464"/>
      <c r="AG409" s="461"/>
      <c r="AH409" s="464"/>
      <c r="AI409" s="461"/>
      <c r="AJ409" s="653">
        <f t="shared" si="74"/>
        <v>1</v>
      </c>
      <c r="AK409" s="607"/>
      <c r="AL409" s="320">
        <f t="shared" si="72"/>
        <v>0</v>
      </c>
      <c r="AM409" s="320">
        <f t="shared" si="75"/>
        <v>0</v>
      </c>
      <c r="AN409" s="324">
        <f t="shared" si="76"/>
        <v>0</v>
      </c>
      <c r="AO409" s="324">
        <f t="shared" si="77"/>
        <v>0</v>
      </c>
      <c r="AP409" s="324">
        <f t="shared" si="78"/>
        <v>0</v>
      </c>
      <c r="AQ409" s="324">
        <f t="shared" si="79"/>
        <v>0</v>
      </c>
      <c r="AR409" s="324">
        <f t="shared" si="80"/>
        <v>0</v>
      </c>
      <c r="AS409" s="324">
        <f t="shared" si="81"/>
        <v>0</v>
      </c>
      <c r="AT409" s="324">
        <f t="shared" si="82"/>
        <v>0</v>
      </c>
      <c r="AU409" s="321">
        <f t="shared" si="83"/>
        <v>0</v>
      </c>
      <c r="AV409" s="322" t="str">
        <f t="shared" si="73"/>
        <v/>
      </c>
      <c r="AW409" s="110"/>
      <c r="AX409" s="110"/>
      <c r="AY409" s="110"/>
    </row>
    <row r="410" spans="1:51">
      <c r="A410" s="319"/>
      <c r="B410" s="634"/>
      <c r="C410" s="634"/>
      <c r="D410" s="633"/>
      <c r="E410" s="635"/>
      <c r="F410" s="635"/>
      <c r="G410" s="634"/>
      <c r="H410" s="647"/>
      <c r="I410" s="651"/>
      <c r="J410" s="647"/>
      <c r="K410" s="649"/>
      <c r="L410" s="647">
        <f>IF(D410="",0,VLOOKUP(D410,LookupDataNonCounty!$B$2:$C$16,2,FALSE)*J410)</f>
        <v>0</v>
      </c>
      <c r="M410" s="647"/>
      <c r="N410" s="647"/>
      <c r="O410" s="647"/>
      <c r="P410" s="647"/>
      <c r="Q410" s="647"/>
      <c r="R410" s="459"/>
      <c r="S410" s="460"/>
      <c r="T410" s="461"/>
      <c r="U410" s="462"/>
      <c r="V410" s="459"/>
      <c r="W410" s="459"/>
      <c r="X410" s="459"/>
      <c r="Y410" s="463"/>
      <c r="Z410" s="464"/>
      <c r="AA410" s="465"/>
      <c r="AB410" s="459"/>
      <c r="AC410" s="463"/>
      <c r="AD410" s="464"/>
      <c r="AE410" s="466"/>
      <c r="AF410" s="464"/>
      <c r="AG410" s="461"/>
      <c r="AH410" s="464"/>
      <c r="AI410" s="461"/>
      <c r="AJ410" s="653">
        <f t="shared" si="74"/>
        <v>1</v>
      </c>
      <c r="AK410" s="608"/>
      <c r="AL410" s="320">
        <f t="shared" si="72"/>
        <v>0</v>
      </c>
      <c r="AM410" s="320">
        <f t="shared" si="75"/>
        <v>0</v>
      </c>
      <c r="AN410" s="324">
        <f t="shared" si="76"/>
        <v>0</v>
      </c>
      <c r="AO410" s="324">
        <f t="shared" si="77"/>
        <v>0</v>
      </c>
      <c r="AP410" s="324">
        <f t="shared" si="78"/>
        <v>0</v>
      </c>
      <c r="AQ410" s="324">
        <f t="shared" si="79"/>
        <v>0</v>
      </c>
      <c r="AR410" s="324">
        <f t="shared" si="80"/>
        <v>0</v>
      </c>
      <c r="AS410" s="324">
        <f t="shared" si="81"/>
        <v>0</v>
      </c>
      <c r="AT410" s="324">
        <f t="shared" si="82"/>
        <v>0</v>
      </c>
      <c r="AU410" s="321">
        <f t="shared" si="83"/>
        <v>0</v>
      </c>
      <c r="AV410" s="322" t="str">
        <f t="shared" si="73"/>
        <v/>
      </c>
      <c r="AW410" s="110"/>
      <c r="AX410" s="110"/>
      <c r="AY410" s="110"/>
    </row>
    <row r="411" spans="1:51">
      <c r="A411" s="319"/>
      <c r="B411" s="634"/>
      <c r="C411" s="634"/>
      <c r="D411" s="633"/>
      <c r="E411" s="635"/>
      <c r="F411" s="635"/>
      <c r="G411" s="634"/>
      <c r="H411" s="647"/>
      <c r="I411" s="651"/>
      <c r="J411" s="647"/>
      <c r="K411" s="649"/>
      <c r="L411" s="647">
        <f>IF(D411="",0,VLOOKUP(D411,LookupDataNonCounty!$B$2:$C$16,2,FALSE)*J411)</f>
        <v>0</v>
      </c>
      <c r="M411" s="647"/>
      <c r="N411" s="647"/>
      <c r="O411" s="647"/>
      <c r="P411" s="647"/>
      <c r="Q411" s="647"/>
      <c r="R411" s="459"/>
      <c r="S411" s="460"/>
      <c r="T411" s="461"/>
      <c r="U411" s="462"/>
      <c r="V411" s="459"/>
      <c r="W411" s="459"/>
      <c r="X411" s="459"/>
      <c r="Y411" s="463"/>
      <c r="Z411" s="464"/>
      <c r="AA411" s="465"/>
      <c r="AB411" s="459"/>
      <c r="AC411" s="463"/>
      <c r="AD411" s="464"/>
      <c r="AE411" s="466"/>
      <c r="AF411" s="464"/>
      <c r="AG411" s="461"/>
      <c r="AH411" s="464"/>
      <c r="AI411" s="461"/>
      <c r="AJ411" s="653">
        <f t="shared" si="74"/>
        <v>1</v>
      </c>
      <c r="AK411" s="607"/>
      <c r="AL411" s="320">
        <f t="shared" si="72"/>
        <v>0</v>
      </c>
      <c r="AM411" s="320">
        <f t="shared" si="75"/>
        <v>0</v>
      </c>
      <c r="AN411" s="324">
        <f t="shared" si="76"/>
        <v>0</v>
      </c>
      <c r="AO411" s="324">
        <f t="shared" si="77"/>
        <v>0</v>
      </c>
      <c r="AP411" s="324">
        <f t="shared" si="78"/>
        <v>0</v>
      </c>
      <c r="AQ411" s="324">
        <f t="shared" si="79"/>
        <v>0</v>
      </c>
      <c r="AR411" s="324">
        <f t="shared" si="80"/>
        <v>0</v>
      </c>
      <c r="AS411" s="324">
        <f t="shared" si="81"/>
        <v>0</v>
      </c>
      <c r="AT411" s="324">
        <f t="shared" si="82"/>
        <v>0</v>
      </c>
      <c r="AU411" s="321">
        <f t="shared" si="83"/>
        <v>0</v>
      </c>
      <c r="AV411" s="322" t="str">
        <f t="shared" si="73"/>
        <v/>
      </c>
      <c r="AW411" s="110"/>
      <c r="AX411" s="110"/>
      <c r="AY411" s="110"/>
    </row>
    <row r="412" spans="1:51">
      <c r="A412" s="319"/>
      <c r="B412" s="634"/>
      <c r="C412" s="634"/>
      <c r="D412" s="633"/>
      <c r="E412" s="635"/>
      <c r="F412" s="635"/>
      <c r="G412" s="634"/>
      <c r="H412" s="647"/>
      <c r="I412" s="651"/>
      <c r="J412" s="647"/>
      <c r="K412" s="649"/>
      <c r="L412" s="647">
        <f>IF(D412="",0,VLOOKUP(D412,LookupDataNonCounty!$B$2:$C$16,2,FALSE)*J412)</f>
        <v>0</v>
      </c>
      <c r="M412" s="647"/>
      <c r="N412" s="647"/>
      <c r="O412" s="647"/>
      <c r="P412" s="647"/>
      <c r="Q412" s="647"/>
      <c r="R412" s="459"/>
      <c r="S412" s="460"/>
      <c r="T412" s="461"/>
      <c r="U412" s="462"/>
      <c r="V412" s="459"/>
      <c r="W412" s="459"/>
      <c r="X412" s="459"/>
      <c r="Y412" s="463"/>
      <c r="Z412" s="464"/>
      <c r="AA412" s="465"/>
      <c r="AB412" s="459"/>
      <c r="AC412" s="463"/>
      <c r="AD412" s="464"/>
      <c r="AE412" s="466"/>
      <c r="AF412" s="464"/>
      <c r="AG412" s="461"/>
      <c r="AH412" s="464"/>
      <c r="AI412" s="461"/>
      <c r="AJ412" s="653">
        <f t="shared" si="74"/>
        <v>1</v>
      </c>
      <c r="AK412" s="608"/>
      <c r="AL412" s="320">
        <f t="shared" si="72"/>
        <v>0</v>
      </c>
      <c r="AM412" s="320">
        <f t="shared" si="75"/>
        <v>0</v>
      </c>
      <c r="AN412" s="324">
        <f t="shared" si="76"/>
        <v>0</v>
      </c>
      <c r="AO412" s="324">
        <f t="shared" si="77"/>
        <v>0</v>
      </c>
      <c r="AP412" s="324">
        <f t="shared" si="78"/>
        <v>0</v>
      </c>
      <c r="AQ412" s="324">
        <f t="shared" si="79"/>
        <v>0</v>
      </c>
      <c r="AR412" s="324">
        <f t="shared" si="80"/>
        <v>0</v>
      </c>
      <c r="AS412" s="324">
        <f t="shared" si="81"/>
        <v>0</v>
      </c>
      <c r="AT412" s="324">
        <f t="shared" si="82"/>
        <v>0</v>
      </c>
      <c r="AU412" s="321">
        <f t="shared" si="83"/>
        <v>0</v>
      </c>
      <c r="AV412" s="322" t="str">
        <f t="shared" si="73"/>
        <v/>
      </c>
      <c r="AW412" s="110"/>
      <c r="AX412" s="110"/>
      <c r="AY412" s="110"/>
    </row>
    <row r="413" spans="1:51">
      <c r="A413" s="319"/>
      <c r="B413" s="634"/>
      <c r="C413" s="634"/>
      <c r="D413" s="633"/>
      <c r="E413" s="635"/>
      <c r="F413" s="635"/>
      <c r="G413" s="634"/>
      <c r="H413" s="647"/>
      <c r="I413" s="651"/>
      <c r="J413" s="647"/>
      <c r="K413" s="649"/>
      <c r="L413" s="647">
        <f>IF(D413="",0,VLOOKUP(D413,LookupDataNonCounty!$B$2:$C$16,2,FALSE)*J413)</f>
        <v>0</v>
      </c>
      <c r="M413" s="647"/>
      <c r="N413" s="647"/>
      <c r="O413" s="647"/>
      <c r="P413" s="647"/>
      <c r="Q413" s="647"/>
      <c r="R413" s="459"/>
      <c r="S413" s="460"/>
      <c r="T413" s="461"/>
      <c r="U413" s="462"/>
      <c r="V413" s="459"/>
      <c r="W413" s="459"/>
      <c r="X413" s="459"/>
      <c r="Y413" s="463"/>
      <c r="Z413" s="464"/>
      <c r="AA413" s="465"/>
      <c r="AB413" s="459"/>
      <c r="AC413" s="463"/>
      <c r="AD413" s="464"/>
      <c r="AE413" s="466"/>
      <c r="AF413" s="464"/>
      <c r="AG413" s="461"/>
      <c r="AH413" s="464"/>
      <c r="AI413" s="461"/>
      <c r="AJ413" s="653">
        <f t="shared" si="74"/>
        <v>1</v>
      </c>
      <c r="AK413" s="607"/>
      <c r="AL413" s="320">
        <f t="shared" si="72"/>
        <v>0</v>
      </c>
      <c r="AM413" s="320">
        <f t="shared" si="75"/>
        <v>0</v>
      </c>
      <c r="AN413" s="324">
        <f t="shared" si="76"/>
        <v>0</v>
      </c>
      <c r="AO413" s="324">
        <f t="shared" si="77"/>
        <v>0</v>
      </c>
      <c r="AP413" s="324">
        <f t="shared" si="78"/>
        <v>0</v>
      </c>
      <c r="AQ413" s="324">
        <f t="shared" si="79"/>
        <v>0</v>
      </c>
      <c r="AR413" s="324">
        <f t="shared" si="80"/>
        <v>0</v>
      </c>
      <c r="AS413" s="324">
        <f t="shared" si="81"/>
        <v>0</v>
      </c>
      <c r="AT413" s="324">
        <f t="shared" si="82"/>
        <v>0</v>
      </c>
      <c r="AU413" s="321">
        <f t="shared" si="83"/>
        <v>0</v>
      </c>
      <c r="AV413" s="322" t="str">
        <f t="shared" si="73"/>
        <v/>
      </c>
      <c r="AW413" s="110"/>
      <c r="AX413" s="110"/>
      <c r="AY413" s="110"/>
    </row>
    <row r="414" spans="1:51">
      <c r="A414" s="319"/>
      <c r="B414" s="634"/>
      <c r="C414" s="634"/>
      <c r="D414" s="633"/>
      <c r="E414" s="635"/>
      <c r="F414" s="635"/>
      <c r="G414" s="634"/>
      <c r="H414" s="647"/>
      <c r="I414" s="651"/>
      <c r="J414" s="647"/>
      <c r="K414" s="649"/>
      <c r="L414" s="647">
        <f>IF(D414="",0,VLOOKUP(D414,LookupDataNonCounty!$B$2:$C$16,2,FALSE)*J414)</f>
        <v>0</v>
      </c>
      <c r="M414" s="647"/>
      <c r="N414" s="647"/>
      <c r="O414" s="647"/>
      <c r="P414" s="647"/>
      <c r="Q414" s="647"/>
      <c r="R414" s="459"/>
      <c r="S414" s="460"/>
      <c r="T414" s="461"/>
      <c r="U414" s="462"/>
      <c r="V414" s="459"/>
      <c r="W414" s="459"/>
      <c r="X414" s="459"/>
      <c r="Y414" s="463"/>
      <c r="Z414" s="464"/>
      <c r="AA414" s="465"/>
      <c r="AB414" s="459"/>
      <c r="AC414" s="463"/>
      <c r="AD414" s="464"/>
      <c r="AE414" s="466"/>
      <c r="AF414" s="464"/>
      <c r="AG414" s="461"/>
      <c r="AH414" s="464"/>
      <c r="AI414" s="461"/>
      <c r="AJ414" s="653">
        <f t="shared" si="74"/>
        <v>1</v>
      </c>
      <c r="AK414" s="608"/>
      <c r="AL414" s="320">
        <f t="shared" si="72"/>
        <v>0</v>
      </c>
      <c r="AM414" s="320">
        <f t="shared" si="75"/>
        <v>0</v>
      </c>
      <c r="AN414" s="324">
        <f t="shared" si="76"/>
        <v>0</v>
      </c>
      <c r="AO414" s="324">
        <f t="shared" si="77"/>
        <v>0</v>
      </c>
      <c r="AP414" s="324">
        <f t="shared" si="78"/>
        <v>0</v>
      </c>
      <c r="AQ414" s="324">
        <f t="shared" si="79"/>
        <v>0</v>
      </c>
      <c r="AR414" s="324">
        <f t="shared" si="80"/>
        <v>0</v>
      </c>
      <c r="AS414" s="324">
        <f t="shared" si="81"/>
        <v>0</v>
      </c>
      <c r="AT414" s="324">
        <f t="shared" si="82"/>
        <v>0</v>
      </c>
      <c r="AU414" s="321">
        <f t="shared" si="83"/>
        <v>0</v>
      </c>
      <c r="AV414" s="322" t="str">
        <f t="shared" si="73"/>
        <v/>
      </c>
      <c r="AW414" s="110"/>
      <c r="AX414" s="110"/>
      <c r="AY414" s="110"/>
    </row>
    <row r="415" spans="1:51">
      <c r="A415" s="319"/>
      <c r="B415" s="634"/>
      <c r="C415" s="634"/>
      <c r="D415" s="633"/>
      <c r="E415" s="635"/>
      <c r="F415" s="635"/>
      <c r="G415" s="634"/>
      <c r="H415" s="647"/>
      <c r="I415" s="651"/>
      <c r="J415" s="647"/>
      <c r="K415" s="649"/>
      <c r="L415" s="647">
        <f>IF(D415="",0,VLOOKUP(D415,LookupDataNonCounty!$B$2:$C$16,2,FALSE)*J415)</f>
        <v>0</v>
      </c>
      <c r="M415" s="647"/>
      <c r="N415" s="647"/>
      <c r="O415" s="647"/>
      <c r="P415" s="647"/>
      <c r="Q415" s="647"/>
      <c r="R415" s="459"/>
      <c r="S415" s="460"/>
      <c r="T415" s="461"/>
      <c r="U415" s="462"/>
      <c r="V415" s="459"/>
      <c r="W415" s="459"/>
      <c r="X415" s="459"/>
      <c r="Y415" s="463"/>
      <c r="Z415" s="464"/>
      <c r="AA415" s="465"/>
      <c r="AB415" s="459"/>
      <c r="AC415" s="463"/>
      <c r="AD415" s="464"/>
      <c r="AE415" s="466"/>
      <c r="AF415" s="464"/>
      <c r="AG415" s="461"/>
      <c r="AH415" s="464"/>
      <c r="AI415" s="461"/>
      <c r="AJ415" s="653">
        <f t="shared" si="74"/>
        <v>1</v>
      </c>
      <c r="AK415" s="607"/>
      <c r="AL415" s="320">
        <f t="shared" si="72"/>
        <v>0</v>
      </c>
      <c r="AM415" s="320">
        <f t="shared" si="75"/>
        <v>0</v>
      </c>
      <c r="AN415" s="324">
        <f t="shared" si="76"/>
        <v>0</v>
      </c>
      <c r="AO415" s="324">
        <f t="shared" si="77"/>
        <v>0</v>
      </c>
      <c r="AP415" s="324">
        <f t="shared" si="78"/>
        <v>0</v>
      </c>
      <c r="AQ415" s="324">
        <f t="shared" si="79"/>
        <v>0</v>
      </c>
      <c r="AR415" s="324">
        <f t="shared" si="80"/>
        <v>0</v>
      </c>
      <c r="AS415" s="324">
        <f t="shared" si="81"/>
        <v>0</v>
      </c>
      <c r="AT415" s="324">
        <f t="shared" si="82"/>
        <v>0</v>
      </c>
      <c r="AU415" s="321">
        <f t="shared" si="83"/>
        <v>0</v>
      </c>
      <c r="AV415" s="322" t="str">
        <f t="shared" si="73"/>
        <v/>
      </c>
      <c r="AW415" s="110"/>
      <c r="AX415" s="110"/>
      <c r="AY415" s="110"/>
    </row>
    <row r="416" spans="1:51">
      <c r="A416" s="319"/>
      <c r="B416" s="634"/>
      <c r="C416" s="634"/>
      <c r="D416" s="633"/>
      <c r="E416" s="635"/>
      <c r="F416" s="635"/>
      <c r="G416" s="634"/>
      <c r="H416" s="647"/>
      <c r="I416" s="651"/>
      <c r="J416" s="647"/>
      <c r="K416" s="649"/>
      <c r="L416" s="647">
        <f>IF(D416="",0,VLOOKUP(D416,LookupDataNonCounty!$B$2:$C$16,2,FALSE)*J416)</f>
        <v>0</v>
      </c>
      <c r="M416" s="647"/>
      <c r="N416" s="647"/>
      <c r="O416" s="647"/>
      <c r="P416" s="647"/>
      <c r="Q416" s="647"/>
      <c r="R416" s="459"/>
      <c r="S416" s="460"/>
      <c r="T416" s="461"/>
      <c r="U416" s="462"/>
      <c r="V416" s="459"/>
      <c r="W416" s="459"/>
      <c r="X416" s="459"/>
      <c r="Y416" s="463"/>
      <c r="Z416" s="464"/>
      <c r="AA416" s="465"/>
      <c r="AB416" s="459"/>
      <c r="AC416" s="463"/>
      <c r="AD416" s="464"/>
      <c r="AE416" s="466"/>
      <c r="AF416" s="464"/>
      <c r="AG416" s="461"/>
      <c r="AH416" s="464"/>
      <c r="AI416" s="461"/>
      <c r="AJ416" s="653">
        <f t="shared" si="74"/>
        <v>1</v>
      </c>
      <c r="AK416" s="608"/>
      <c r="AL416" s="320">
        <f t="shared" si="72"/>
        <v>0</v>
      </c>
      <c r="AM416" s="320">
        <f t="shared" si="75"/>
        <v>0</v>
      </c>
      <c r="AN416" s="324">
        <f t="shared" si="76"/>
        <v>0</v>
      </c>
      <c r="AO416" s="324">
        <f t="shared" si="77"/>
        <v>0</v>
      </c>
      <c r="AP416" s="324">
        <f t="shared" si="78"/>
        <v>0</v>
      </c>
      <c r="AQ416" s="324">
        <f t="shared" si="79"/>
        <v>0</v>
      </c>
      <c r="AR416" s="324">
        <f t="shared" si="80"/>
        <v>0</v>
      </c>
      <c r="AS416" s="324">
        <f t="shared" si="81"/>
        <v>0</v>
      </c>
      <c r="AT416" s="324">
        <f t="shared" si="82"/>
        <v>0</v>
      </c>
      <c r="AU416" s="321">
        <f t="shared" si="83"/>
        <v>0</v>
      </c>
      <c r="AV416" s="322" t="str">
        <f t="shared" si="73"/>
        <v/>
      </c>
      <c r="AW416" s="110"/>
      <c r="AX416" s="110"/>
      <c r="AY416" s="110"/>
    </row>
    <row r="417" spans="1:51">
      <c r="A417" s="319"/>
      <c r="B417" s="634"/>
      <c r="C417" s="634"/>
      <c r="D417" s="633"/>
      <c r="E417" s="635"/>
      <c r="F417" s="635"/>
      <c r="G417" s="634"/>
      <c r="H417" s="647"/>
      <c r="I417" s="651"/>
      <c r="J417" s="647"/>
      <c r="K417" s="649"/>
      <c r="L417" s="647">
        <f>IF(D417="",0,VLOOKUP(D417,LookupDataNonCounty!$B$2:$C$16,2,FALSE)*J417)</f>
        <v>0</v>
      </c>
      <c r="M417" s="647"/>
      <c r="N417" s="647"/>
      <c r="O417" s="647"/>
      <c r="P417" s="647"/>
      <c r="Q417" s="647"/>
      <c r="R417" s="459"/>
      <c r="S417" s="460"/>
      <c r="T417" s="461"/>
      <c r="U417" s="462"/>
      <c r="V417" s="459"/>
      <c r="W417" s="459"/>
      <c r="X417" s="459"/>
      <c r="Y417" s="463"/>
      <c r="Z417" s="464"/>
      <c r="AA417" s="465"/>
      <c r="AB417" s="459"/>
      <c r="AC417" s="463"/>
      <c r="AD417" s="464"/>
      <c r="AE417" s="466"/>
      <c r="AF417" s="464"/>
      <c r="AG417" s="461"/>
      <c r="AH417" s="464"/>
      <c r="AI417" s="461"/>
      <c r="AJ417" s="653">
        <f t="shared" si="74"/>
        <v>1</v>
      </c>
      <c r="AK417" s="607"/>
      <c r="AL417" s="320">
        <f t="shared" si="72"/>
        <v>0</v>
      </c>
      <c r="AM417" s="320">
        <f t="shared" si="75"/>
        <v>0</v>
      </c>
      <c r="AN417" s="324">
        <f t="shared" si="76"/>
        <v>0</v>
      </c>
      <c r="AO417" s="324">
        <f t="shared" si="77"/>
        <v>0</v>
      </c>
      <c r="AP417" s="324">
        <f t="shared" si="78"/>
        <v>0</v>
      </c>
      <c r="AQ417" s="324">
        <f t="shared" si="79"/>
        <v>0</v>
      </c>
      <c r="AR417" s="324">
        <f t="shared" si="80"/>
        <v>0</v>
      </c>
      <c r="AS417" s="324">
        <f t="shared" si="81"/>
        <v>0</v>
      </c>
      <c r="AT417" s="324">
        <f t="shared" si="82"/>
        <v>0</v>
      </c>
      <c r="AU417" s="321">
        <f t="shared" si="83"/>
        <v>0</v>
      </c>
      <c r="AV417" s="322" t="str">
        <f t="shared" si="73"/>
        <v/>
      </c>
      <c r="AW417" s="110"/>
      <c r="AX417" s="110"/>
      <c r="AY417" s="110"/>
    </row>
    <row r="418" spans="1:51">
      <c r="A418" s="319"/>
      <c r="B418" s="634"/>
      <c r="C418" s="634"/>
      <c r="D418" s="633"/>
      <c r="E418" s="635"/>
      <c r="F418" s="635"/>
      <c r="G418" s="634"/>
      <c r="H418" s="647"/>
      <c r="I418" s="651"/>
      <c r="J418" s="647"/>
      <c r="K418" s="649"/>
      <c r="L418" s="647">
        <f>IF(D418="",0,VLOOKUP(D418,LookupDataNonCounty!$B$2:$C$16,2,FALSE)*J418)</f>
        <v>0</v>
      </c>
      <c r="M418" s="647"/>
      <c r="N418" s="647"/>
      <c r="O418" s="647"/>
      <c r="P418" s="647"/>
      <c r="Q418" s="647"/>
      <c r="R418" s="459"/>
      <c r="S418" s="460"/>
      <c r="T418" s="461"/>
      <c r="U418" s="462"/>
      <c r="V418" s="459"/>
      <c r="W418" s="459"/>
      <c r="X418" s="459"/>
      <c r="Y418" s="463"/>
      <c r="Z418" s="464"/>
      <c r="AA418" s="465"/>
      <c r="AB418" s="459"/>
      <c r="AC418" s="463"/>
      <c r="AD418" s="464"/>
      <c r="AE418" s="466"/>
      <c r="AF418" s="464"/>
      <c r="AG418" s="461"/>
      <c r="AH418" s="464"/>
      <c r="AI418" s="461"/>
      <c r="AJ418" s="653">
        <f t="shared" si="74"/>
        <v>1</v>
      </c>
      <c r="AK418" s="608"/>
      <c r="AL418" s="320">
        <f t="shared" si="72"/>
        <v>0</v>
      </c>
      <c r="AM418" s="320">
        <f t="shared" si="75"/>
        <v>0</v>
      </c>
      <c r="AN418" s="324">
        <f t="shared" si="76"/>
        <v>0</v>
      </c>
      <c r="AO418" s="324">
        <f t="shared" si="77"/>
        <v>0</v>
      </c>
      <c r="AP418" s="324">
        <f t="shared" si="78"/>
        <v>0</v>
      </c>
      <c r="AQ418" s="324">
        <f t="shared" si="79"/>
        <v>0</v>
      </c>
      <c r="AR418" s="324">
        <f t="shared" si="80"/>
        <v>0</v>
      </c>
      <c r="AS418" s="324">
        <f t="shared" si="81"/>
        <v>0</v>
      </c>
      <c r="AT418" s="324">
        <f t="shared" si="82"/>
        <v>0</v>
      </c>
      <c r="AU418" s="321">
        <f t="shared" si="83"/>
        <v>0</v>
      </c>
      <c r="AV418" s="322" t="str">
        <f t="shared" si="73"/>
        <v/>
      </c>
      <c r="AW418" s="110"/>
      <c r="AX418" s="110"/>
      <c r="AY418" s="110"/>
    </row>
    <row r="419" spans="1:51">
      <c r="A419" s="319"/>
      <c r="B419" s="634"/>
      <c r="C419" s="634"/>
      <c r="D419" s="633"/>
      <c r="E419" s="635"/>
      <c r="F419" s="635"/>
      <c r="G419" s="634"/>
      <c r="H419" s="647"/>
      <c r="I419" s="651"/>
      <c r="J419" s="647"/>
      <c r="K419" s="649"/>
      <c r="L419" s="647">
        <f>IF(D419="",0,VLOOKUP(D419,LookupDataNonCounty!$B$2:$C$16,2,FALSE)*J419)</f>
        <v>0</v>
      </c>
      <c r="M419" s="647"/>
      <c r="N419" s="647"/>
      <c r="O419" s="647"/>
      <c r="P419" s="647"/>
      <c r="Q419" s="647"/>
      <c r="R419" s="459"/>
      <c r="S419" s="460"/>
      <c r="T419" s="461"/>
      <c r="U419" s="462"/>
      <c r="V419" s="459"/>
      <c r="W419" s="459"/>
      <c r="X419" s="459"/>
      <c r="Y419" s="463"/>
      <c r="Z419" s="464"/>
      <c r="AA419" s="465"/>
      <c r="AB419" s="459"/>
      <c r="AC419" s="463"/>
      <c r="AD419" s="464"/>
      <c r="AE419" s="466"/>
      <c r="AF419" s="464"/>
      <c r="AG419" s="461"/>
      <c r="AH419" s="464"/>
      <c r="AI419" s="461"/>
      <c r="AJ419" s="653">
        <f t="shared" si="74"/>
        <v>1</v>
      </c>
      <c r="AK419" s="607"/>
      <c r="AL419" s="320">
        <f t="shared" si="72"/>
        <v>0</v>
      </c>
      <c r="AM419" s="320">
        <f t="shared" si="75"/>
        <v>0</v>
      </c>
      <c r="AN419" s="324">
        <f t="shared" si="76"/>
        <v>0</v>
      </c>
      <c r="AO419" s="324">
        <f t="shared" si="77"/>
        <v>0</v>
      </c>
      <c r="AP419" s="324">
        <f t="shared" si="78"/>
        <v>0</v>
      </c>
      <c r="AQ419" s="324">
        <f t="shared" si="79"/>
        <v>0</v>
      </c>
      <c r="AR419" s="324">
        <f t="shared" si="80"/>
        <v>0</v>
      </c>
      <c r="AS419" s="324">
        <f t="shared" si="81"/>
        <v>0</v>
      </c>
      <c r="AT419" s="324">
        <f t="shared" si="82"/>
        <v>0</v>
      </c>
      <c r="AU419" s="321">
        <f t="shared" si="83"/>
        <v>0</v>
      </c>
      <c r="AV419" s="322" t="str">
        <f t="shared" si="73"/>
        <v/>
      </c>
      <c r="AW419" s="110"/>
      <c r="AX419" s="110"/>
      <c r="AY419" s="110"/>
    </row>
    <row r="420" spans="1:51">
      <c r="A420" s="319"/>
      <c r="B420" s="634"/>
      <c r="C420" s="634"/>
      <c r="D420" s="633"/>
      <c r="E420" s="635"/>
      <c r="F420" s="635"/>
      <c r="G420" s="634"/>
      <c r="H420" s="647"/>
      <c r="I420" s="651"/>
      <c r="J420" s="647"/>
      <c r="K420" s="649"/>
      <c r="L420" s="647">
        <f>IF(D420="",0,VLOOKUP(D420,LookupDataNonCounty!$B$2:$C$16,2,FALSE)*J420)</f>
        <v>0</v>
      </c>
      <c r="M420" s="647"/>
      <c r="N420" s="647"/>
      <c r="O420" s="647"/>
      <c r="P420" s="647"/>
      <c r="Q420" s="647"/>
      <c r="R420" s="459"/>
      <c r="S420" s="460"/>
      <c r="T420" s="461"/>
      <c r="U420" s="462"/>
      <c r="V420" s="459"/>
      <c r="W420" s="459"/>
      <c r="X420" s="459"/>
      <c r="Y420" s="463"/>
      <c r="Z420" s="464"/>
      <c r="AA420" s="465"/>
      <c r="AB420" s="459"/>
      <c r="AC420" s="463"/>
      <c r="AD420" s="464"/>
      <c r="AE420" s="466"/>
      <c r="AF420" s="464"/>
      <c r="AG420" s="461"/>
      <c r="AH420" s="464"/>
      <c r="AI420" s="461"/>
      <c r="AJ420" s="653">
        <f t="shared" si="74"/>
        <v>1</v>
      </c>
      <c r="AK420" s="608"/>
      <c r="AL420" s="320">
        <f t="shared" si="72"/>
        <v>0</v>
      </c>
      <c r="AM420" s="320">
        <f t="shared" si="75"/>
        <v>0</v>
      </c>
      <c r="AN420" s="324">
        <f t="shared" si="76"/>
        <v>0</v>
      </c>
      <c r="AO420" s="324">
        <f t="shared" si="77"/>
        <v>0</v>
      </c>
      <c r="AP420" s="324">
        <f t="shared" si="78"/>
        <v>0</v>
      </c>
      <c r="AQ420" s="324">
        <f t="shared" si="79"/>
        <v>0</v>
      </c>
      <c r="AR420" s="324">
        <f t="shared" si="80"/>
        <v>0</v>
      </c>
      <c r="AS420" s="324">
        <f t="shared" si="81"/>
        <v>0</v>
      </c>
      <c r="AT420" s="324">
        <f t="shared" si="82"/>
        <v>0</v>
      </c>
      <c r="AU420" s="321">
        <f t="shared" si="83"/>
        <v>0</v>
      </c>
      <c r="AV420" s="322" t="str">
        <f t="shared" si="73"/>
        <v/>
      </c>
      <c r="AW420" s="110"/>
      <c r="AX420" s="110"/>
      <c r="AY420" s="110"/>
    </row>
    <row r="421" spans="1:51">
      <c r="A421" s="319"/>
      <c r="B421" s="634"/>
      <c r="C421" s="634"/>
      <c r="D421" s="633"/>
      <c r="E421" s="635"/>
      <c r="F421" s="635"/>
      <c r="G421" s="634"/>
      <c r="H421" s="647"/>
      <c r="I421" s="651"/>
      <c r="J421" s="647"/>
      <c r="K421" s="649"/>
      <c r="L421" s="647">
        <f>IF(D421="",0,VLOOKUP(D421,LookupDataNonCounty!$B$2:$C$16,2,FALSE)*J421)</f>
        <v>0</v>
      </c>
      <c r="M421" s="647"/>
      <c r="N421" s="647"/>
      <c r="O421" s="647"/>
      <c r="P421" s="647"/>
      <c r="Q421" s="647"/>
      <c r="R421" s="459"/>
      <c r="S421" s="460"/>
      <c r="T421" s="461"/>
      <c r="U421" s="462"/>
      <c r="V421" s="459"/>
      <c r="W421" s="459"/>
      <c r="X421" s="459"/>
      <c r="Y421" s="463"/>
      <c r="Z421" s="464"/>
      <c r="AA421" s="465"/>
      <c r="AB421" s="459"/>
      <c r="AC421" s="463"/>
      <c r="AD421" s="464"/>
      <c r="AE421" s="466"/>
      <c r="AF421" s="464"/>
      <c r="AG421" s="461"/>
      <c r="AH421" s="464"/>
      <c r="AI421" s="461"/>
      <c r="AJ421" s="653">
        <f t="shared" si="74"/>
        <v>1</v>
      </c>
      <c r="AK421" s="607"/>
      <c r="AL421" s="320">
        <f t="shared" si="72"/>
        <v>0</v>
      </c>
      <c r="AM421" s="320">
        <f t="shared" si="75"/>
        <v>0</v>
      </c>
      <c r="AN421" s="324">
        <f t="shared" si="76"/>
        <v>0</v>
      </c>
      <c r="AO421" s="324">
        <f t="shared" si="77"/>
        <v>0</v>
      </c>
      <c r="AP421" s="324">
        <f t="shared" si="78"/>
        <v>0</v>
      </c>
      <c r="AQ421" s="324">
        <f t="shared" si="79"/>
        <v>0</v>
      </c>
      <c r="AR421" s="324">
        <f t="shared" si="80"/>
        <v>0</v>
      </c>
      <c r="AS421" s="324">
        <f t="shared" si="81"/>
        <v>0</v>
      </c>
      <c r="AT421" s="324">
        <f t="shared" si="82"/>
        <v>0</v>
      </c>
      <c r="AU421" s="321">
        <f t="shared" si="83"/>
        <v>0</v>
      </c>
      <c r="AV421" s="322" t="str">
        <f t="shared" si="73"/>
        <v/>
      </c>
      <c r="AW421" s="110"/>
      <c r="AX421" s="110"/>
      <c r="AY421" s="110"/>
    </row>
    <row r="422" spans="1:51">
      <c r="A422" s="319"/>
      <c r="B422" s="634"/>
      <c r="C422" s="634"/>
      <c r="D422" s="633"/>
      <c r="E422" s="635"/>
      <c r="F422" s="635"/>
      <c r="G422" s="634"/>
      <c r="H422" s="647"/>
      <c r="I422" s="651"/>
      <c r="J422" s="647"/>
      <c r="K422" s="649"/>
      <c r="L422" s="647">
        <f>IF(D422="",0,VLOOKUP(D422,LookupDataNonCounty!$B$2:$C$16,2,FALSE)*J422)</f>
        <v>0</v>
      </c>
      <c r="M422" s="647"/>
      <c r="N422" s="647"/>
      <c r="O422" s="647"/>
      <c r="P422" s="647"/>
      <c r="Q422" s="647"/>
      <c r="R422" s="459"/>
      <c r="S422" s="460"/>
      <c r="T422" s="461"/>
      <c r="U422" s="462"/>
      <c r="V422" s="459"/>
      <c r="W422" s="459"/>
      <c r="X422" s="459"/>
      <c r="Y422" s="463"/>
      <c r="Z422" s="464"/>
      <c r="AA422" s="465"/>
      <c r="AB422" s="459"/>
      <c r="AC422" s="463"/>
      <c r="AD422" s="464"/>
      <c r="AE422" s="466"/>
      <c r="AF422" s="464"/>
      <c r="AG422" s="461"/>
      <c r="AH422" s="464"/>
      <c r="AI422" s="461"/>
      <c r="AJ422" s="653">
        <f t="shared" si="74"/>
        <v>1</v>
      </c>
      <c r="AK422" s="608"/>
      <c r="AL422" s="320">
        <f t="shared" si="72"/>
        <v>0</v>
      </c>
      <c r="AM422" s="320">
        <f t="shared" si="75"/>
        <v>0</v>
      </c>
      <c r="AN422" s="324">
        <f t="shared" si="76"/>
        <v>0</v>
      </c>
      <c r="AO422" s="324">
        <f t="shared" si="77"/>
        <v>0</v>
      </c>
      <c r="AP422" s="324">
        <f t="shared" si="78"/>
        <v>0</v>
      </c>
      <c r="AQ422" s="324">
        <f t="shared" si="79"/>
        <v>0</v>
      </c>
      <c r="AR422" s="324">
        <f t="shared" si="80"/>
        <v>0</v>
      </c>
      <c r="AS422" s="324">
        <f t="shared" si="81"/>
        <v>0</v>
      </c>
      <c r="AT422" s="324">
        <f t="shared" si="82"/>
        <v>0</v>
      </c>
      <c r="AU422" s="321">
        <f t="shared" si="83"/>
        <v>0</v>
      </c>
      <c r="AV422" s="322" t="str">
        <f t="shared" si="73"/>
        <v/>
      </c>
      <c r="AW422" s="110"/>
      <c r="AX422" s="110"/>
      <c r="AY422" s="110"/>
    </row>
    <row r="423" spans="1:51">
      <c r="A423" s="319"/>
      <c r="B423" s="634"/>
      <c r="C423" s="634"/>
      <c r="D423" s="633"/>
      <c r="E423" s="635"/>
      <c r="F423" s="635"/>
      <c r="G423" s="634"/>
      <c r="H423" s="647"/>
      <c r="I423" s="651"/>
      <c r="J423" s="647"/>
      <c r="K423" s="649"/>
      <c r="L423" s="647">
        <f>IF(D423="",0,VLOOKUP(D423,LookupDataNonCounty!$B$2:$C$16,2,FALSE)*J423)</f>
        <v>0</v>
      </c>
      <c r="M423" s="647"/>
      <c r="N423" s="647"/>
      <c r="O423" s="647"/>
      <c r="P423" s="647"/>
      <c r="Q423" s="647"/>
      <c r="R423" s="459"/>
      <c r="S423" s="460"/>
      <c r="T423" s="461"/>
      <c r="U423" s="462"/>
      <c r="V423" s="459"/>
      <c r="W423" s="459"/>
      <c r="X423" s="459"/>
      <c r="Y423" s="463"/>
      <c r="Z423" s="464"/>
      <c r="AA423" s="465"/>
      <c r="AB423" s="459"/>
      <c r="AC423" s="463"/>
      <c r="AD423" s="464"/>
      <c r="AE423" s="466"/>
      <c r="AF423" s="464"/>
      <c r="AG423" s="461"/>
      <c r="AH423" s="464"/>
      <c r="AI423" s="461"/>
      <c r="AJ423" s="653">
        <f t="shared" si="74"/>
        <v>1</v>
      </c>
      <c r="AK423" s="607"/>
      <c r="AL423" s="320">
        <f t="shared" si="72"/>
        <v>0</v>
      </c>
      <c r="AM423" s="320">
        <f t="shared" si="75"/>
        <v>0</v>
      </c>
      <c r="AN423" s="324">
        <f t="shared" si="76"/>
        <v>0</v>
      </c>
      <c r="AO423" s="324">
        <f t="shared" si="77"/>
        <v>0</v>
      </c>
      <c r="AP423" s="324">
        <f t="shared" si="78"/>
        <v>0</v>
      </c>
      <c r="AQ423" s="324">
        <f t="shared" si="79"/>
        <v>0</v>
      </c>
      <c r="AR423" s="324">
        <f t="shared" si="80"/>
        <v>0</v>
      </c>
      <c r="AS423" s="324">
        <f t="shared" si="81"/>
        <v>0</v>
      </c>
      <c r="AT423" s="324">
        <f t="shared" si="82"/>
        <v>0</v>
      </c>
      <c r="AU423" s="321">
        <f t="shared" si="83"/>
        <v>0</v>
      </c>
      <c r="AV423" s="322" t="str">
        <f t="shared" si="73"/>
        <v/>
      </c>
      <c r="AW423" s="110"/>
      <c r="AX423" s="110"/>
      <c r="AY423" s="110"/>
    </row>
    <row r="424" spans="1:51">
      <c r="A424" s="319"/>
      <c r="B424" s="634"/>
      <c r="C424" s="634"/>
      <c r="D424" s="633"/>
      <c r="E424" s="635"/>
      <c r="F424" s="635"/>
      <c r="G424" s="634"/>
      <c r="H424" s="647"/>
      <c r="I424" s="651"/>
      <c r="J424" s="647"/>
      <c r="K424" s="649"/>
      <c r="L424" s="647">
        <f>IF(D424="",0,VLOOKUP(D424,LookupDataNonCounty!$B$2:$C$16,2,FALSE)*J424)</f>
        <v>0</v>
      </c>
      <c r="M424" s="647"/>
      <c r="N424" s="647"/>
      <c r="O424" s="647"/>
      <c r="P424" s="647"/>
      <c r="Q424" s="647"/>
      <c r="R424" s="459"/>
      <c r="S424" s="460"/>
      <c r="T424" s="461"/>
      <c r="U424" s="462"/>
      <c r="V424" s="459"/>
      <c r="W424" s="459"/>
      <c r="X424" s="459"/>
      <c r="Y424" s="463"/>
      <c r="Z424" s="464"/>
      <c r="AA424" s="465"/>
      <c r="AB424" s="459"/>
      <c r="AC424" s="463"/>
      <c r="AD424" s="464"/>
      <c r="AE424" s="466"/>
      <c r="AF424" s="464"/>
      <c r="AG424" s="461"/>
      <c r="AH424" s="464"/>
      <c r="AI424" s="461"/>
      <c r="AJ424" s="653">
        <f t="shared" si="74"/>
        <v>1</v>
      </c>
      <c r="AK424" s="608"/>
      <c r="AL424" s="320">
        <f t="shared" si="72"/>
        <v>0</v>
      </c>
      <c r="AM424" s="320">
        <f t="shared" si="75"/>
        <v>0</v>
      </c>
      <c r="AN424" s="324">
        <f t="shared" si="76"/>
        <v>0</v>
      </c>
      <c r="AO424" s="324">
        <f t="shared" si="77"/>
        <v>0</v>
      </c>
      <c r="AP424" s="324">
        <f t="shared" si="78"/>
        <v>0</v>
      </c>
      <c r="AQ424" s="324">
        <f t="shared" si="79"/>
        <v>0</v>
      </c>
      <c r="AR424" s="324">
        <f t="shared" si="80"/>
        <v>0</v>
      </c>
      <c r="AS424" s="324">
        <f t="shared" si="81"/>
        <v>0</v>
      </c>
      <c r="AT424" s="324">
        <f t="shared" si="82"/>
        <v>0</v>
      </c>
      <c r="AU424" s="321">
        <f t="shared" si="83"/>
        <v>0</v>
      </c>
      <c r="AV424" s="322" t="str">
        <f t="shared" si="73"/>
        <v/>
      </c>
      <c r="AW424" s="110"/>
      <c r="AX424" s="110"/>
      <c r="AY424" s="110"/>
    </row>
    <row r="425" spans="1:51">
      <c r="A425" s="319"/>
      <c r="B425" s="634"/>
      <c r="C425" s="634"/>
      <c r="D425" s="633"/>
      <c r="E425" s="635"/>
      <c r="F425" s="635"/>
      <c r="G425" s="634"/>
      <c r="H425" s="647"/>
      <c r="I425" s="651"/>
      <c r="J425" s="647"/>
      <c r="K425" s="649"/>
      <c r="L425" s="647">
        <f>IF(D425="",0,VLOOKUP(D425,LookupDataNonCounty!$B$2:$C$16,2,FALSE)*J425)</f>
        <v>0</v>
      </c>
      <c r="M425" s="647"/>
      <c r="N425" s="647"/>
      <c r="O425" s="647"/>
      <c r="P425" s="647"/>
      <c r="Q425" s="647"/>
      <c r="R425" s="459"/>
      <c r="S425" s="460"/>
      <c r="T425" s="461"/>
      <c r="U425" s="462"/>
      <c r="V425" s="459"/>
      <c r="W425" s="459"/>
      <c r="X425" s="459"/>
      <c r="Y425" s="463"/>
      <c r="Z425" s="464"/>
      <c r="AA425" s="465"/>
      <c r="AB425" s="459"/>
      <c r="AC425" s="463"/>
      <c r="AD425" s="464"/>
      <c r="AE425" s="466"/>
      <c r="AF425" s="464"/>
      <c r="AG425" s="461"/>
      <c r="AH425" s="464"/>
      <c r="AI425" s="461"/>
      <c r="AJ425" s="653">
        <f t="shared" si="74"/>
        <v>1</v>
      </c>
      <c r="AK425" s="607"/>
      <c r="AL425" s="320">
        <f t="shared" si="72"/>
        <v>0</v>
      </c>
      <c r="AM425" s="320">
        <f t="shared" si="75"/>
        <v>0</v>
      </c>
      <c r="AN425" s="324">
        <f t="shared" si="76"/>
        <v>0</v>
      </c>
      <c r="AO425" s="324">
        <f t="shared" si="77"/>
        <v>0</v>
      </c>
      <c r="AP425" s="324">
        <f t="shared" si="78"/>
        <v>0</v>
      </c>
      <c r="AQ425" s="324">
        <f t="shared" si="79"/>
        <v>0</v>
      </c>
      <c r="AR425" s="324">
        <f t="shared" si="80"/>
        <v>0</v>
      </c>
      <c r="AS425" s="324">
        <f t="shared" si="81"/>
        <v>0</v>
      </c>
      <c r="AT425" s="324">
        <f t="shared" si="82"/>
        <v>0</v>
      </c>
      <c r="AU425" s="321">
        <f t="shared" si="83"/>
        <v>0</v>
      </c>
      <c r="AV425" s="322" t="str">
        <f t="shared" si="73"/>
        <v/>
      </c>
      <c r="AW425" s="110"/>
      <c r="AX425" s="110"/>
      <c r="AY425" s="110"/>
    </row>
    <row r="426" spans="1:51">
      <c r="A426" s="319"/>
      <c r="B426" s="634"/>
      <c r="C426" s="634"/>
      <c r="D426" s="633"/>
      <c r="E426" s="635"/>
      <c r="F426" s="635"/>
      <c r="G426" s="634"/>
      <c r="H426" s="647"/>
      <c r="I426" s="651"/>
      <c r="J426" s="647"/>
      <c r="K426" s="649"/>
      <c r="L426" s="647">
        <f>IF(D426="",0,VLOOKUP(D426,LookupDataNonCounty!$B$2:$C$16,2,FALSE)*J426)</f>
        <v>0</v>
      </c>
      <c r="M426" s="647"/>
      <c r="N426" s="647"/>
      <c r="O426" s="647"/>
      <c r="P426" s="647"/>
      <c r="Q426" s="647"/>
      <c r="R426" s="459"/>
      <c r="S426" s="460"/>
      <c r="T426" s="461"/>
      <c r="U426" s="462"/>
      <c r="V426" s="459"/>
      <c r="W426" s="459"/>
      <c r="X426" s="459"/>
      <c r="Y426" s="463"/>
      <c r="Z426" s="464"/>
      <c r="AA426" s="465"/>
      <c r="AB426" s="459"/>
      <c r="AC426" s="463"/>
      <c r="AD426" s="464"/>
      <c r="AE426" s="466"/>
      <c r="AF426" s="464"/>
      <c r="AG426" s="461"/>
      <c r="AH426" s="464"/>
      <c r="AI426" s="461"/>
      <c r="AJ426" s="653">
        <f t="shared" si="74"/>
        <v>1</v>
      </c>
      <c r="AK426" s="608"/>
      <c r="AL426" s="320">
        <f t="shared" si="72"/>
        <v>0</v>
      </c>
      <c r="AM426" s="320">
        <f t="shared" si="75"/>
        <v>0</v>
      </c>
      <c r="AN426" s="324">
        <f t="shared" si="76"/>
        <v>0</v>
      </c>
      <c r="AO426" s="324">
        <f t="shared" si="77"/>
        <v>0</v>
      </c>
      <c r="AP426" s="324">
        <f t="shared" si="78"/>
        <v>0</v>
      </c>
      <c r="AQ426" s="324">
        <f t="shared" si="79"/>
        <v>0</v>
      </c>
      <c r="AR426" s="324">
        <f t="shared" si="80"/>
        <v>0</v>
      </c>
      <c r="AS426" s="324">
        <f t="shared" si="81"/>
        <v>0</v>
      </c>
      <c r="AT426" s="324">
        <f t="shared" si="82"/>
        <v>0</v>
      </c>
      <c r="AU426" s="321">
        <f t="shared" si="83"/>
        <v>0</v>
      </c>
      <c r="AV426" s="322" t="str">
        <f t="shared" si="73"/>
        <v/>
      </c>
      <c r="AW426" s="110"/>
      <c r="AX426" s="110"/>
      <c r="AY426" s="110"/>
    </row>
    <row r="427" spans="1:51">
      <c r="A427" s="319"/>
      <c r="B427" s="634"/>
      <c r="C427" s="634"/>
      <c r="D427" s="633"/>
      <c r="E427" s="635"/>
      <c r="F427" s="635"/>
      <c r="G427" s="634"/>
      <c r="H427" s="647"/>
      <c r="I427" s="651"/>
      <c r="J427" s="647"/>
      <c r="K427" s="649"/>
      <c r="L427" s="647">
        <f>IF(D427="",0,VLOOKUP(D427,LookupDataNonCounty!$B$2:$C$16,2,FALSE)*J427)</f>
        <v>0</v>
      </c>
      <c r="M427" s="647"/>
      <c r="N427" s="647"/>
      <c r="O427" s="647"/>
      <c r="P427" s="647"/>
      <c r="Q427" s="647"/>
      <c r="R427" s="459"/>
      <c r="S427" s="460"/>
      <c r="T427" s="461"/>
      <c r="U427" s="462"/>
      <c r="V427" s="459"/>
      <c r="W427" s="459"/>
      <c r="X427" s="459"/>
      <c r="Y427" s="463"/>
      <c r="Z427" s="464"/>
      <c r="AA427" s="465"/>
      <c r="AB427" s="459"/>
      <c r="AC427" s="463"/>
      <c r="AD427" s="464"/>
      <c r="AE427" s="466"/>
      <c r="AF427" s="464"/>
      <c r="AG427" s="461"/>
      <c r="AH427" s="464"/>
      <c r="AI427" s="461"/>
      <c r="AJ427" s="653">
        <f t="shared" si="74"/>
        <v>1</v>
      </c>
      <c r="AK427" s="607"/>
      <c r="AL427" s="320">
        <f t="shared" si="72"/>
        <v>0</v>
      </c>
      <c r="AM427" s="320">
        <f t="shared" si="75"/>
        <v>0</v>
      </c>
      <c r="AN427" s="324">
        <f t="shared" si="76"/>
        <v>0</v>
      </c>
      <c r="AO427" s="324">
        <f t="shared" si="77"/>
        <v>0</v>
      </c>
      <c r="AP427" s="324">
        <f t="shared" si="78"/>
        <v>0</v>
      </c>
      <c r="AQ427" s="324">
        <f t="shared" si="79"/>
        <v>0</v>
      </c>
      <c r="AR427" s="324">
        <f t="shared" si="80"/>
        <v>0</v>
      </c>
      <c r="AS427" s="324">
        <f t="shared" si="81"/>
        <v>0</v>
      </c>
      <c r="AT427" s="324">
        <f t="shared" si="82"/>
        <v>0</v>
      </c>
      <c r="AU427" s="321">
        <f t="shared" si="83"/>
        <v>0</v>
      </c>
      <c r="AV427" s="322" t="str">
        <f t="shared" si="73"/>
        <v/>
      </c>
      <c r="AW427" s="110"/>
      <c r="AX427" s="110"/>
      <c r="AY427" s="110"/>
    </row>
    <row r="428" spans="1:51">
      <c r="A428" s="319"/>
      <c r="B428" s="634"/>
      <c r="C428" s="634"/>
      <c r="D428" s="633"/>
      <c r="E428" s="635"/>
      <c r="F428" s="635"/>
      <c r="G428" s="634"/>
      <c r="H428" s="647"/>
      <c r="I428" s="651"/>
      <c r="J428" s="647"/>
      <c r="K428" s="649"/>
      <c r="L428" s="647">
        <f>IF(D428="",0,VLOOKUP(D428,LookupDataNonCounty!$B$2:$C$16,2,FALSE)*J428)</f>
        <v>0</v>
      </c>
      <c r="M428" s="647"/>
      <c r="N428" s="647"/>
      <c r="O428" s="647"/>
      <c r="P428" s="647"/>
      <c r="Q428" s="647"/>
      <c r="R428" s="459"/>
      <c r="S428" s="460"/>
      <c r="T428" s="461"/>
      <c r="U428" s="462"/>
      <c r="V428" s="459"/>
      <c r="W428" s="459"/>
      <c r="X428" s="459"/>
      <c r="Y428" s="463"/>
      <c r="Z428" s="464"/>
      <c r="AA428" s="465"/>
      <c r="AB428" s="459"/>
      <c r="AC428" s="463"/>
      <c r="AD428" s="464"/>
      <c r="AE428" s="466"/>
      <c r="AF428" s="464"/>
      <c r="AG428" s="461"/>
      <c r="AH428" s="464"/>
      <c r="AI428" s="461"/>
      <c r="AJ428" s="653">
        <f t="shared" si="74"/>
        <v>1</v>
      </c>
      <c r="AK428" s="608"/>
      <c r="AL428" s="320">
        <f t="shared" si="72"/>
        <v>0</v>
      </c>
      <c r="AM428" s="320">
        <f t="shared" si="75"/>
        <v>0</v>
      </c>
      <c r="AN428" s="324">
        <f t="shared" si="76"/>
        <v>0</v>
      </c>
      <c r="AO428" s="324">
        <f t="shared" si="77"/>
        <v>0</v>
      </c>
      <c r="AP428" s="324">
        <f t="shared" si="78"/>
        <v>0</v>
      </c>
      <c r="AQ428" s="324">
        <f t="shared" si="79"/>
        <v>0</v>
      </c>
      <c r="AR428" s="324">
        <f t="shared" si="80"/>
        <v>0</v>
      </c>
      <c r="AS428" s="324">
        <f t="shared" si="81"/>
        <v>0</v>
      </c>
      <c r="AT428" s="324">
        <f t="shared" si="82"/>
        <v>0</v>
      </c>
      <c r="AU428" s="321">
        <f t="shared" si="83"/>
        <v>0</v>
      </c>
      <c r="AV428" s="322" t="str">
        <f t="shared" si="73"/>
        <v/>
      </c>
      <c r="AW428" s="110"/>
      <c r="AX428" s="110"/>
      <c r="AY428" s="110"/>
    </row>
    <row r="429" spans="1:51">
      <c r="A429" s="319"/>
      <c r="B429" s="634"/>
      <c r="C429" s="634"/>
      <c r="D429" s="633"/>
      <c r="E429" s="635"/>
      <c r="F429" s="635"/>
      <c r="G429" s="634"/>
      <c r="H429" s="647"/>
      <c r="I429" s="651"/>
      <c r="J429" s="647"/>
      <c r="K429" s="649"/>
      <c r="L429" s="647">
        <f>IF(D429="",0,VLOOKUP(D429,LookupDataNonCounty!$B$2:$C$16,2,FALSE)*J429)</f>
        <v>0</v>
      </c>
      <c r="M429" s="647"/>
      <c r="N429" s="647"/>
      <c r="O429" s="647"/>
      <c r="P429" s="647"/>
      <c r="Q429" s="647"/>
      <c r="R429" s="459"/>
      <c r="S429" s="460"/>
      <c r="T429" s="461"/>
      <c r="U429" s="462"/>
      <c r="V429" s="459"/>
      <c r="W429" s="459"/>
      <c r="X429" s="459"/>
      <c r="Y429" s="463"/>
      <c r="Z429" s="464"/>
      <c r="AA429" s="465"/>
      <c r="AB429" s="459"/>
      <c r="AC429" s="463"/>
      <c r="AD429" s="464"/>
      <c r="AE429" s="466"/>
      <c r="AF429" s="464"/>
      <c r="AG429" s="461"/>
      <c r="AH429" s="464"/>
      <c r="AI429" s="461"/>
      <c r="AJ429" s="653">
        <f t="shared" si="74"/>
        <v>1</v>
      </c>
      <c r="AK429" s="607"/>
      <c r="AL429" s="320">
        <f t="shared" si="72"/>
        <v>0</v>
      </c>
      <c r="AM429" s="320">
        <f t="shared" si="75"/>
        <v>0</v>
      </c>
      <c r="AN429" s="324">
        <f t="shared" si="76"/>
        <v>0</v>
      </c>
      <c r="AO429" s="324">
        <f t="shared" si="77"/>
        <v>0</v>
      </c>
      <c r="AP429" s="324">
        <f t="shared" si="78"/>
        <v>0</v>
      </c>
      <c r="AQ429" s="324">
        <f t="shared" si="79"/>
        <v>0</v>
      </c>
      <c r="AR429" s="324">
        <f t="shared" si="80"/>
        <v>0</v>
      </c>
      <c r="AS429" s="324">
        <f t="shared" si="81"/>
        <v>0</v>
      </c>
      <c r="AT429" s="324">
        <f t="shared" si="82"/>
        <v>0</v>
      </c>
      <c r="AU429" s="321">
        <f t="shared" si="83"/>
        <v>0</v>
      </c>
      <c r="AV429" s="322" t="str">
        <f t="shared" si="73"/>
        <v/>
      </c>
      <c r="AW429" s="110"/>
      <c r="AX429" s="110"/>
      <c r="AY429" s="110"/>
    </row>
    <row r="430" spans="1:51">
      <c r="A430" s="319"/>
      <c r="B430" s="634"/>
      <c r="C430" s="634"/>
      <c r="D430" s="633"/>
      <c r="E430" s="635"/>
      <c r="F430" s="635"/>
      <c r="G430" s="634"/>
      <c r="H430" s="647"/>
      <c r="I430" s="651"/>
      <c r="J430" s="647"/>
      <c r="K430" s="649"/>
      <c r="L430" s="647">
        <f>IF(D430="",0,VLOOKUP(D430,LookupDataNonCounty!$B$2:$C$16,2,FALSE)*J430)</f>
        <v>0</v>
      </c>
      <c r="M430" s="647"/>
      <c r="N430" s="647"/>
      <c r="O430" s="647"/>
      <c r="P430" s="647"/>
      <c r="Q430" s="647"/>
      <c r="R430" s="459"/>
      <c r="S430" s="460"/>
      <c r="T430" s="461"/>
      <c r="U430" s="462"/>
      <c r="V430" s="459"/>
      <c r="W430" s="459"/>
      <c r="X430" s="459"/>
      <c r="Y430" s="463"/>
      <c r="Z430" s="464"/>
      <c r="AA430" s="465"/>
      <c r="AB430" s="459"/>
      <c r="AC430" s="463"/>
      <c r="AD430" s="464"/>
      <c r="AE430" s="466"/>
      <c r="AF430" s="464"/>
      <c r="AG430" s="461"/>
      <c r="AH430" s="464"/>
      <c r="AI430" s="461"/>
      <c r="AJ430" s="653">
        <f t="shared" si="74"/>
        <v>1</v>
      </c>
      <c r="AK430" s="608"/>
      <c r="AL430" s="320">
        <f t="shared" si="72"/>
        <v>0</v>
      </c>
      <c r="AM430" s="320">
        <f t="shared" si="75"/>
        <v>0</v>
      </c>
      <c r="AN430" s="324">
        <f t="shared" si="76"/>
        <v>0</v>
      </c>
      <c r="AO430" s="324">
        <f t="shared" si="77"/>
        <v>0</v>
      </c>
      <c r="AP430" s="324">
        <f t="shared" si="78"/>
        <v>0</v>
      </c>
      <c r="AQ430" s="324">
        <f t="shared" si="79"/>
        <v>0</v>
      </c>
      <c r="AR430" s="324">
        <f t="shared" si="80"/>
        <v>0</v>
      </c>
      <c r="AS430" s="324">
        <f t="shared" si="81"/>
        <v>0</v>
      </c>
      <c r="AT430" s="324">
        <f t="shared" si="82"/>
        <v>0</v>
      </c>
      <c r="AU430" s="321">
        <f t="shared" si="83"/>
        <v>0</v>
      </c>
      <c r="AV430" s="322" t="str">
        <f t="shared" si="73"/>
        <v/>
      </c>
      <c r="AW430" s="110"/>
      <c r="AX430" s="110"/>
      <c r="AY430" s="110"/>
    </row>
    <row r="431" spans="1:51">
      <c r="A431" s="319"/>
      <c r="B431" s="634"/>
      <c r="C431" s="634"/>
      <c r="D431" s="633"/>
      <c r="E431" s="635"/>
      <c r="F431" s="635"/>
      <c r="G431" s="634"/>
      <c r="H431" s="647"/>
      <c r="I431" s="651"/>
      <c r="J431" s="647"/>
      <c r="K431" s="649"/>
      <c r="L431" s="647">
        <f>IF(D431="",0,VLOOKUP(D431,LookupDataNonCounty!$B$2:$C$16,2,FALSE)*J431)</f>
        <v>0</v>
      </c>
      <c r="M431" s="647"/>
      <c r="N431" s="647"/>
      <c r="O431" s="647"/>
      <c r="P431" s="647"/>
      <c r="Q431" s="647"/>
      <c r="R431" s="459"/>
      <c r="S431" s="460"/>
      <c r="T431" s="461"/>
      <c r="U431" s="462"/>
      <c r="V431" s="459"/>
      <c r="W431" s="459"/>
      <c r="X431" s="459"/>
      <c r="Y431" s="463"/>
      <c r="Z431" s="464"/>
      <c r="AA431" s="465"/>
      <c r="AB431" s="459"/>
      <c r="AC431" s="463"/>
      <c r="AD431" s="464"/>
      <c r="AE431" s="466"/>
      <c r="AF431" s="464"/>
      <c r="AG431" s="461"/>
      <c r="AH431" s="464"/>
      <c r="AI431" s="461"/>
      <c r="AJ431" s="653">
        <f t="shared" si="74"/>
        <v>1</v>
      </c>
      <c r="AK431" s="607"/>
      <c r="AL431" s="320">
        <f t="shared" si="72"/>
        <v>0</v>
      </c>
      <c r="AM431" s="320">
        <f t="shared" si="75"/>
        <v>0</v>
      </c>
      <c r="AN431" s="324">
        <f t="shared" si="76"/>
        <v>0</v>
      </c>
      <c r="AO431" s="324">
        <f t="shared" si="77"/>
        <v>0</v>
      </c>
      <c r="AP431" s="324">
        <f t="shared" si="78"/>
        <v>0</v>
      </c>
      <c r="AQ431" s="324">
        <f t="shared" si="79"/>
        <v>0</v>
      </c>
      <c r="AR431" s="324">
        <f t="shared" si="80"/>
        <v>0</v>
      </c>
      <c r="AS431" s="324">
        <f t="shared" si="81"/>
        <v>0</v>
      </c>
      <c r="AT431" s="324">
        <f t="shared" si="82"/>
        <v>0</v>
      </c>
      <c r="AU431" s="321">
        <f t="shared" si="83"/>
        <v>0</v>
      </c>
      <c r="AV431" s="322" t="str">
        <f t="shared" si="73"/>
        <v/>
      </c>
      <c r="AW431" s="110"/>
      <c r="AX431" s="110"/>
      <c r="AY431" s="110"/>
    </row>
    <row r="432" spans="1:51">
      <c r="A432" s="319"/>
      <c r="B432" s="634"/>
      <c r="C432" s="634"/>
      <c r="D432" s="633"/>
      <c r="E432" s="635"/>
      <c r="F432" s="635"/>
      <c r="G432" s="634"/>
      <c r="H432" s="647"/>
      <c r="I432" s="651"/>
      <c r="J432" s="647"/>
      <c r="K432" s="649"/>
      <c r="L432" s="647">
        <f>IF(D432="",0,VLOOKUP(D432,LookupDataNonCounty!$B$2:$C$16,2,FALSE)*J432)</f>
        <v>0</v>
      </c>
      <c r="M432" s="647"/>
      <c r="N432" s="647"/>
      <c r="O432" s="647"/>
      <c r="P432" s="647"/>
      <c r="Q432" s="647"/>
      <c r="R432" s="459"/>
      <c r="S432" s="460"/>
      <c r="T432" s="461"/>
      <c r="U432" s="462"/>
      <c r="V432" s="459"/>
      <c r="W432" s="459"/>
      <c r="X432" s="459"/>
      <c r="Y432" s="463"/>
      <c r="Z432" s="464"/>
      <c r="AA432" s="465"/>
      <c r="AB432" s="459"/>
      <c r="AC432" s="463"/>
      <c r="AD432" s="464"/>
      <c r="AE432" s="466"/>
      <c r="AF432" s="464"/>
      <c r="AG432" s="461"/>
      <c r="AH432" s="464"/>
      <c r="AI432" s="461"/>
      <c r="AJ432" s="653">
        <f t="shared" si="74"/>
        <v>1</v>
      </c>
      <c r="AK432" s="608"/>
      <c r="AL432" s="320">
        <f t="shared" si="72"/>
        <v>0</v>
      </c>
      <c r="AM432" s="320">
        <f t="shared" si="75"/>
        <v>0</v>
      </c>
      <c r="AN432" s="324">
        <f t="shared" si="76"/>
        <v>0</v>
      </c>
      <c r="AO432" s="324">
        <f t="shared" si="77"/>
        <v>0</v>
      </c>
      <c r="AP432" s="324">
        <f t="shared" si="78"/>
        <v>0</v>
      </c>
      <c r="AQ432" s="324">
        <f t="shared" si="79"/>
        <v>0</v>
      </c>
      <c r="AR432" s="324">
        <f t="shared" si="80"/>
        <v>0</v>
      </c>
      <c r="AS432" s="324">
        <f t="shared" si="81"/>
        <v>0</v>
      </c>
      <c r="AT432" s="324">
        <f t="shared" si="82"/>
        <v>0</v>
      </c>
      <c r="AU432" s="321">
        <f t="shared" si="83"/>
        <v>0</v>
      </c>
      <c r="AV432" s="322" t="str">
        <f t="shared" si="73"/>
        <v/>
      </c>
      <c r="AW432" s="110"/>
      <c r="AX432" s="110"/>
      <c r="AY432" s="110"/>
    </row>
    <row r="433" spans="1:51">
      <c r="A433" s="319"/>
      <c r="B433" s="634"/>
      <c r="C433" s="634"/>
      <c r="D433" s="633"/>
      <c r="E433" s="635"/>
      <c r="F433" s="635"/>
      <c r="G433" s="634"/>
      <c r="H433" s="647"/>
      <c r="I433" s="651"/>
      <c r="J433" s="647"/>
      <c r="K433" s="649"/>
      <c r="L433" s="647">
        <f>IF(D433="",0,VLOOKUP(D433,LookupDataNonCounty!$B$2:$C$16,2,FALSE)*J433)</f>
        <v>0</v>
      </c>
      <c r="M433" s="647"/>
      <c r="N433" s="647"/>
      <c r="O433" s="647"/>
      <c r="P433" s="647"/>
      <c r="Q433" s="647"/>
      <c r="R433" s="459"/>
      <c r="S433" s="460"/>
      <c r="T433" s="461"/>
      <c r="U433" s="462"/>
      <c r="V433" s="459"/>
      <c r="W433" s="459"/>
      <c r="X433" s="459"/>
      <c r="Y433" s="463"/>
      <c r="Z433" s="464"/>
      <c r="AA433" s="465"/>
      <c r="AB433" s="459"/>
      <c r="AC433" s="463"/>
      <c r="AD433" s="464"/>
      <c r="AE433" s="466"/>
      <c r="AF433" s="464"/>
      <c r="AG433" s="461"/>
      <c r="AH433" s="464"/>
      <c r="AI433" s="461"/>
      <c r="AJ433" s="653">
        <f t="shared" si="74"/>
        <v>1</v>
      </c>
      <c r="AK433" s="607"/>
      <c r="AL433" s="320">
        <f t="shared" si="72"/>
        <v>0</v>
      </c>
      <c r="AM433" s="320">
        <f t="shared" si="75"/>
        <v>0</v>
      </c>
      <c r="AN433" s="324">
        <f t="shared" si="76"/>
        <v>0</v>
      </c>
      <c r="AO433" s="324">
        <f t="shared" si="77"/>
        <v>0</v>
      </c>
      <c r="AP433" s="324">
        <f t="shared" si="78"/>
        <v>0</v>
      </c>
      <c r="AQ433" s="324">
        <f t="shared" si="79"/>
        <v>0</v>
      </c>
      <c r="AR433" s="324">
        <f t="shared" si="80"/>
        <v>0</v>
      </c>
      <c r="AS433" s="324">
        <f t="shared" si="81"/>
        <v>0</v>
      </c>
      <c r="AT433" s="324">
        <f t="shared" si="82"/>
        <v>0</v>
      </c>
      <c r="AU433" s="321">
        <f t="shared" si="83"/>
        <v>0</v>
      </c>
      <c r="AV433" s="322" t="str">
        <f t="shared" si="73"/>
        <v/>
      </c>
      <c r="AW433" s="110"/>
      <c r="AX433" s="110"/>
      <c r="AY433" s="110"/>
    </row>
    <row r="434" spans="1:51">
      <c r="A434" s="319"/>
      <c r="B434" s="634"/>
      <c r="C434" s="634"/>
      <c r="D434" s="633"/>
      <c r="E434" s="635"/>
      <c r="F434" s="635"/>
      <c r="G434" s="634"/>
      <c r="H434" s="647"/>
      <c r="I434" s="651"/>
      <c r="J434" s="647"/>
      <c r="K434" s="649"/>
      <c r="L434" s="647">
        <f>IF(D434="",0,VLOOKUP(D434,LookupDataNonCounty!$B$2:$C$16,2,FALSE)*J434)</f>
        <v>0</v>
      </c>
      <c r="M434" s="647"/>
      <c r="N434" s="647"/>
      <c r="O434" s="647"/>
      <c r="P434" s="647"/>
      <c r="Q434" s="647"/>
      <c r="R434" s="459"/>
      <c r="S434" s="460"/>
      <c r="T434" s="461"/>
      <c r="U434" s="462"/>
      <c r="V434" s="459"/>
      <c r="W434" s="459"/>
      <c r="X434" s="459"/>
      <c r="Y434" s="463"/>
      <c r="Z434" s="464"/>
      <c r="AA434" s="465"/>
      <c r="AB434" s="459"/>
      <c r="AC434" s="463"/>
      <c r="AD434" s="464"/>
      <c r="AE434" s="466"/>
      <c r="AF434" s="464"/>
      <c r="AG434" s="461"/>
      <c r="AH434" s="464"/>
      <c r="AI434" s="461"/>
      <c r="AJ434" s="653">
        <f t="shared" si="74"/>
        <v>1</v>
      </c>
      <c r="AK434" s="608"/>
      <c r="AL434" s="320">
        <f t="shared" si="72"/>
        <v>0</v>
      </c>
      <c r="AM434" s="320">
        <f t="shared" si="75"/>
        <v>0</v>
      </c>
      <c r="AN434" s="324">
        <f t="shared" si="76"/>
        <v>0</v>
      </c>
      <c r="AO434" s="324">
        <f t="shared" si="77"/>
        <v>0</v>
      </c>
      <c r="AP434" s="324">
        <f t="shared" si="78"/>
        <v>0</v>
      </c>
      <c r="AQ434" s="324">
        <f t="shared" si="79"/>
        <v>0</v>
      </c>
      <c r="AR434" s="324">
        <f t="shared" si="80"/>
        <v>0</v>
      </c>
      <c r="AS434" s="324">
        <f t="shared" si="81"/>
        <v>0</v>
      </c>
      <c r="AT434" s="324">
        <f t="shared" si="82"/>
        <v>0</v>
      </c>
      <c r="AU434" s="321">
        <f t="shared" si="83"/>
        <v>0</v>
      </c>
      <c r="AV434" s="322" t="str">
        <f t="shared" si="73"/>
        <v/>
      </c>
      <c r="AW434" s="110"/>
      <c r="AX434" s="110"/>
      <c r="AY434" s="110"/>
    </row>
    <row r="435" spans="1:51">
      <c r="A435" s="319"/>
      <c r="B435" s="634"/>
      <c r="C435" s="634"/>
      <c r="D435" s="633"/>
      <c r="E435" s="635"/>
      <c r="F435" s="635"/>
      <c r="G435" s="634"/>
      <c r="H435" s="647"/>
      <c r="I435" s="651"/>
      <c r="J435" s="647"/>
      <c r="K435" s="649"/>
      <c r="L435" s="647">
        <f>IF(D435="",0,VLOOKUP(D435,LookupDataNonCounty!$B$2:$C$16,2,FALSE)*J435)</f>
        <v>0</v>
      </c>
      <c r="M435" s="647"/>
      <c r="N435" s="647"/>
      <c r="O435" s="647"/>
      <c r="P435" s="647"/>
      <c r="Q435" s="647"/>
      <c r="R435" s="459"/>
      <c r="S435" s="460"/>
      <c r="T435" s="461"/>
      <c r="U435" s="462"/>
      <c r="V435" s="459"/>
      <c r="W435" s="459"/>
      <c r="X435" s="459"/>
      <c r="Y435" s="463"/>
      <c r="Z435" s="464"/>
      <c r="AA435" s="465"/>
      <c r="AB435" s="459"/>
      <c r="AC435" s="463"/>
      <c r="AD435" s="464"/>
      <c r="AE435" s="466"/>
      <c r="AF435" s="464"/>
      <c r="AG435" s="461"/>
      <c r="AH435" s="464"/>
      <c r="AI435" s="461"/>
      <c r="AJ435" s="653">
        <f t="shared" si="74"/>
        <v>1</v>
      </c>
      <c r="AK435" s="607"/>
      <c r="AL435" s="320">
        <f t="shared" si="72"/>
        <v>0</v>
      </c>
      <c r="AM435" s="320">
        <f t="shared" si="75"/>
        <v>0</v>
      </c>
      <c r="AN435" s="324">
        <f t="shared" si="76"/>
        <v>0</v>
      </c>
      <c r="AO435" s="324">
        <f t="shared" si="77"/>
        <v>0</v>
      </c>
      <c r="AP435" s="324">
        <f t="shared" si="78"/>
        <v>0</v>
      </c>
      <c r="AQ435" s="324">
        <f t="shared" si="79"/>
        <v>0</v>
      </c>
      <c r="AR435" s="324">
        <f t="shared" si="80"/>
        <v>0</v>
      </c>
      <c r="AS435" s="324">
        <f t="shared" si="81"/>
        <v>0</v>
      </c>
      <c r="AT435" s="324">
        <f t="shared" si="82"/>
        <v>0</v>
      </c>
      <c r="AU435" s="321">
        <f t="shared" si="83"/>
        <v>0</v>
      </c>
      <c r="AV435" s="322" t="str">
        <f t="shared" si="73"/>
        <v/>
      </c>
      <c r="AW435" s="110"/>
      <c r="AX435" s="110"/>
      <c r="AY435" s="110"/>
    </row>
    <row r="436" spans="1:51">
      <c r="A436" s="319"/>
      <c r="B436" s="634"/>
      <c r="C436" s="634"/>
      <c r="D436" s="633"/>
      <c r="E436" s="635"/>
      <c r="F436" s="635"/>
      <c r="G436" s="634"/>
      <c r="H436" s="647"/>
      <c r="I436" s="651"/>
      <c r="J436" s="647"/>
      <c r="K436" s="649"/>
      <c r="L436" s="647">
        <f>IF(D436="",0,VLOOKUP(D436,LookupDataNonCounty!$B$2:$C$16,2,FALSE)*J436)</f>
        <v>0</v>
      </c>
      <c r="M436" s="647"/>
      <c r="N436" s="647"/>
      <c r="O436" s="647"/>
      <c r="P436" s="647"/>
      <c r="Q436" s="647"/>
      <c r="R436" s="459"/>
      <c r="S436" s="460"/>
      <c r="T436" s="461"/>
      <c r="U436" s="462"/>
      <c r="V436" s="459"/>
      <c r="W436" s="459"/>
      <c r="X436" s="459"/>
      <c r="Y436" s="463"/>
      <c r="Z436" s="464"/>
      <c r="AA436" s="465"/>
      <c r="AB436" s="459"/>
      <c r="AC436" s="463"/>
      <c r="AD436" s="464"/>
      <c r="AE436" s="466"/>
      <c r="AF436" s="464"/>
      <c r="AG436" s="461"/>
      <c r="AH436" s="464"/>
      <c r="AI436" s="461"/>
      <c r="AJ436" s="653">
        <f t="shared" si="74"/>
        <v>1</v>
      </c>
      <c r="AK436" s="608"/>
      <c r="AL436" s="320">
        <f t="shared" si="72"/>
        <v>0</v>
      </c>
      <c r="AM436" s="320">
        <f t="shared" si="75"/>
        <v>0</v>
      </c>
      <c r="AN436" s="324">
        <f t="shared" si="76"/>
        <v>0</v>
      </c>
      <c r="AO436" s="324">
        <f t="shared" si="77"/>
        <v>0</v>
      </c>
      <c r="AP436" s="324">
        <f t="shared" si="78"/>
        <v>0</v>
      </c>
      <c r="AQ436" s="324">
        <f t="shared" si="79"/>
        <v>0</v>
      </c>
      <c r="AR436" s="324">
        <f t="shared" si="80"/>
        <v>0</v>
      </c>
      <c r="AS436" s="324">
        <f t="shared" si="81"/>
        <v>0</v>
      </c>
      <c r="AT436" s="324">
        <f t="shared" si="82"/>
        <v>0</v>
      </c>
      <c r="AU436" s="321">
        <f t="shared" si="83"/>
        <v>0</v>
      </c>
      <c r="AV436" s="322" t="str">
        <f t="shared" si="73"/>
        <v/>
      </c>
      <c r="AW436" s="110"/>
      <c r="AX436" s="110"/>
      <c r="AY436" s="110"/>
    </row>
    <row r="437" spans="1:51">
      <c r="A437" s="319"/>
      <c r="B437" s="634"/>
      <c r="C437" s="634"/>
      <c r="D437" s="633"/>
      <c r="E437" s="635"/>
      <c r="F437" s="635"/>
      <c r="G437" s="634"/>
      <c r="H437" s="647"/>
      <c r="I437" s="651"/>
      <c r="J437" s="647"/>
      <c r="K437" s="649"/>
      <c r="L437" s="647">
        <f>IF(D437="",0,VLOOKUP(D437,LookupDataNonCounty!$B$2:$C$16,2,FALSE)*J437)</f>
        <v>0</v>
      </c>
      <c r="M437" s="647"/>
      <c r="N437" s="647"/>
      <c r="O437" s="647"/>
      <c r="P437" s="647"/>
      <c r="Q437" s="647"/>
      <c r="R437" s="459"/>
      <c r="S437" s="460"/>
      <c r="T437" s="461"/>
      <c r="U437" s="462"/>
      <c r="V437" s="459"/>
      <c r="W437" s="459"/>
      <c r="X437" s="459"/>
      <c r="Y437" s="463"/>
      <c r="Z437" s="464"/>
      <c r="AA437" s="465"/>
      <c r="AB437" s="459"/>
      <c r="AC437" s="463"/>
      <c r="AD437" s="464"/>
      <c r="AE437" s="466"/>
      <c r="AF437" s="464"/>
      <c r="AG437" s="461"/>
      <c r="AH437" s="464"/>
      <c r="AI437" s="461"/>
      <c r="AJ437" s="653">
        <f t="shared" si="74"/>
        <v>1</v>
      </c>
      <c r="AK437" s="607"/>
      <c r="AL437" s="320">
        <f t="shared" si="72"/>
        <v>0</v>
      </c>
      <c r="AM437" s="320">
        <f t="shared" si="75"/>
        <v>0</v>
      </c>
      <c r="AN437" s="324">
        <f t="shared" si="76"/>
        <v>0</v>
      </c>
      <c r="AO437" s="324">
        <f t="shared" si="77"/>
        <v>0</v>
      </c>
      <c r="AP437" s="324">
        <f t="shared" si="78"/>
        <v>0</v>
      </c>
      <c r="AQ437" s="324">
        <f t="shared" si="79"/>
        <v>0</v>
      </c>
      <c r="AR437" s="324">
        <f t="shared" si="80"/>
        <v>0</v>
      </c>
      <c r="AS437" s="324">
        <f t="shared" si="81"/>
        <v>0</v>
      </c>
      <c r="AT437" s="324">
        <f t="shared" si="82"/>
        <v>0</v>
      </c>
      <c r="AU437" s="321">
        <f t="shared" si="83"/>
        <v>0</v>
      </c>
      <c r="AV437" s="322" t="str">
        <f t="shared" si="73"/>
        <v/>
      </c>
      <c r="AW437" s="110"/>
      <c r="AX437" s="110"/>
      <c r="AY437" s="110"/>
    </row>
    <row r="438" spans="1:51">
      <c r="A438" s="319"/>
      <c r="B438" s="634"/>
      <c r="C438" s="634"/>
      <c r="D438" s="633"/>
      <c r="E438" s="635"/>
      <c r="F438" s="635"/>
      <c r="G438" s="634"/>
      <c r="H438" s="647"/>
      <c r="I438" s="651"/>
      <c r="J438" s="647"/>
      <c r="K438" s="649"/>
      <c r="L438" s="647">
        <f>IF(D438="",0,VLOOKUP(D438,LookupDataNonCounty!$B$2:$C$16,2,FALSE)*J438)</f>
        <v>0</v>
      </c>
      <c r="M438" s="647"/>
      <c r="N438" s="647"/>
      <c r="O438" s="647"/>
      <c r="P438" s="647"/>
      <c r="Q438" s="647"/>
      <c r="R438" s="459"/>
      <c r="S438" s="460"/>
      <c r="T438" s="461"/>
      <c r="U438" s="462"/>
      <c r="V438" s="459"/>
      <c r="W438" s="459"/>
      <c r="X438" s="459"/>
      <c r="Y438" s="463"/>
      <c r="Z438" s="464"/>
      <c r="AA438" s="465"/>
      <c r="AB438" s="459"/>
      <c r="AC438" s="463"/>
      <c r="AD438" s="464"/>
      <c r="AE438" s="466"/>
      <c r="AF438" s="464"/>
      <c r="AG438" s="461"/>
      <c r="AH438" s="464"/>
      <c r="AI438" s="461"/>
      <c r="AJ438" s="653">
        <f t="shared" si="74"/>
        <v>1</v>
      </c>
      <c r="AK438" s="608"/>
      <c r="AL438" s="320">
        <f t="shared" si="72"/>
        <v>0</v>
      </c>
      <c r="AM438" s="320">
        <f t="shared" si="75"/>
        <v>0</v>
      </c>
      <c r="AN438" s="324">
        <f t="shared" si="76"/>
        <v>0</v>
      </c>
      <c r="AO438" s="324">
        <f t="shared" si="77"/>
        <v>0</v>
      </c>
      <c r="AP438" s="324">
        <f t="shared" si="78"/>
        <v>0</v>
      </c>
      <c r="AQ438" s="324">
        <f t="shared" si="79"/>
        <v>0</v>
      </c>
      <c r="AR438" s="324">
        <f t="shared" si="80"/>
        <v>0</v>
      </c>
      <c r="AS438" s="324">
        <f t="shared" si="81"/>
        <v>0</v>
      </c>
      <c r="AT438" s="324">
        <f t="shared" si="82"/>
        <v>0</v>
      </c>
      <c r="AU438" s="321">
        <f t="shared" si="83"/>
        <v>0</v>
      </c>
      <c r="AV438" s="322" t="str">
        <f t="shared" si="73"/>
        <v/>
      </c>
      <c r="AW438" s="110"/>
      <c r="AX438" s="110"/>
      <c r="AY438" s="110"/>
    </row>
    <row r="439" spans="1:51">
      <c r="A439" s="319"/>
      <c r="B439" s="634"/>
      <c r="C439" s="634"/>
      <c r="D439" s="633"/>
      <c r="E439" s="635"/>
      <c r="F439" s="635"/>
      <c r="G439" s="634"/>
      <c r="H439" s="647"/>
      <c r="I439" s="651"/>
      <c r="J439" s="647"/>
      <c r="K439" s="649"/>
      <c r="L439" s="647">
        <f>IF(D439="",0,VLOOKUP(D439,LookupDataNonCounty!$B$2:$C$16,2,FALSE)*J439)</f>
        <v>0</v>
      </c>
      <c r="M439" s="647"/>
      <c r="N439" s="647"/>
      <c r="O439" s="647"/>
      <c r="P439" s="647"/>
      <c r="Q439" s="647"/>
      <c r="R439" s="459"/>
      <c r="S439" s="460"/>
      <c r="T439" s="461"/>
      <c r="U439" s="462"/>
      <c r="V439" s="459"/>
      <c r="W439" s="459"/>
      <c r="X439" s="459"/>
      <c r="Y439" s="463"/>
      <c r="Z439" s="464"/>
      <c r="AA439" s="465"/>
      <c r="AB439" s="459"/>
      <c r="AC439" s="463"/>
      <c r="AD439" s="464"/>
      <c r="AE439" s="466"/>
      <c r="AF439" s="464"/>
      <c r="AG439" s="461"/>
      <c r="AH439" s="464"/>
      <c r="AI439" s="461"/>
      <c r="AJ439" s="653">
        <f t="shared" si="74"/>
        <v>1</v>
      </c>
      <c r="AK439" s="607"/>
      <c r="AL439" s="320">
        <f t="shared" si="72"/>
        <v>0</v>
      </c>
      <c r="AM439" s="320">
        <f t="shared" si="75"/>
        <v>0</v>
      </c>
      <c r="AN439" s="324">
        <f t="shared" si="76"/>
        <v>0</v>
      </c>
      <c r="AO439" s="324">
        <f t="shared" si="77"/>
        <v>0</v>
      </c>
      <c r="AP439" s="324">
        <f t="shared" si="78"/>
        <v>0</v>
      </c>
      <c r="AQ439" s="324">
        <f t="shared" si="79"/>
        <v>0</v>
      </c>
      <c r="AR439" s="324">
        <f t="shared" si="80"/>
        <v>0</v>
      </c>
      <c r="AS439" s="324">
        <f t="shared" si="81"/>
        <v>0</v>
      </c>
      <c r="AT439" s="324">
        <f t="shared" si="82"/>
        <v>0</v>
      </c>
      <c r="AU439" s="321">
        <f t="shared" si="83"/>
        <v>0</v>
      </c>
      <c r="AV439" s="322" t="str">
        <f t="shared" si="73"/>
        <v/>
      </c>
      <c r="AW439" s="110"/>
      <c r="AX439" s="110"/>
      <c r="AY439" s="110"/>
    </row>
    <row r="440" spans="1:51">
      <c r="A440" s="319"/>
      <c r="B440" s="634"/>
      <c r="C440" s="634"/>
      <c r="D440" s="633"/>
      <c r="E440" s="635"/>
      <c r="F440" s="635"/>
      <c r="G440" s="634"/>
      <c r="H440" s="647"/>
      <c r="I440" s="651"/>
      <c r="J440" s="647"/>
      <c r="K440" s="649"/>
      <c r="L440" s="647">
        <f>IF(D440="",0,VLOOKUP(D440,LookupDataNonCounty!$B$2:$C$16,2,FALSE)*J440)</f>
        <v>0</v>
      </c>
      <c r="M440" s="647"/>
      <c r="N440" s="647"/>
      <c r="O440" s="647"/>
      <c r="P440" s="647"/>
      <c r="Q440" s="647"/>
      <c r="R440" s="459"/>
      <c r="S440" s="460"/>
      <c r="T440" s="461"/>
      <c r="U440" s="462"/>
      <c r="V440" s="459"/>
      <c r="W440" s="459"/>
      <c r="X440" s="459"/>
      <c r="Y440" s="463"/>
      <c r="Z440" s="464"/>
      <c r="AA440" s="465"/>
      <c r="AB440" s="459"/>
      <c r="AC440" s="463"/>
      <c r="AD440" s="464"/>
      <c r="AE440" s="466"/>
      <c r="AF440" s="464"/>
      <c r="AG440" s="461"/>
      <c r="AH440" s="464"/>
      <c r="AI440" s="461"/>
      <c r="AJ440" s="653">
        <f t="shared" si="74"/>
        <v>1</v>
      </c>
      <c r="AK440" s="608"/>
      <c r="AL440" s="320">
        <f t="shared" si="72"/>
        <v>0</v>
      </c>
      <c r="AM440" s="320">
        <f t="shared" si="75"/>
        <v>0</v>
      </c>
      <c r="AN440" s="324">
        <f t="shared" si="76"/>
        <v>0</v>
      </c>
      <c r="AO440" s="324">
        <f t="shared" si="77"/>
        <v>0</v>
      </c>
      <c r="AP440" s="324">
        <f t="shared" si="78"/>
        <v>0</v>
      </c>
      <c r="AQ440" s="324">
        <f t="shared" si="79"/>
        <v>0</v>
      </c>
      <c r="AR440" s="324">
        <f t="shared" si="80"/>
        <v>0</v>
      </c>
      <c r="AS440" s="324">
        <f t="shared" si="81"/>
        <v>0</v>
      </c>
      <c r="AT440" s="324">
        <f t="shared" si="82"/>
        <v>0</v>
      </c>
      <c r="AU440" s="321">
        <f t="shared" si="83"/>
        <v>0</v>
      </c>
      <c r="AV440" s="322" t="str">
        <f t="shared" si="73"/>
        <v/>
      </c>
      <c r="AW440" s="110"/>
      <c r="AX440" s="110"/>
      <c r="AY440" s="110"/>
    </row>
    <row r="441" spans="1:51">
      <c r="A441" s="319"/>
      <c r="B441" s="634"/>
      <c r="C441" s="634"/>
      <c r="D441" s="633"/>
      <c r="E441" s="635"/>
      <c r="F441" s="635"/>
      <c r="G441" s="634"/>
      <c r="H441" s="647"/>
      <c r="I441" s="651"/>
      <c r="J441" s="647"/>
      <c r="K441" s="649"/>
      <c r="L441" s="647">
        <f>IF(D441="",0,VLOOKUP(D441,LookupDataNonCounty!$B$2:$C$16,2,FALSE)*J441)</f>
        <v>0</v>
      </c>
      <c r="M441" s="647"/>
      <c r="N441" s="647"/>
      <c r="O441" s="647"/>
      <c r="P441" s="647"/>
      <c r="Q441" s="647"/>
      <c r="R441" s="459"/>
      <c r="S441" s="460"/>
      <c r="T441" s="461"/>
      <c r="U441" s="462"/>
      <c r="V441" s="459"/>
      <c r="W441" s="459"/>
      <c r="X441" s="459"/>
      <c r="Y441" s="463"/>
      <c r="Z441" s="464"/>
      <c r="AA441" s="465"/>
      <c r="AB441" s="459"/>
      <c r="AC441" s="463"/>
      <c r="AD441" s="464"/>
      <c r="AE441" s="466"/>
      <c r="AF441" s="464"/>
      <c r="AG441" s="461"/>
      <c r="AH441" s="464"/>
      <c r="AI441" s="461"/>
      <c r="AJ441" s="653">
        <f t="shared" si="74"/>
        <v>1</v>
      </c>
      <c r="AK441" s="607"/>
      <c r="AL441" s="320">
        <f t="shared" si="72"/>
        <v>0</v>
      </c>
      <c r="AM441" s="320">
        <f t="shared" si="75"/>
        <v>0</v>
      </c>
      <c r="AN441" s="324">
        <f t="shared" si="76"/>
        <v>0</v>
      </c>
      <c r="AO441" s="324">
        <f t="shared" si="77"/>
        <v>0</v>
      </c>
      <c r="AP441" s="324">
        <f t="shared" si="78"/>
        <v>0</v>
      </c>
      <c r="AQ441" s="324">
        <f t="shared" si="79"/>
        <v>0</v>
      </c>
      <c r="AR441" s="324">
        <f t="shared" si="80"/>
        <v>0</v>
      </c>
      <c r="AS441" s="324">
        <f t="shared" si="81"/>
        <v>0</v>
      </c>
      <c r="AT441" s="324">
        <f t="shared" si="82"/>
        <v>0</v>
      </c>
      <c r="AU441" s="321">
        <f t="shared" si="83"/>
        <v>0</v>
      </c>
      <c r="AV441" s="322" t="str">
        <f t="shared" si="73"/>
        <v/>
      </c>
      <c r="AW441" s="110"/>
      <c r="AX441" s="110"/>
      <c r="AY441" s="110"/>
    </row>
    <row r="442" spans="1:51">
      <c r="A442" s="319"/>
      <c r="B442" s="634"/>
      <c r="C442" s="634"/>
      <c r="D442" s="633"/>
      <c r="E442" s="635"/>
      <c r="F442" s="635"/>
      <c r="G442" s="634"/>
      <c r="H442" s="647"/>
      <c r="I442" s="651"/>
      <c r="J442" s="647"/>
      <c r="K442" s="649"/>
      <c r="L442" s="647">
        <f>IF(D442="",0,VLOOKUP(D442,LookupDataNonCounty!$B$2:$C$16,2,FALSE)*J442)</f>
        <v>0</v>
      </c>
      <c r="M442" s="647"/>
      <c r="N442" s="647"/>
      <c r="O442" s="647"/>
      <c r="P442" s="647"/>
      <c r="Q442" s="647"/>
      <c r="R442" s="459"/>
      <c r="S442" s="460"/>
      <c r="T442" s="461"/>
      <c r="U442" s="462"/>
      <c r="V442" s="459"/>
      <c r="W442" s="459"/>
      <c r="X442" s="459"/>
      <c r="Y442" s="463"/>
      <c r="Z442" s="464"/>
      <c r="AA442" s="465"/>
      <c r="AB442" s="459"/>
      <c r="AC442" s="463"/>
      <c r="AD442" s="464"/>
      <c r="AE442" s="466"/>
      <c r="AF442" s="464"/>
      <c r="AG442" s="461"/>
      <c r="AH442" s="464"/>
      <c r="AI442" s="461"/>
      <c r="AJ442" s="653">
        <f t="shared" si="74"/>
        <v>1</v>
      </c>
      <c r="AK442" s="608"/>
      <c r="AL442" s="320">
        <f t="shared" si="72"/>
        <v>0</v>
      </c>
      <c r="AM442" s="320">
        <f t="shared" si="75"/>
        <v>0</v>
      </c>
      <c r="AN442" s="324">
        <f t="shared" si="76"/>
        <v>0</v>
      </c>
      <c r="AO442" s="324">
        <f t="shared" si="77"/>
        <v>0</v>
      </c>
      <c r="AP442" s="324">
        <f t="shared" si="78"/>
        <v>0</v>
      </c>
      <c r="AQ442" s="324">
        <f t="shared" si="79"/>
        <v>0</v>
      </c>
      <c r="AR442" s="324">
        <f t="shared" si="80"/>
        <v>0</v>
      </c>
      <c r="AS442" s="324">
        <f t="shared" si="81"/>
        <v>0</v>
      </c>
      <c r="AT442" s="324">
        <f t="shared" si="82"/>
        <v>0</v>
      </c>
      <c r="AU442" s="321">
        <f t="shared" si="83"/>
        <v>0</v>
      </c>
      <c r="AV442" s="322" t="str">
        <f t="shared" si="73"/>
        <v/>
      </c>
      <c r="AW442" s="110"/>
      <c r="AX442" s="110"/>
      <c r="AY442" s="110"/>
    </row>
    <row r="443" spans="1:51">
      <c r="A443" s="319"/>
      <c r="B443" s="634"/>
      <c r="C443" s="634"/>
      <c r="D443" s="633"/>
      <c r="E443" s="635"/>
      <c r="F443" s="635"/>
      <c r="G443" s="634"/>
      <c r="H443" s="647"/>
      <c r="I443" s="651"/>
      <c r="J443" s="647"/>
      <c r="K443" s="649"/>
      <c r="L443" s="647">
        <f>IF(D443="",0,VLOOKUP(D443,LookupDataNonCounty!$B$2:$C$16,2,FALSE)*J443)</f>
        <v>0</v>
      </c>
      <c r="M443" s="647"/>
      <c r="N443" s="647"/>
      <c r="O443" s="647"/>
      <c r="P443" s="647"/>
      <c r="Q443" s="647"/>
      <c r="R443" s="459"/>
      <c r="S443" s="460"/>
      <c r="T443" s="461"/>
      <c r="U443" s="462"/>
      <c r="V443" s="459"/>
      <c r="W443" s="459"/>
      <c r="X443" s="459"/>
      <c r="Y443" s="463"/>
      <c r="Z443" s="464"/>
      <c r="AA443" s="465"/>
      <c r="AB443" s="459"/>
      <c r="AC443" s="463"/>
      <c r="AD443" s="464"/>
      <c r="AE443" s="466"/>
      <c r="AF443" s="464"/>
      <c r="AG443" s="461"/>
      <c r="AH443" s="464"/>
      <c r="AI443" s="461"/>
      <c r="AJ443" s="653">
        <f t="shared" si="74"/>
        <v>1</v>
      </c>
      <c r="AK443" s="607"/>
      <c r="AL443" s="320">
        <f t="shared" si="72"/>
        <v>0</v>
      </c>
      <c r="AM443" s="320">
        <f t="shared" si="75"/>
        <v>0</v>
      </c>
      <c r="AN443" s="324">
        <f t="shared" si="76"/>
        <v>0</v>
      </c>
      <c r="AO443" s="324">
        <f t="shared" si="77"/>
        <v>0</v>
      </c>
      <c r="AP443" s="324">
        <f t="shared" si="78"/>
        <v>0</v>
      </c>
      <c r="AQ443" s="324">
        <f t="shared" si="79"/>
        <v>0</v>
      </c>
      <c r="AR443" s="324">
        <f t="shared" si="80"/>
        <v>0</v>
      </c>
      <c r="AS443" s="324">
        <f t="shared" si="81"/>
        <v>0</v>
      </c>
      <c r="AT443" s="324">
        <f t="shared" si="82"/>
        <v>0</v>
      </c>
      <c r="AU443" s="321">
        <f t="shared" si="83"/>
        <v>0</v>
      </c>
      <c r="AV443" s="322" t="str">
        <f t="shared" si="73"/>
        <v/>
      </c>
      <c r="AW443" s="110"/>
      <c r="AX443" s="110"/>
      <c r="AY443" s="110"/>
    </row>
    <row r="444" spans="1:51">
      <c r="A444" s="319"/>
      <c r="B444" s="634"/>
      <c r="C444" s="634"/>
      <c r="D444" s="633"/>
      <c r="E444" s="635"/>
      <c r="F444" s="635"/>
      <c r="G444" s="634"/>
      <c r="H444" s="647"/>
      <c r="I444" s="651"/>
      <c r="J444" s="647"/>
      <c r="K444" s="649"/>
      <c r="L444" s="647">
        <f>IF(D444="",0,VLOOKUP(D444,LookupDataNonCounty!$B$2:$C$16,2,FALSE)*J444)</f>
        <v>0</v>
      </c>
      <c r="M444" s="647"/>
      <c r="N444" s="647"/>
      <c r="O444" s="647"/>
      <c r="P444" s="647"/>
      <c r="Q444" s="647"/>
      <c r="R444" s="459"/>
      <c r="S444" s="460"/>
      <c r="T444" s="461"/>
      <c r="U444" s="462"/>
      <c r="V444" s="459"/>
      <c r="W444" s="459"/>
      <c r="X444" s="459"/>
      <c r="Y444" s="463"/>
      <c r="Z444" s="464"/>
      <c r="AA444" s="465"/>
      <c r="AB444" s="459"/>
      <c r="AC444" s="463"/>
      <c r="AD444" s="464"/>
      <c r="AE444" s="466"/>
      <c r="AF444" s="464"/>
      <c r="AG444" s="461"/>
      <c r="AH444" s="464"/>
      <c r="AI444" s="461"/>
      <c r="AJ444" s="653">
        <f t="shared" si="74"/>
        <v>1</v>
      </c>
      <c r="AK444" s="608"/>
      <c r="AL444" s="320">
        <f t="shared" si="72"/>
        <v>0</v>
      </c>
      <c r="AM444" s="320">
        <f t="shared" si="75"/>
        <v>0</v>
      </c>
      <c r="AN444" s="324">
        <f t="shared" si="76"/>
        <v>0</v>
      </c>
      <c r="AO444" s="324">
        <f t="shared" si="77"/>
        <v>0</v>
      </c>
      <c r="AP444" s="324">
        <f t="shared" si="78"/>
        <v>0</v>
      </c>
      <c r="AQ444" s="324">
        <f t="shared" si="79"/>
        <v>0</v>
      </c>
      <c r="AR444" s="324">
        <f t="shared" si="80"/>
        <v>0</v>
      </c>
      <c r="AS444" s="324">
        <f t="shared" si="81"/>
        <v>0</v>
      </c>
      <c r="AT444" s="324">
        <f t="shared" si="82"/>
        <v>0</v>
      </c>
      <c r="AU444" s="321">
        <f t="shared" si="83"/>
        <v>0</v>
      </c>
      <c r="AV444" s="322" t="str">
        <f t="shared" si="73"/>
        <v/>
      </c>
      <c r="AW444" s="110"/>
      <c r="AX444" s="110"/>
      <c r="AY444" s="110"/>
    </row>
    <row r="445" spans="1:51">
      <c r="A445" s="319"/>
      <c r="B445" s="634"/>
      <c r="C445" s="634"/>
      <c r="D445" s="633"/>
      <c r="E445" s="635"/>
      <c r="F445" s="635"/>
      <c r="G445" s="634"/>
      <c r="H445" s="647"/>
      <c r="I445" s="651"/>
      <c r="J445" s="647"/>
      <c r="K445" s="649"/>
      <c r="L445" s="647">
        <f>IF(D445="",0,VLOOKUP(D445,LookupDataNonCounty!$B$2:$C$16,2,FALSE)*J445)</f>
        <v>0</v>
      </c>
      <c r="M445" s="647"/>
      <c r="N445" s="647"/>
      <c r="O445" s="647"/>
      <c r="P445" s="647"/>
      <c r="Q445" s="647"/>
      <c r="R445" s="459"/>
      <c r="S445" s="460"/>
      <c r="T445" s="461"/>
      <c r="U445" s="462"/>
      <c r="V445" s="459"/>
      <c r="W445" s="459"/>
      <c r="X445" s="459"/>
      <c r="Y445" s="463"/>
      <c r="Z445" s="464"/>
      <c r="AA445" s="465"/>
      <c r="AB445" s="459"/>
      <c r="AC445" s="463"/>
      <c r="AD445" s="464"/>
      <c r="AE445" s="466"/>
      <c r="AF445" s="464"/>
      <c r="AG445" s="461"/>
      <c r="AH445" s="464"/>
      <c r="AI445" s="461"/>
      <c r="AJ445" s="653">
        <f t="shared" si="74"/>
        <v>1</v>
      </c>
      <c r="AK445" s="607"/>
      <c r="AL445" s="320">
        <f t="shared" si="72"/>
        <v>0</v>
      </c>
      <c r="AM445" s="320">
        <f t="shared" si="75"/>
        <v>0</v>
      </c>
      <c r="AN445" s="324">
        <f t="shared" si="76"/>
        <v>0</v>
      </c>
      <c r="AO445" s="324">
        <f t="shared" si="77"/>
        <v>0</v>
      </c>
      <c r="AP445" s="324">
        <f t="shared" si="78"/>
        <v>0</v>
      </c>
      <c r="AQ445" s="324">
        <f t="shared" si="79"/>
        <v>0</v>
      </c>
      <c r="AR445" s="324">
        <f t="shared" si="80"/>
        <v>0</v>
      </c>
      <c r="AS445" s="324">
        <f t="shared" si="81"/>
        <v>0</v>
      </c>
      <c r="AT445" s="324">
        <f t="shared" si="82"/>
        <v>0</v>
      </c>
      <c r="AU445" s="321">
        <f t="shared" si="83"/>
        <v>0</v>
      </c>
      <c r="AV445" s="322" t="str">
        <f t="shared" si="73"/>
        <v/>
      </c>
      <c r="AW445" s="110"/>
      <c r="AX445" s="110"/>
      <c r="AY445" s="110"/>
    </row>
    <row r="446" spans="1:51">
      <c r="A446" s="319"/>
      <c r="B446" s="634"/>
      <c r="C446" s="634"/>
      <c r="D446" s="633"/>
      <c r="E446" s="635"/>
      <c r="F446" s="635"/>
      <c r="G446" s="634"/>
      <c r="H446" s="647"/>
      <c r="I446" s="651"/>
      <c r="J446" s="647"/>
      <c r="K446" s="649"/>
      <c r="L446" s="647">
        <f>IF(D446="",0,VLOOKUP(D446,LookupDataNonCounty!$B$2:$C$16,2,FALSE)*J446)</f>
        <v>0</v>
      </c>
      <c r="M446" s="647"/>
      <c r="N446" s="647"/>
      <c r="O446" s="647"/>
      <c r="P446" s="647"/>
      <c r="Q446" s="647"/>
      <c r="R446" s="459"/>
      <c r="S446" s="460"/>
      <c r="T446" s="461"/>
      <c r="U446" s="462"/>
      <c r="V446" s="459"/>
      <c r="W446" s="459"/>
      <c r="X446" s="459"/>
      <c r="Y446" s="463"/>
      <c r="Z446" s="464"/>
      <c r="AA446" s="465"/>
      <c r="AB446" s="459"/>
      <c r="AC446" s="463"/>
      <c r="AD446" s="464"/>
      <c r="AE446" s="466"/>
      <c r="AF446" s="464"/>
      <c r="AG446" s="461"/>
      <c r="AH446" s="464"/>
      <c r="AI446" s="461"/>
      <c r="AJ446" s="653">
        <f t="shared" si="74"/>
        <v>1</v>
      </c>
      <c r="AK446" s="608"/>
      <c r="AL446" s="320">
        <f t="shared" si="72"/>
        <v>0</v>
      </c>
      <c r="AM446" s="320">
        <f t="shared" si="75"/>
        <v>0</v>
      </c>
      <c r="AN446" s="324">
        <f t="shared" si="76"/>
        <v>0</v>
      </c>
      <c r="AO446" s="324">
        <f t="shared" si="77"/>
        <v>0</v>
      </c>
      <c r="AP446" s="324">
        <f t="shared" si="78"/>
        <v>0</v>
      </c>
      <c r="AQ446" s="324">
        <f t="shared" si="79"/>
        <v>0</v>
      </c>
      <c r="AR446" s="324">
        <f t="shared" si="80"/>
        <v>0</v>
      </c>
      <c r="AS446" s="324">
        <f t="shared" si="81"/>
        <v>0</v>
      </c>
      <c r="AT446" s="324">
        <f t="shared" si="82"/>
        <v>0</v>
      </c>
      <c r="AU446" s="321">
        <f t="shared" si="83"/>
        <v>0</v>
      </c>
      <c r="AV446" s="322" t="str">
        <f t="shared" si="73"/>
        <v/>
      </c>
      <c r="AW446" s="110"/>
      <c r="AX446" s="110"/>
      <c r="AY446" s="110"/>
    </row>
    <row r="447" spans="1:51">
      <c r="A447" s="319"/>
      <c r="B447" s="634"/>
      <c r="C447" s="634"/>
      <c r="D447" s="633"/>
      <c r="E447" s="635"/>
      <c r="F447" s="635"/>
      <c r="G447" s="634"/>
      <c r="H447" s="647"/>
      <c r="I447" s="651"/>
      <c r="J447" s="647"/>
      <c r="K447" s="649"/>
      <c r="L447" s="647">
        <f>IF(D447="",0,VLOOKUP(D447,LookupDataNonCounty!$B$2:$C$16,2,FALSE)*J447)</f>
        <v>0</v>
      </c>
      <c r="M447" s="647"/>
      <c r="N447" s="647"/>
      <c r="O447" s="647"/>
      <c r="P447" s="647"/>
      <c r="Q447" s="647"/>
      <c r="R447" s="459"/>
      <c r="S447" s="460"/>
      <c r="T447" s="461"/>
      <c r="U447" s="462"/>
      <c r="V447" s="459"/>
      <c r="W447" s="459"/>
      <c r="X447" s="459"/>
      <c r="Y447" s="463"/>
      <c r="Z447" s="464"/>
      <c r="AA447" s="465"/>
      <c r="AB447" s="459"/>
      <c r="AC447" s="463"/>
      <c r="AD447" s="464"/>
      <c r="AE447" s="466"/>
      <c r="AF447" s="464"/>
      <c r="AG447" s="461"/>
      <c r="AH447" s="464"/>
      <c r="AI447" s="461"/>
      <c r="AJ447" s="653">
        <f t="shared" si="74"/>
        <v>1</v>
      </c>
      <c r="AK447" s="607"/>
      <c r="AL447" s="320">
        <f t="shared" si="72"/>
        <v>0</v>
      </c>
      <c r="AM447" s="320">
        <f t="shared" si="75"/>
        <v>0</v>
      </c>
      <c r="AN447" s="324">
        <f t="shared" si="76"/>
        <v>0</v>
      </c>
      <c r="AO447" s="324">
        <f t="shared" si="77"/>
        <v>0</v>
      </c>
      <c r="AP447" s="324">
        <f t="shared" si="78"/>
        <v>0</v>
      </c>
      <c r="AQ447" s="324">
        <f t="shared" si="79"/>
        <v>0</v>
      </c>
      <c r="AR447" s="324">
        <f t="shared" si="80"/>
        <v>0</v>
      </c>
      <c r="AS447" s="324">
        <f t="shared" si="81"/>
        <v>0</v>
      </c>
      <c r="AT447" s="324">
        <f t="shared" si="82"/>
        <v>0</v>
      </c>
      <c r="AU447" s="321">
        <f t="shared" si="83"/>
        <v>0</v>
      </c>
      <c r="AV447" s="322" t="str">
        <f t="shared" si="73"/>
        <v/>
      </c>
      <c r="AW447" s="110"/>
      <c r="AX447" s="110"/>
      <c r="AY447" s="110"/>
    </row>
    <row r="448" spans="1:51">
      <c r="A448" s="319"/>
      <c r="B448" s="634"/>
      <c r="C448" s="634"/>
      <c r="D448" s="633"/>
      <c r="E448" s="635"/>
      <c r="F448" s="635"/>
      <c r="G448" s="634"/>
      <c r="H448" s="647"/>
      <c r="I448" s="651"/>
      <c r="J448" s="647"/>
      <c r="K448" s="649"/>
      <c r="L448" s="647">
        <f>IF(D448="",0,VLOOKUP(D448,LookupDataNonCounty!$B$2:$C$16,2,FALSE)*J448)</f>
        <v>0</v>
      </c>
      <c r="M448" s="647"/>
      <c r="N448" s="647"/>
      <c r="O448" s="647"/>
      <c r="P448" s="647"/>
      <c r="Q448" s="647"/>
      <c r="R448" s="459"/>
      <c r="S448" s="460"/>
      <c r="T448" s="461"/>
      <c r="U448" s="462"/>
      <c r="V448" s="459"/>
      <c r="W448" s="459"/>
      <c r="X448" s="459"/>
      <c r="Y448" s="463"/>
      <c r="Z448" s="464"/>
      <c r="AA448" s="465"/>
      <c r="AB448" s="459"/>
      <c r="AC448" s="463"/>
      <c r="AD448" s="464"/>
      <c r="AE448" s="466"/>
      <c r="AF448" s="464"/>
      <c r="AG448" s="461"/>
      <c r="AH448" s="464"/>
      <c r="AI448" s="461"/>
      <c r="AJ448" s="653">
        <f t="shared" si="74"/>
        <v>1</v>
      </c>
      <c r="AK448" s="608"/>
      <c r="AL448" s="320">
        <f t="shared" si="72"/>
        <v>0</v>
      </c>
      <c r="AM448" s="320">
        <f t="shared" si="75"/>
        <v>0</v>
      </c>
      <c r="AN448" s="324">
        <f t="shared" si="76"/>
        <v>0</v>
      </c>
      <c r="AO448" s="324">
        <f t="shared" si="77"/>
        <v>0</v>
      </c>
      <c r="AP448" s="324">
        <f t="shared" si="78"/>
        <v>0</v>
      </c>
      <c r="AQ448" s="324">
        <f t="shared" si="79"/>
        <v>0</v>
      </c>
      <c r="AR448" s="324">
        <f t="shared" si="80"/>
        <v>0</v>
      </c>
      <c r="AS448" s="324">
        <f t="shared" si="81"/>
        <v>0</v>
      </c>
      <c r="AT448" s="324">
        <f t="shared" si="82"/>
        <v>0</v>
      </c>
      <c r="AU448" s="321">
        <f t="shared" si="83"/>
        <v>0</v>
      </c>
      <c r="AV448" s="322" t="str">
        <f t="shared" si="73"/>
        <v/>
      </c>
      <c r="AW448" s="110"/>
      <c r="AX448" s="110"/>
      <c r="AY448" s="110"/>
    </row>
    <row r="449" spans="1:51">
      <c r="A449" s="319"/>
      <c r="B449" s="634"/>
      <c r="C449" s="634"/>
      <c r="D449" s="633"/>
      <c r="E449" s="635"/>
      <c r="F449" s="635"/>
      <c r="G449" s="634"/>
      <c r="H449" s="647"/>
      <c r="I449" s="651"/>
      <c r="J449" s="647"/>
      <c r="K449" s="649"/>
      <c r="L449" s="647">
        <f>IF(D449="",0,VLOOKUP(D449,LookupDataNonCounty!$B$2:$C$16,2,FALSE)*J449)</f>
        <v>0</v>
      </c>
      <c r="M449" s="647"/>
      <c r="N449" s="647"/>
      <c r="O449" s="647"/>
      <c r="P449" s="647"/>
      <c r="Q449" s="647"/>
      <c r="R449" s="459"/>
      <c r="S449" s="460"/>
      <c r="T449" s="461"/>
      <c r="U449" s="462"/>
      <c r="V449" s="459"/>
      <c r="W449" s="459"/>
      <c r="X449" s="459"/>
      <c r="Y449" s="463"/>
      <c r="Z449" s="464"/>
      <c r="AA449" s="465"/>
      <c r="AB449" s="459"/>
      <c r="AC449" s="463"/>
      <c r="AD449" s="464"/>
      <c r="AE449" s="466"/>
      <c r="AF449" s="464"/>
      <c r="AG449" s="461"/>
      <c r="AH449" s="464"/>
      <c r="AI449" s="461"/>
      <c r="AJ449" s="653">
        <f t="shared" si="74"/>
        <v>1</v>
      </c>
      <c r="AK449" s="607"/>
      <c r="AL449" s="320">
        <f t="shared" si="72"/>
        <v>0</v>
      </c>
      <c r="AM449" s="320">
        <f t="shared" si="75"/>
        <v>0</v>
      </c>
      <c r="AN449" s="324">
        <f t="shared" si="76"/>
        <v>0</v>
      </c>
      <c r="AO449" s="324">
        <f t="shared" si="77"/>
        <v>0</v>
      </c>
      <c r="AP449" s="324">
        <f t="shared" si="78"/>
        <v>0</v>
      </c>
      <c r="AQ449" s="324">
        <f t="shared" si="79"/>
        <v>0</v>
      </c>
      <c r="AR449" s="324">
        <f t="shared" si="80"/>
        <v>0</v>
      </c>
      <c r="AS449" s="324">
        <f t="shared" si="81"/>
        <v>0</v>
      </c>
      <c r="AT449" s="324">
        <f t="shared" si="82"/>
        <v>0</v>
      </c>
      <c r="AU449" s="321">
        <f t="shared" si="83"/>
        <v>0</v>
      </c>
      <c r="AV449" s="322" t="str">
        <f t="shared" si="73"/>
        <v/>
      </c>
      <c r="AW449" s="110"/>
      <c r="AX449" s="110"/>
      <c r="AY449" s="110"/>
    </row>
    <row r="450" spans="1:51">
      <c r="A450" s="319"/>
      <c r="B450" s="634"/>
      <c r="C450" s="634"/>
      <c r="D450" s="633"/>
      <c r="E450" s="635"/>
      <c r="F450" s="635"/>
      <c r="G450" s="634"/>
      <c r="H450" s="647"/>
      <c r="I450" s="651"/>
      <c r="J450" s="647"/>
      <c r="K450" s="649"/>
      <c r="L450" s="647">
        <f>IF(D450="",0,VLOOKUP(D450,LookupDataNonCounty!$B$2:$C$16,2,FALSE)*J450)</f>
        <v>0</v>
      </c>
      <c r="M450" s="647"/>
      <c r="N450" s="647"/>
      <c r="O450" s="647"/>
      <c r="P450" s="647"/>
      <c r="Q450" s="647"/>
      <c r="R450" s="459"/>
      <c r="S450" s="460"/>
      <c r="T450" s="461"/>
      <c r="U450" s="462"/>
      <c r="V450" s="459"/>
      <c r="W450" s="459"/>
      <c r="X450" s="459"/>
      <c r="Y450" s="463"/>
      <c r="Z450" s="464"/>
      <c r="AA450" s="465"/>
      <c r="AB450" s="459"/>
      <c r="AC450" s="463"/>
      <c r="AD450" s="464"/>
      <c r="AE450" s="466"/>
      <c r="AF450" s="464"/>
      <c r="AG450" s="461"/>
      <c r="AH450" s="464"/>
      <c r="AI450" s="461"/>
      <c r="AJ450" s="653">
        <f t="shared" si="74"/>
        <v>1</v>
      </c>
      <c r="AK450" s="608"/>
      <c r="AL450" s="320">
        <f t="shared" si="72"/>
        <v>0</v>
      </c>
      <c r="AM450" s="320">
        <f t="shared" si="75"/>
        <v>0</v>
      </c>
      <c r="AN450" s="324">
        <f t="shared" si="76"/>
        <v>0</v>
      </c>
      <c r="AO450" s="324">
        <f t="shared" si="77"/>
        <v>0</v>
      </c>
      <c r="AP450" s="324">
        <f t="shared" si="78"/>
        <v>0</v>
      </c>
      <c r="AQ450" s="324">
        <f t="shared" si="79"/>
        <v>0</v>
      </c>
      <c r="AR450" s="324">
        <f t="shared" si="80"/>
        <v>0</v>
      </c>
      <c r="AS450" s="324">
        <f t="shared" si="81"/>
        <v>0</v>
      </c>
      <c r="AT450" s="324">
        <f t="shared" si="82"/>
        <v>0</v>
      </c>
      <c r="AU450" s="321">
        <f t="shared" si="83"/>
        <v>0</v>
      </c>
      <c r="AV450" s="322" t="str">
        <f t="shared" si="73"/>
        <v/>
      </c>
      <c r="AW450" s="110"/>
      <c r="AX450" s="110"/>
      <c r="AY450" s="110"/>
    </row>
    <row r="451" spans="1:51">
      <c r="A451" s="319"/>
      <c r="B451" s="634"/>
      <c r="C451" s="634"/>
      <c r="D451" s="633"/>
      <c r="E451" s="635"/>
      <c r="F451" s="635"/>
      <c r="G451" s="634"/>
      <c r="H451" s="647"/>
      <c r="I451" s="651"/>
      <c r="J451" s="647"/>
      <c r="K451" s="649"/>
      <c r="L451" s="647">
        <f>IF(D451="",0,VLOOKUP(D451,LookupDataNonCounty!$B$2:$C$16,2,FALSE)*J451)</f>
        <v>0</v>
      </c>
      <c r="M451" s="647"/>
      <c r="N451" s="647"/>
      <c r="O451" s="647"/>
      <c r="P451" s="647"/>
      <c r="Q451" s="647"/>
      <c r="R451" s="459"/>
      <c r="S451" s="460"/>
      <c r="T451" s="461"/>
      <c r="U451" s="462"/>
      <c r="V451" s="459"/>
      <c r="W451" s="459"/>
      <c r="X451" s="459"/>
      <c r="Y451" s="463"/>
      <c r="Z451" s="464"/>
      <c r="AA451" s="465"/>
      <c r="AB451" s="459"/>
      <c r="AC451" s="463"/>
      <c r="AD451" s="464"/>
      <c r="AE451" s="466"/>
      <c r="AF451" s="464"/>
      <c r="AG451" s="461"/>
      <c r="AH451" s="464"/>
      <c r="AI451" s="461"/>
      <c r="AJ451" s="653">
        <f t="shared" si="74"/>
        <v>1</v>
      </c>
      <c r="AK451" s="607"/>
      <c r="AL451" s="320">
        <f t="shared" si="72"/>
        <v>0</v>
      </c>
      <c r="AM451" s="320">
        <f t="shared" si="75"/>
        <v>0</v>
      </c>
      <c r="AN451" s="324">
        <f t="shared" si="76"/>
        <v>0</v>
      </c>
      <c r="AO451" s="324">
        <f t="shared" si="77"/>
        <v>0</v>
      </c>
      <c r="AP451" s="324">
        <f t="shared" si="78"/>
        <v>0</v>
      </c>
      <c r="AQ451" s="324">
        <f t="shared" si="79"/>
        <v>0</v>
      </c>
      <c r="AR451" s="324">
        <f t="shared" si="80"/>
        <v>0</v>
      </c>
      <c r="AS451" s="324">
        <f t="shared" si="81"/>
        <v>0</v>
      </c>
      <c r="AT451" s="324">
        <f t="shared" si="82"/>
        <v>0</v>
      </c>
      <c r="AU451" s="321">
        <f t="shared" si="83"/>
        <v>0</v>
      </c>
      <c r="AV451" s="322" t="str">
        <f t="shared" si="73"/>
        <v/>
      </c>
      <c r="AW451" s="110"/>
      <c r="AX451" s="110"/>
      <c r="AY451" s="110"/>
    </row>
    <row r="452" spans="1:51">
      <c r="A452" s="319"/>
      <c r="B452" s="634"/>
      <c r="C452" s="634"/>
      <c r="D452" s="633"/>
      <c r="E452" s="635"/>
      <c r="F452" s="635"/>
      <c r="G452" s="634"/>
      <c r="H452" s="647"/>
      <c r="I452" s="651"/>
      <c r="J452" s="647"/>
      <c r="K452" s="649"/>
      <c r="L452" s="647">
        <f>IF(D452="",0,VLOOKUP(D452,LookupDataNonCounty!$B$2:$C$16,2,FALSE)*J452)</f>
        <v>0</v>
      </c>
      <c r="M452" s="647"/>
      <c r="N452" s="647"/>
      <c r="O452" s="647"/>
      <c r="P452" s="647"/>
      <c r="Q452" s="647"/>
      <c r="R452" s="459"/>
      <c r="S452" s="460"/>
      <c r="T452" s="461"/>
      <c r="U452" s="462"/>
      <c r="V452" s="459"/>
      <c r="W452" s="459"/>
      <c r="X452" s="459"/>
      <c r="Y452" s="463"/>
      <c r="Z452" s="464"/>
      <c r="AA452" s="465"/>
      <c r="AB452" s="459"/>
      <c r="AC452" s="463"/>
      <c r="AD452" s="464"/>
      <c r="AE452" s="466"/>
      <c r="AF452" s="464"/>
      <c r="AG452" s="461"/>
      <c r="AH452" s="464"/>
      <c r="AI452" s="461"/>
      <c r="AJ452" s="653">
        <f t="shared" si="74"/>
        <v>1</v>
      </c>
      <c r="AK452" s="608"/>
      <c r="AL452" s="320">
        <f t="shared" si="72"/>
        <v>0</v>
      </c>
      <c r="AM452" s="320">
        <f t="shared" si="75"/>
        <v>0</v>
      </c>
      <c r="AN452" s="324">
        <f t="shared" si="76"/>
        <v>0</v>
      </c>
      <c r="AO452" s="324">
        <f t="shared" si="77"/>
        <v>0</v>
      </c>
      <c r="AP452" s="324">
        <f t="shared" si="78"/>
        <v>0</v>
      </c>
      <c r="AQ452" s="324">
        <f t="shared" si="79"/>
        <v>0</v>
      </c>
      <c r="AR452" s="324">
        <f t="shared" si="80"/>
        <v>0</v>
      </c>
      <c r="AS452" s="324">
        <f t="shared" si="81"/>
        <v>0</v>
      </c>
      <c r="AT452" s="324">
        <f t="shared" si="82"/>
        <v>0</v>
      </c>
      <c r="AU452" s="321">
        <f t="shared" si="83"/>
        <v>0</v>
      </c>
      <c r="AV452" s="322" t="str">
        <f t="shared" si="73"/>
        <v/>
      </c>
      <c r="AW452" s="110"/>
      <c r="AX452" s="110"/>
      <c r="AY452" s="110"/>
    </row>
    <row r="453" spans="1:51">
      <c r="A453" s="319"/>
      <c r="B453" s="634"/>
      <c r="C453" s="634"/>
      <c r="D453" s="633"/>
      <c r="E453" s="635"/>
      <c r="F453" s="635"/>
      <c r="G453" s="634"/>
      <c r="H453" s="647"/>
      <c r="I453" s="651"/>
      <c r="J453" s="647"/>
      <c r="K453" s="649"/>
      <c r="L453" s="647">
        <f>IF(D453="",0,VLOOKUP(D453,LookupDataNonCounty!$B$2:$C$16,2,FALSE)*J453)</f>
        <v>0</v>
      </c>
      <c r="M453" s="647"/>
      <c r="N453" s="647"/>
      <c r="O453" s="647"/>
      <c r="P453" s="647"/>
      <c r="Q453" s="647"/>
      <c r="R453" s="459"/>
      <c r="S453" s="460"/>
      <c r="T453" s="461"/>
      <c r="U453" s="462"/>
      <c r="V453" s="459"/>
      <c r="W453" s="459"/>
      <c r="X453" s="459"/>
      <c r="Y453" s="463"/>
      <c r="Z453" s="464"/>
      <c r="AA453" s="465"/>
      <c r="AB453" s="459"/>
      <c r="AC453" s="463"/>
      <c r="AD453" s="464"/>
      <c r="AE453" s="466"/>
      <c r="AF453" s="464"/>
      <c r="AG453" s="461"/>
      <c r="AH453" s="464"/>
      <c r="AI453" s="461"/>
      <c r="AJ453" s="653">
        <f t="shared" si="74"/>
        <v>1</v>
      </c>
      <c r="AK453" s="607"/>
      <c r="AL453" s="320">
        <f t="shared" ref="AL453:AL516" si="84">(I453+S453)*AJ453</f>
        <v>0</v>
      </c>
      <c r="AM453" s="320">
        <f t="shared" si="75"/>
        <v>0</v>
      </c>
      <c r="AN453" s="324">
        <f t="shared" si="76"/>
        <v>0</v>
      </c>
      <c r="AO453" s="324">
        <f t="shared" si="77"/>
        <v>0</v>
      </c>
      <c r="AP453" s="324">
        <f t="shared" si="78"/>
        <v>0</v>
      </c>
      <c r="AQ453" s="324">
        <f t="shared" si="79"/>
        <v>0</v>
      </c>
      <c r="AR453" s="324">
        <f t="shared" si="80"/>
        <v>0</v>
      </c>
      <c r="AS453" s="324">
        <f t="shared" si="81"/>
        <v>0</v>
      </c>
      <c r="AT453" s="324">
        <f t="shared" si="82"/>
        <v>0</v>
      </c>
      <c r="AU453" s="321">
        <f t="shared" si="83"/>
        <v>0</v>
      </c>
      <c r="AV453" s="322" t="str">
        <f t="shared" ref="AV453:AV516" si="85">IF(COUNTA(AK453,M453:AI453,A453:K453)&gt;0,"Y","")</f>
        <v/>
      </c>
      <c r="AW453" s="110"/>
      <c r="AX453" s="110"/>
      <c r="AY453" s="110"/>
    </row>
    <row r="454" spans="1:51">
      <c r="A454" s="319"/>
      <c r="B454" s="634"/>
      <c r="C454" s="634"/>
      <c r="D454" s="633"/>
      <c r="E454" s="635"/>
      <c r="F454" s="635"/>
      <c r="G454" s="634"/>
      <c r="H454" s="647"/>
      <c r="I454" s="651"/>
      <c r="J454" s="647"/>
      <c r="K454" s="649"/>
      <c r="L454" s="647">
        <f>IF(D454="",0,VLOOKUP(D454,LookupDataNonCounty!$B$2:$C$16,2,FALSE)*J454)</f>
        <v>0</v>
      </c>
      <c r="M454" s="647"/>
      <c r="N454" s="647"/>
      <c r="O454" s="647"/>
      <c r="P454" s="647"/>
      <c r="Q454" s="647"/>
      <c r="R454" s="459"/>
      <c r="S454" s="460"/>
      <c r="T454" s="461"/>
      <c r="U454" s="462"/>
      <c r="V454" s="459"/>
      <c r="W454" s="459"/>
      <c r="X454" s="459"/>
      <c r="Y454" s="463"/>
      <c r="Z454" s="464"/>
      <c r="AA454" s="465"/>
      <c r="AB454" s="459"/>
      <c r="AC454" s="463"/>
      <c r="AD454" s="464"/>
      <c r="AE454" s="466"/>
      <c r="AF454" s="464"/>
      <c r="AG454" s="461"/>
      <c r="AH454" s="464"/>
      <c r="AI454" s="461"/>
      <c r="AJ454" s="653">
        <f t="shared" ref="AJ454:AJ517" si="86">1-AK454</f>
        <v>1</v>
      </c>
      <c r="AK454" s="608"/>
      <c r="AL454" s="320">
        <f t="shared" si="84"/>
        <v>0</v>
      </c>
      <c r="AM454" s="320">
        <f t="shared" ref="AM454:AM517" si="87">AL454/40</f>
        <v>0</v>
      </c>
      <c r="AN454" s="324">
        <f t="shared" ref="AN454:AN517" si="88">(J454+SUM(T454:X454))*AJ454</f>
        <v>0</v>
      </c>
      <c r="AO454" s="324">
        <f t="shared" ref="AO454:AO517" si="89">(SUM(K454,Y454,Z454)*AJ454)</f>
        <v>0</v>
      </c>
      <c r="AP454" s="324">
        <f t="shared" ref="AP454:AP517" si="90">(L454+AA454+AB454)*AJ454</f>
        <v>0</v>
      </c>
      <c r="AQ454" s="324">
        <f t="shared" ref="AQ454:AQ517" si="91">(SUM(M454:N454)+SUM(AC454:AD454))*AJ454</f>
        <v>0</v>
      </c>
      <c r="AR454" s="324">
        <f t="shared" ref="AR454:AR517" si="92">(O454+AE454+AF454)*AJ454</f>
        <v>0</v>
      </c>
      <c r="AS454" s="324">
        <f t="shared" ref="AS454:AS517" si="93">(P454+AG454+AH454)*AJ454</f>
        <v>0</v>
      </c>
      <c r="AT454" s="324">
        <f t="shared" ref="AT454:AT517" si="94">(Q454+AI454)*AJ454</f>
        <v>0</v>
      </c>
      <c r="AU454" s="321">
        <f t="shared" ref="AU454:AU517" si="95">SUM(AN454:AT454)</f>
        <v>0</v>
      </c>
      <c r="AV454" s="322" t="str">
        <f t="shared" si="85"/>
        <v/>
      </c>
      <c r="AW454" s="110"/>
      <c r="AX454" s="110"/>
      <c r="AY454" s="110"/>
    </row>
    <row r="455" spans="1:51">
      <c r="A455" s="319"/>
      <c r="B455" s="634"/>
      <c r="C455" s="634"/>
      <c r="D455" s="633"/>
      <c r="E455" s="635"/>
      <c r="F455" s="635"/>
      <c r="G455" s="634"/>
      <c r="H455" s="647"/>
      <c r="I455" s="651"/>
      <c r="J455" s="647"/>
      <c r="K455" s="649"/>
      <c r="L455" s="647">
        <f>IF(D455="",0,VLOOKUP(D455,LookupDataNonCounty!$B$2:$C$16,2,FALSE)*J455)</f>
        <v>0</v>
      </c>
      <c r="M455" s="647"/>
      <c r="N455" s="647"/>
      <c r="O455" s="647"/>
      <c r="P455" s="647"/>
      <c r="Q455" s="647"/>
      <c r="R455" s="459"/>
      <c r="S455" s="460"/>
      <c r="T455" s="461"/>
      <c r="U455" s="462"/>
      <c r="V455" s="459"/>
      <c r="W455" s="459"/>
      <c r="X455" s="459"/>
      <c r="Y455" s="463"/>
      <c r="Z455" s="464"/>
      <c r="AA455" s="465"/>
      <c r="AB455" s="459"/>
      <c r="AC455" s="463"/>
      <c r="AD455" s="464"/>
      <c r="AE455" s="466"/>
      <c r="AF455" s="464"/>
      <c r="AG455" s="461"/>
      <c r="AH455" s="464"/>
      <c r="AI455" s="461"/>
      <c r="AJ455" s="653">
        <f t="shared" si="86"/>
        <v>1</v>
      </c>
      <c r="AK455" s="607"/>
      <c r="AL455" s="320">
        <f t="shared" si="84"/>
        <v>0</v>
      </c>
      <c r="AM455" s="320">
        <f t="shared" si="87"/>
        <v>0</v>
      </c>
      <c r="AN455" s="324">
        <f t="shared" si="88"/>
        <v>0</v>
      </c>
      <c r="AO455" s="324">
        <f t="shared" si="89"/>
        <v>0</v>
      </c>
      <c r="AP455" s="324">
        <f t="shared" si="90"/>
        <v>0</v>
      </c>
      <c r="AQ455" s="324">
        <f t="shared" si="91"/>
        <v>0</v>
      </c>
      <c r="AR455" s="324">
        <f t="shared" si="92"/>
        <v>0</v>
      </c>
      <c r="AS455" s="324">
        <f t="shared" si="93"/>
        <v>0</v>
      </c>
      <c r="AT455" s="324">
        <f t="shared" si="94"/>
        <v>0</v>
      </c>
      <c r="AU455" s="321">
        <f t="shared" si="95"/>
        <v>0</v>
      </c>
      <c r="AV455" s="322" t="str">
        <f t="shared" si="85"/>
        <v/>
      </c>
      <c r="AW455" s="110"/>
      <c r="AX455" s="110"/>
      <c r="AY455" s="110"/>
    </row>
    <row r="456" spans="1:51">
      <c r="A456" s="319"/>
      <c r="B456" s="634"/>
      <c r="C456" s="634"/>
      <c r="D456" s="633"/>
      <c r="E456" s="635"/>
      <c r="F456" s="635"/>
      <c r="G456" s="634"/>
      <c r="H456" s="647"/>
      <c r="I456" s="651"/>
      <c r="J456" s="647"/>
      <c r="K456" s="649"/>
      <c r="L456" s="647">
        <f>IF(D456="",0,VLOOKUP(D456,LookupDataNonCounty!$B$2:$C$16,2,FALSE)*J456)</f>
        <v>0</v>
      </c>
      <c r="M456" s="647"/>
      <c r="N456" s="647"/>
      <c r="O456" s="647"/>
      <c r="P456" s="647"/>
      <c r="Q456" s="647"/>
      <c r="R456" s="459"/>
      <c r="S456" s="460"/>
      <c r="T456" s="461"/>
      <c r="U456" s="462"/>
      <c r="V456" s="459"/>
      <c r="W456" s="459"/>
      <c r="X456" s="459"/>
      <c r="Y456" s="463"/>
      <c r="Z456" s="464"/>
      <c r="AA456" s="465"/>
      <c r="AB456" s="459"/>
      <c r="AC456" s="463"/>
      <c r="AD456" s="464"/>
      <c r="AE456" s="466"/>
      <c r="AF456" s="464"/>
      <c r="AG456" s="461"/>
      <c r="AH456" s="464"/>
      <c r="AI456" s="461"/>
      <c r="AJ456" s="653">
        <f t="shared" si="86"/>
        <v>1</v>
      </c>
      <c r="AK456" s="608"/>
      <c r="AL456" s="320">
        <f t="shared" si="84"/>
        <v>0</v>
      </c>
      <c r="AM456" s="320">
        <f t="shared" si="87"/>
        <v>0</v>
      </c>
      <c r="AN456" s="324">
        <f t="shared" si="88"/>
        <v>0</v>
      </c>
      <c r="AO456" s="324">
        <f t="shared" si="89"/>
        <v>0</v>
      </c>
      <c r="AP456" s="324">
        <f t="shared" si="90"/>
        <v>0</v>
      </c>
      <c r="AQ456" s="324">
        <f t="shared" si="91"/>
        <v>0</v>
      </c>
      <c r="AR456" s="324">
        <f t="shared" si="92"/>
        <v>0</v>
      </c>
      <c r="AS456" s="324">
        <f t="shared" si="93"/>
        <v>0</v>
      </c>
      <c r="AT456" s="324">
        <f t="shared" si="94"/>
        <v>0</v>
      </c>
      <c r="AU456" s="321">
        <f t="shared" si="95"/>
        <v>0</v>
      </c>
      <c r="AV456" s="322" t="str">
        <f t="shared" si="85"/>
        <v/>
      </c>
      <c r="AW456" s="110"/>
      <c r="AX456" s="110"/>
      <c r="AY456" s="110"/>
    </row>
    <row r="457" spans="1:51">
      <c r="A457" s="319"/>
      <c r="B457" s="634"/>
      <c r="C457" s="634"/>
      <c r="D457" s="633"/>
      <c r="E457" s="635"/>
      <c r="F457" s="635"/>
      <c r="G457" s="634"/>
      <c r="H457" s="647"/>
      <c r="I457" s="651"/>
      <c r="J457" s="647"/>
      <c r="K457" s="649"/>
      <c r="L457" s="647">
        <f>IF(D457="",0,VLOOKUP(D457,LookupDataNonCounty!$B$2:$C$16,2,FALSE)*J457)</f>
        <v>0</v>
      </c>
      <c r="M457" s="647"/>
      <c r="N457" s="647"/>
      <c r="O457" s="647"/>
      <c r="P457" s="647"/>
      <c r="Q457" s="647"/>
      <c r="R457" s="459"/>
      <c r="S457" s="460"/>
      <c r="T457" s="461"/>
      <c r="U457" s="462"/>
      <c r="V457" s="459"/>
      <c r="W457" s="459"/>
      <c r="X457" s="459"/>
      <c r="Y457" s="463"/>
      <c r="Z457" s="464"/>
      <c r="AA457" s="465"/>
      <c r="AB457" s="459"/>
      <c r="AC457" s="463"/>
      <c r="AD457" s="464"/>
      <c r="AE457" s="466"/>
      <c r="AF457" s="464"/>
      <c r="AG457" s="461"/>
      <c r="AH457" s="464"/>
      <c r="AI457" s="461"/>
      <c r="AJ457" s="653">
        <f t="shared" si="86"/>
        <v>1</v>
      </c>
      <c r="AK457" s="607"/>
      <c r="AL457" s="320">
        <f t="shared" si="84"/>
        <v>0</v>
      </c>
      <c r="AM457" s="320">
        <f t="shared" si="87"/>
        <v>0</v>
      </c>
      <c r="AN457" s="324">
        <f t="shared" si="88"/>
        <v>0</v>
      </c>
      <c r="AO457" s="324">
        <f t="shared" si="89"/>
        <v>0</v>
      </c>
      <c r="AP457" s="324">
        <f t="shared" si="90"/>
        <v>0</v>
      </c>
      <c r="AQ457" s="324">
        <f t="shared" si="91"/>
        <v>0</v>
      </c>
      <c r="AR457" s="324">
        <f t="shared" si="92"/>
        <v>0</v>
      </c>
      <c r="AS457" s="324">
        <f t="shared" si="93"/>
        <v>0</v>
      </c>
      <c r="AT457" s="324">
        <f t="shared" si="94"/>
        <v>0</v>
      </c>
      <c r="AU457" s="321">
        <f t="shared" si="95"/>
        <v>0</v>
      </c>
      <c r="AV457" s="322" t="str">
        <f t="shared" si="85"/>
        <v/>
      </c>
      <c r="AW457" s="110"/>
      <c r="AX457" s="110"/>
      <c r="AY457" s="110"/>
    </row>
    <row r="458" spans="1:51">
      <c r="A458" s="319"/>
      <c r="B458" s="634"/>
      <c r="C458" s="634"/>
      <c r="D458" s="633"/>
      <c r="E458" s="635"/>
      <c r="F458" s="635"/>
      <c r="G458" s="634"/>
      <c r="H458" s="647"/>
      <c r="I458" s="651"/>
      <c r="J458" s="647"/>
      <c r="K458" s="649"/>
      <c r="L458" s="647">
        <f>IF(D458="",0,VLOOKUP(D458,LookupDataNonCounty!$B$2:$C$16,2,FALSE)*J458)</f>
        <v>0</v>
      </c>
      <c r="M458" s="647"/>
      <c r="N458" s="647"/>
      <c r="O458" s="647"/>
      <c r="P458" s="647"/>
      <c r="Q458" s="647"/>
      <c r="R458" s="459"/>
      <c r="S458" s="460"/>
      <c r="T458" s="461"/>
      <c r="U458" s="462"/>
      <c r="V458" s="459"/>
      <c r="W458" s="459"/>
      <c r="X458" s="459"/>
      <c r="Y458" s="463"/>
      <c r="Z458" s="464"/>
      <c r="AA458" s="465"/>
      <c r="AB458" s="459"/>
      <c r="AC458" s="463"/>
      <c r="AD458" s="464"/>
      <c r="AE458" s="466"/>
      <c r="AF458" s="464"/>
      <c r="AG458" s="461"/>
      <c r="AH458" s="464"/>
      <c r="AI458" s="461"/>
      <c r="AJ458" s="653">
        <f t="shared" si="86"/>
        <v>1</v>
      </c>
      <c r="AK458" s="608"/>
      <c r="AL458" s="320">
        <f t="shared" si="84"/>
        <v>0</v>
      </c>
      <c r="AM458" s="320">
        <f t="shared" si="87"/>
        <v>0</v>
      </c>
      <c r="AN458" s="324">
        <f t="shared" si="88"/>
        <v>0</v>
      </c>
      <c r="AO458" s="324">
        <f t="shared" si="89"/>
        <v>0</v>
      </c>
      <c r="AP458" s="324">
        <f t="shared" si="90"/>
        <v>0</v>
      </c>
      <c r="AQ458" s="324">
        <f t="shared" si="91"/>
        <v>0</v>
      </c>
      <c r="AR458" s="324">
        <f t="shared" si="92"/>
        <v>0</v>
      </c>
      <c r="AS458" s="324">
        <f t="shared" si="93"/>
        <v>0</v>
      </c>
      <c r="AT458" s="324">
        <f t="shared" si="94"/>
        <v>0</v>
      </c>
      <c r="AU458" s="321">
        <f t="shared" si="95"/>
        <v>0</v>
      </c>
      <c r="AV458" s="322" t="str">
        <f t="shared" si="85"/>
        <v/>
      </c>
      <c r="AW458" s="110"/>
      <c r="AX458" s="110"/>
      <c r="AY458" s="110"/>
    </row>
    <row r="459" spans="1:51">
      <c r="A459" s="319"/>
      <c r="B459" s="634"/>
      <c r="C459" s="634"/>
      <c r="D459" s="633"/>
      <c r="E459" s="635"/>
      <c r="F459" s="635"/>
      <c r="G459" s="634"/>
      <c r="H459" s="647"/>
      <c r="I459" s="651"/>
      <c r="J459" s="647"/>
      <c r="K459" s="649"/>
      <c r="L459" s="647">
        <f>IF(D459="",0,VLOOKUP(D459,LookupDataNonCounty!$B$2:$C$16,2,FALSE)*J459)</f>
        <v>0</v>
      </c>
      <c r="M459" s="647"/>
      <c r="N459" s="647"/>
      <c r="O459" s="647"/>
      <c r="P459" s="647"/>
      <c r="Q459" s="647"/>
      <c r="R459" s="459"/>
      <c r="S459" s="460"/>
      <c r="T459" s="461"/>
      <c r="U459" s="462"/>
      <c r="V459" s="459"/>
      <c r="W459" s="459"/>
      <c r="X459" s="459"/>
      <c r="Y459" s="463"/>
      <c r="Z459" s="464"/>
      <c r="AA459" s="465"/>
      <c r="AB459" s="459"/>
      <c r="AC459" s="463"/>
      <c r="AD459" s="464"/>
      <c r="AE459" s="466"/>
      <c r="AF459" s="464"/>
      <c r="AG459" s="461"/>
      <c r="AH459" s="464"/>
      <c r="AI459" s="461"/>
      <c r="AJ459" s="653">
        <f t="shared" si="86"/>
        <v>1</v>
      </c>
      <c r="AK459" s="607"/>
      <c r="AL459" s="320">
        <f t="shared" si="84"/>
        <v>0</v>
      </c>
      <c r="AM459" s="320">
        <f t="shared" si="87"/>
        <v>0</v>
      </c>
      <c r="AN459" s="324">
        <f t="shared" si="88"/>
        <v>0</v>
      </c>
      <c r="AO459" s="324">
        <f t="shared" si="89"/>
        <v>0</v>
      </c>
      <c r="AP459" s="324">
        <f t="shared" si="90"/>
        <v>0</v>
      </c>
      <c r="AQ459" s="324">
        <f t="shared" si="91"/>
        <v>0</v>
      </c>
      <c r="AR459" s="324">
        <f t="shared" si="92"/>
        <v>0</v>
      </c>
      <c r="AS459" s="324">
        <f t="shared" si="93"/>
        <v>0</v>
      </c>
      <c r="AT459" s="324">
        <f t="shared" si="94"/>
        <v>0</v>
      </c>
      <c r="AU459" s="321">
        <f t="shared" si="95"/>
        <v>0</v>
      </c>
      <c r="AV459" s="322" t="str">
        <f t="shared" si="85"/>
        <v/>
      </c>
      <c r="AW459" s="110"/>
      <c r="AX459" s="110"/>
      <c r="AY459" s="110"/>
    </row>
    <row r="460" spans="1:51">
      <c r="A460" s="319"/>
      <c r="B460" s="634"/>
      <c r="C460" s="634"/>
      <c r="D460" s="633"/>
      <c r="E460" s="635"/>
      <c r="F460" s="635"/>
      <c r="G460" s="634"/>
      <c r="H460" s="647"/>
      <c r="I460" s="651"/>
      <c r="J460" s="647"/>
      <c r="K460" s="649"/>
      <c r="L460" s="647">
        <f>IF(D460="",0,VLOOKUP(D460,LookupDataNonCounty!$B$2:$C$16,2,FALSE)*J460)</f>
        <v>0</v>
      </c>
      <c r="M460" s="647"/>
      <c r="N460" s="647"/>
      <c r="O460" s="647"/>
      <c r="P460" s="647"/>
      <c r="Q460" s="647"/>
      <c r="R460" s="459"/>
      <c r="S460" s="460"/>
      <c r="T460" s="461"/>
      <c r="U460" s="462"/>
      <c r="V460" s="459"/>
      <c r="W460" s="459"/>
      <c r="X460" s="459"/>
      <c r="Y460" s="463"/>
      <c r="Z460" s="464"/>
      <c r="AA460" s="465"/>
      <c r="AB460" s="459"/>
      <c r="AC460" s="463"/>
      <c r="AD460" s="464"/>
      <c r="AE460" s="466"/>
      <c r="AF460" s="464"/>
      <c r="AG460" s="461"/>
      <c r="AH460" s="464"/>
      <c r="AI460" s="461"/>
      <c r="AJ460" s="653">
        <f t="shared" si="86"/>
        <v>1</v>
      </c>
      <c r="AK460" s="608"/>
      <c r="AL460" s="320">
        <f t="shared" si="84"/>
        <v>0</v>
      </c>
      <c r="AM460" s="320">
        <f t="shared" si="87"/>
        <v>0</v>
      </c>
      <c r="AN460" s="324">
        <f t="shared" si="88"/>
        <v>0</v>
      </c>
      <c r="AO460" s="324">
        <f t="shared" si="89"/>
        <v>0</v>
      </c>
      <c r="AP460" s="324">
        <f t="shared" si="90"/>
        <v>0</v>
      </c>
      <c r="AQ460" s="324">
        <f t="shared" si="91"/>
        <v>0</v>
      </c>
      <c r="AR460" s="324">
        <f t="shared" si="92"/>
        <v>0</v>
      </c>
      <c r="AS460" s="324">
        <f t="shared" si="93"/>
        <v>0</v>
      </c>
      <c r="AT460" s="324">
        <f t="shared" si="94"/>
        <v>0</v>
      </c>
      <c r="AU460" s="321">
        <f t="shared" si="95"/>
        <v>0</v>
      </c>
      <c r="AV460" s="322" t="str">
        <f t="shared" si="85"/>
        <v/>
      </c>
      <c r="AW460" s="110"/>
      <c r="AX460" s="110"/>
      <c r="AY460" s="110"/>
    </row>
    <row r="461" spans="1:51">
      <c r="A461" s="319"/>
      <c r="B461" s="634"/>
      <c r="C461" s="634"/>
      <c r="D461" s="633"/>
      <c r="E461" s="635"/>
      <c r="F461" s="635"/>
      <c r="G461" s="634"/>
      <c r="H461" s="647"/>
      <c r="I461" s="651"/>
      <c r="J461" s="647"/>
      <c r="K461" s="649"/>
      <c r="L461" s="647">
        <f>IF(D461="",0,VLOOKUP(D461,LookupDataNonCounty!$B$2:$C$16,2,FALSE)*J461)</f>
        <v>0</v>
      </c>
      <c r="M461" s="647"/>
      <c r="N461" s="647"/>
      <c r="O461" s="647"/>
      <c r="P461" s="647"/>
      <c r="Q461" s="647"/>
      <c r="R461" s="459"/>
      <c r="S461" s="460"/>
      <c r="T461" s="461"/>
      <c r="U461" s="462"/>
      <c r="V461" s="459"/>
      <c r="W461" s="459"/>
      <c r="X461" s="459"/>
      <c r="Y461" s="463"/>
      <c r="Z461" s="464"/>
      <c r="AA461" s="465"/>
      <c r="AB461" s="459"/>
      <c r="AC461" s="463"/>
      <c r="AD461" s="464"/>
      <c r="AE461" s="466"/>
      <c r="AF461" s="464"/>
      <c r="AG461" s="461"/>
      <c r="AH461" s="464"/>
      <c r="AI461" s="461"/>
      <c r="AJ461" s="653">
        <f t="shared" si="86"/>
        <v>1</v>
      </c>
      <c r="AK461" s="607"/>
      <c r="AL461" s="320">
        <f t="shared" si="84"/>
        <v>0</v>
      </c>
      <c r="AM461" s="320">
        <f t="shared" si="87"/>
        <v>0</v>
      </c>
      <c r="AN461" s="324">
        <f t="shared" si="88"/>
        <v>0</v>
      </c>
      <c r="AO461" s="324">
        <f t="shared" si="89"/>
        <v>0</v>
      </c>
      <c r="AP461" s="324">
        <f t="shared" si="90"/>
        <v>0</v>
      </c>
      <c r="AQ461" s="324">
        <f t="shared" si="91"/>
        <v>0</v>
      </c>
      <c r="AR461" s="324">
        <f t="shared" si="92"/>
        <v>0</v>
      </c>
      <c r="AS461" s="324">
        <f t="shared" si="93"/>
        <v>0</v>
      </c>
      <c r="AT461" s="324">
        <f t="shared" si="94"/>
        <v>0</v>
      </c>
      <c r="AU461" s="321">
        <f t="shared" si="95"/>
        <v>0</v>
      </c>
      <c r="AV461" s="322" t="str">
        <f t="shared" si="85"/>
        <v/>
      </c>
      <c r="AW461" s="110"/>
      <c r="AX461" s="110"/>
      <c r="AY461" s="110"/>
    </row>
    <row r="462" spans="1:51">
      <c r="A462" s="319"/>
      <c r="B462" s="634"/>
      <c r="C462" s="634"/>
      <c r="D462" s="633"/>
      <c r="E462" s="635"/>
      <c r="F462" s="635"/>
      <c r="G462" s="634"/>
      <c r="H462" s="647"/>
      <c r="I462" s="651"/>
      <c r="J462" s="647"/>
      <c r="K462" s="649"/>
      <c r="L462" s="647">
        <f>IF(D462="",0,VLOOKUP(D462,LookupDataNonCounty!$B$2:$C$16,2,FALSE)*J462)</f>
        <v>0</v>
      </c>
      <c r="M462" s="647"/>
      <c r="N462" s="647"/>
      <c r="O462" s="647"/>
      <c r="P462" s="647"/>
      <c r="Q462" s="647"/>
      <c r="R462" s="459"/>
      <c r="S462" s="460"/>
      <c r="T462" s="461"/>
      <c r="U462" s="462"/>
      <c r="V462" s="459"/>
      <c r="W462" s="459"/>
      <c r="X462" s="459"/>
      <c r="Y462" s="463"/>
      <c r="Z462" s="464"/>
      <c r="AA462" s="465"/>
      <c r="AB462" s="459"/>
      <c r="AC462" s="463"/>
      <c r="AD462" s="464"/>
      <c r="AE462" s="466"/>
      <c r="AF462" s="464"/>
      <c r="AG462" s="461"/>
      <c r="AH462" s="464"/>
      <c r="AI462" s="461"/>
      <c r="AJ462" s="653">
        <f t="shared" si="86"/>
        <v>1</v>
      </c>
      <c r="AK462" s="608"/>
      <c r="AL462" s="320">
        <f t="shared" si="84"/>
        <v>0</v>
      </c>
      <c r="AM462" s="320">
        <f t="shared" si="87"/>
        <v>0</v>
      </c>
      <c r="AN462" s="324">
        <f t="shared" si="88"/>
        <v>0</v>
      </c>
      <c r="AO462" s="324">
        <f t="shared" si="89"/>
        <v>0</v>
      </c>
      <c r="AP462" s="324">
        <f t="shared" si="90"/>
        <v>0</v>
      </c>
      <c r="AQ462" s="324">
        <f t="shared" si="91"/>
        <v>0</v>
      </c>
      <c r="AR462" s="324">
        <f t="shared" si="92"/>
        <v>0</v>
      </c>
      <c r="AS462" s="324">
        <f t="shared" si="93"/>
        <v>0</v>
      </c>
      <c r="AT462" s="324">
        <f t="shared" si="94"/>
        <v>0</v>
      </c>
      <c r="AU462" s="321">
        <f t="shared" si="95"/>
        <v>0</v>
      </c>
      <c r="AV462" s="322" t="str">
        <f t="shared" si="85"/>
        <v/>
      </c>
      <c r="AW462" s="110"/>
      <c r="AX462" s="110"/>
      <c r="AY462" s="110"/>
    </row>
    <row r="463" spans="1:51">
      <c r="A463" s="319"/>
      <c r="B463" s="634"/>
      <c r="C463" s="634"/>
      <c r="D463" s="633"/>
      <c r="E463" s="635"/>
      <c r="F463" s="635"/>
      <c r="G463" s="634"/>
      <c r="H463" s="647"/>
      <c r="I463" s="651"/>
      <c r="J463" s="647"/>
      <c r="K463" s="649"/>
      <c r="L463" s="647">
        <f>IF(D463="",0,VLOOKUP(D463,LookupDataNonCounty!$B$2:$C$16,2,FALSE)*J463)</f>
        <v>0</v>
      </c>
      <c r="M463" s="647"/>
      <c r="N463" s="647"/>
      <c r="O463" s="647"/>
      <c r="P463" s="647"/>
      <c r="Q463" s="647"/>
      <c r="R463" s="459"/>
      <c r="S463" s="460"/>
      <c r="T463" s="461"/>
      <c r="U463" s="462"/>
      <c r="V463" s="459"/>
      <c r="W463" s="459"/>
      <c r="X463" s="459"/>
      <c r="Y463" s="463"/>
      <c r="Z463" s="464"/>
      <c r="AA463" s="465"/>
      <c r="AB463" s="459"/>
      <c r="AC463" s="463"/>
      <c r="AD463" s="464"/>
      <c r="AE463" s="466"/>
      <c r="AF463" s="464"/>
      <c r="AG463" s="461"/>
      <c r="AH463" s="464"/>
      <c r="AI463" s="461"/>
      <c r="AJ463" s="653">
        <f t="shared" si="86"/>
        <v>1</v>
      </c>
      <c r="AK463" s="607"/>
      <c r="AL463" s="320">
        <f t="shared" si="84"/>
        <v>0</v>
      </c>
      <c r="AM463" s="320">
        <f t="shared" si="87"/>
        <v>0</v>
      </c>
      <c r="AN463" s="324">
        <f t="shared" si="88"/>
        <v>0</v>
      </c>
      <c r="AO463" s="324">
        <f t="shared" si="89"/>
        <v>0</v>
      </c>
      <c r="AP463" s="324">
        <f t="shared" si="90"/>
        <v>0</v>
      </c>
      <c r="AQ463" s="324">
        <f t="shared" si="91"/>
        <v>0</v>
      </c>
      <c r="AR463" s="324">
        <f t="shared" si="92"/>
        <v>0</v>
      </c>
      <c r="AS463" s="324">
        <f t="shared" si="93"/>
        <v>0</v>
      </c>
      <c r="AT463" s="324">
        <f t="shared" si="94"/>
        <v>0</v>
      </c>
      <c r="AU463" s="321">
        <f t="shared" si="95"/>
        <v>0</v>
      </c>
      <c r="AV463" s="322" t="str">
        <f t="shared" si="85"/>
        <v/>
      </c>
      <c r="AW463" s="110"/>
      <c r="AX463" s="110"/>
      <c r="AY463" s="110"/>
    </row>
    <row r="464" spans="1:51">
      <c r="A464" s="319"/>
      <c r="B464" s="634"/>
      <c r="C464" s="634"/>
      <c r="D464" s="633"/>
      <c r="E464" s="635"/>
      <c r="F464" s="635"/>
      <c r="G464" s="634"/>
      <c r="H464" s="647"/>
      <c r="I464" s="651"/>
      <c r="J464" s="647"/>
      <c r="K464" s="649"/>
      <c r="L464" s="647">
        <f>IF(D464="",0,VLOOKUP(D464,LookupDataNonCounty!$B$2:$C$16,2,FALSE)*J464)</f>
        <v>0</v>
      </c>
      <c r="M464" s="647"/>
      <c r="N464" s="647"/>
      <c r="O464" s="647"/>
      <c r="P464" s="647"/>
      <c r="Q464" s="647"/>
      <c r="R464" s="459"/>
      <c r="S464" s="460"/>
      <c r="T464" s="461"/>
      <c r="U464" s="462"/>
      <c r="V464" s="459"/>
      <c r="W464" s="459"/>
      <c r="X464" s="459"/>
      <c r="Y464" s="463"/>
      <c r="Z464" s="464"/>
      <c r="AA464" s="465"/>
      <c r="AB464" s="459"/>
      <c r="AC464" s="463"/>
      <c r="AD464" s="464"/>
      <c r="AE464" s="466"/>
      <c r="AF464" s="464"/>
      <c r="AG464" s="461"/>
      <c r="AH464" s="464"/>
      <c r="AI464" s="461"/>
      <c r="AJ464" s="653">
        <f t="shared" si="86"/>
        <v>1</v>
      </c>
      <c r="AK464" s="608"/>
      <c r="AL464" s="320">
        <f t="shared" si="84"/>
        <v>0</v>
      </c>
      <c r="AM464" s="320">
        <f t="shared" si="87"/>
        <v>0</v>
      </c>
      <c r="AN464" s="324">
        <f t="shared" si="88"/>
        <v>0</v>
      </c>
      <c r="AO464" s="324">
        <f t="shared" si="89"/>
        <v>0</v>
      </c>
      <c r="AP464" s="324">
        <f t="shared" si="90"/>
        <v>0</v>
      </c>
      <c r="AQ464" s="324">
        <f t="shared" si="91"/>
        <v>0</v>
      </c>
      <c r="AR464" s="324">
        <f t="shared" si="92"/>
        <v>0</v>
      </c>
      <c r="AS464" s="324">
        <f t="shared" si="93"/>
        <v>0</v>
      </c>
      <c r="AT464" s="324">
        <f t="shared" si="94"/>
        <v>0</v>
      </c>
      <c r="AU464" s="321">
        <f t="shared" si="95"/>
        <v>0</v>
      </c>
      <c r="AV464" s="322" t="str">
        <f t="shared" si="85"/>
        <v/>
      </c>
      <c r="AW464" s="110"/>
      <c r="AX464" s="110"/>
      <c r="AY464" s="110"/>
    </row>
    <row r="465" spans="1:51">
      <c r="A465" s="319"/>
      <c r="B465" s="634"/>
      <c r="C465" s="634"/>
      <c r="D465" s="633"/>
      <c r="E465" s="635"/>
      <c r="F465" s="635"/>
      <c r="G465" s="634"/>
      <c r="H465" s="647"/>
      <c r="I465" s="651"/>
      <c r="J465" s="647"/>
      <c r="K465" s="649"/>
      <c r="L465" s="647">
        <f>IF(D465="",0,VLOOKUP(D465,LookupDataNonCounty!$B$2:$C$16,2,FALSE)*J465)</f>
        <v>0</v>
      </c>
      <c r="M465" s="647"/>
      <c r="N465" s="647"/>
      <c r="O465" s="647"/>
      <c r="P465" s="647"/>
      <c r="Q465" s="647"/>
      <c r="R465" s="459"/>
      <c r="S465" s="460"/>
      <c r="T465" s="461"/>
      <c r="U465" s="462"/>
      <c r="V465" s="459"/>
      <c r="W465" s="459"/>
      <c r="X465" s="459"/>
      <c r="Y465" s="463"/>
      <c r="Z465" s="464"/>
      <c r="AA465" s="465"/>
      <c r="AB465" s="459"/>
      <c r="AC465" s="463"/>
      <c r="AD465" s="464"/>
      <c r="AE465" s="466"/>
      <c r="AF465" s="464"/>
      <c r="AG465" s="461"/>
      <c r="AH465" s="464"/>
      <c r="AI465" s="461"/>
      <c r="AJ465" s="653">
        <f t="shared" si="86"/>
        <v>1</v>
      </c>
      <c r="AK465" s="607"/>
      <c r="AL465" s="320">
        <f t="shared" si="84"/>
        <v>0</v>
      </c>
      <c r="AM465" s="320">
        <f t="shared" si="87"/>
        <v>0</v>
      </c>
      <c r="AN465" s="324">
        <f t="shared" si="88"/>
        <v>0</v>
      </c>
      <c r="AO465" s="324">
        <f t="shared" si="89"/>
        <v>0</v>
      </c>
      <c r="AP465" s="324">
        <f t="shared" si="90"/>
        <v>0</v>
      </c>
      <c r="AQ465" s="324">
        <f t="shared" si="91"/>
        <v>0</v>
      </c>
      <c r="AR465" s="324">
        <f t="shared" si="92"/>
        <v>0</v>
      </c>
      <c r="AS465" s="324">
        <f t="shared" si="93"/>
        <v>0</v>
      </c>
      <c r="AT465" s="324">
        <f t="shared" si="94"/>
        <v>0</v>
      </c>
      <c r="AU465" s="321">
        <f t="shared" si="95"/>
        <v>0</v>
      </c>
      <c r="AV465" s="322" t="str">
        <f t="shared" si="85"/>
        <v/>
      </c>
      <c r="AW465" s="110"/>
      <c r="AX465" s="110"/>
      <c r="AY465" s="110"/>
    </row>
    <row r="466" spans="1:51">
      <c r="A466" s="319"/>
      <c r="B466" s="634"/>
      <c r="C466" s="634"/>
      <c r="D466" s="633"/>
      <c r="E466" s="635"/>
      <c r="F466" s="635"/>
      <c r="G466" s="634"/>
      <c r="H466" s="647"/>
      <c r="I466" s="651"/>
      <c r="J466" s="647"/>
      <c r="K466" s="649"/>
      <c r="L466" s="647">
        <f>IF(D466="",0,VLOOKUP(D466,LookupDataNonCounty!$B$2:$C$16,2,FALSE)*J466)</f>
        <v>0</v>
      </c>
      <c r="M466" s="647"/>
      <c r="N466" s="647"/>
      <c r="O466" s="647"/>
      <c r="P466" s="647"/>
      <c r="Q466" s="647"/>
      <c r="R466" s="459"/>
      <c r="S466" s="460"/>
      <c r="T466" s="461"/>
      <c r="U466" s="462"/>
      <c r="V466" s="459"/>
      <c r="W466" s="459"/>
      <c r="X466" s="459"/>
      <c r="Y466" s="463"/>
      <c r="Z466" s="464"/>
      <c r="AA466" s="465"/>
      <c r="AB466" s="459"/>
      <c r="AC466" s="463"/>
      <c r="AD466" s="464"/>
      <c r="AE466" s="466"/>
      <c r="AF466" s="464"/>
      <c r="AG466" s="461"/>
      <c r="AH466" s="464"/>
      <c r="AI466" s="461"/>
      <c r="AJ466" s="653">
        <f t="shared" si="86"/>
        <v>1</v>
      </c>
      <c r="AK466" s="608"/>
      <c r="AL466" s="320">
        <f t="shared" si="84"/>
        <v>0</v>
      </c>
      <c r="AM466" s="320">
        <f t="shared" si="87"/>
        <v>0</v>
      </c>
      <c r="AN466" s="324">
        <f t="shared" si="88"/>
        <v>0</v>
      </c>
      <c r="AO466" s="324">
        <f t="shared" si="89"/>
        <v>0</v>
      </c>
      <c r="AP466" s="324">
        <f t="shared" si="90"/>
        <v>0</v>
      </c>
      <c r="AQ466" s="324">
        <f t="shared" si="91"/>
        <v>0</v>
      </c>
      <c r="AR466" s="324">
        <f t="shared" si="92"/>
        <v>0</v>
      </c>
      <c r="AS466" s="324">
        <f t="shared" si="93"/>
        <v>0</v>
      </c>
      <c r="AT466" s="324">
        <f t="shared" si="94"/>
        <v>0</v>
      </c>
      <c r="AU466" s="321">
        <f t="shared" si="95"/>
        <v>0</v>
      </c>
      <c r="AV466" s="322" t="str">
        <f t="shared" si="85"/>
        <v/>
      </c>
      <c r="AW466" s="110"/>
      <c r="AX466" s="110"/>
      <c r="AY466" s="110"/>
    </row>
    <row r="467" spans="1:51">
      <c r="A467" s="319"/>
      <c r="B467" s="634"/>
      <c r="C467" s="634"/>
      <c r="D467" s="633"/>
      <c r="E467" s="635"/>
      <c r="F467" s="635"/>
      <c r="G467" s="634"/>
      <c r="H467" s="647"/>
      <c r="I467" s="651"/>
      <c r="J467" s="647"/>
      <c r="K467" s="649"/>
      <c r="L467" s="647">
        <f>IF(D467="",0,VLOOKUP(D467,LookupDataNonCounty!$B$2:$C$16,2,FALSE)*J467)</f>
        <v>0</v>
      </c>
      <c r="M467" s="647"/>
      <c r="N467" s="647"/>
      <c r="O467" s="647"/>
      <c r="P467" s="647"/>
      <c r="Q467" s="647"/>
      <c r="R467" s="459"/>
      <c r="S467" s="460"/>
      <c r="T467" s="461"/>
      <c r="U467" s="462"/>
      <c r="V467" s="459"/>
      <c r="W467" s="459"/>
      <c r="X467" s="459"/>
      <c r="Y467" s="463"/>
      <c r="Z467" s="464"/>
      <c r="AA467" s="465"/>
      <c r="AB467" s="459"/>
      <c r="AC467" s="463"/>
      <c r="AD467" s="464"/>
      <c r="AE467" s="466"/>
      <c r="AF467" s="464"/>
      <c r="AG467" s="461"/>
      <c r="AH467" s="464"/>
      <c r="AI467" s="461"/>
      <c r="AJ467" s="653">
        <f t="shared" si="86"/>
        <v>1</v>
      </c>
      <c r="AK467" s="607"/>
      <c r="AL467" s="320">
        <f t="shared" si="84"/>
        <v>0</v>
      </c>
      <c r="AM467" s="320">
        <f t="shared" si="87"/>
        <v>0</v>
      </c>
      <c r="AN467" s="324">
        <f t="shared" si="88"/>
        <v>0</v>
      </c>
      <c r="AO467" s="324">
        <f t="shared" si="89"/>
        <v>0</v>
      </c>
      <c r="AP467" s="324">
        <f t="shared" si="90"/>
        <v>0</v>
      </c>
      <c r="AQ467" s="324">
        <f t="shared" si="91"/>
        <v>0</v>
      </c>
      <c r="AR467" s="324">
        <f t="shared" si="92"/>
        <v>0</v>
      </c>
      <c r="AS467" s="324">
        <f t="shared" si="93"/>
        <v>0</v>
      </c>
      <c r="AT467" s="324">
        <f t="shared" si="94"/>
        <v>0</v>
      </c>
      <c r="AU467" s="321">
        <f t="shared" si="95"/>
        <v>0</v>
      </c>
      <c r="AV467" s="322" t="str">
        <f t="shared" si="85"/>
        <v/>
      </c>
      <c r="AW467" s="110"/>
      <c r="AX467" s="110"/>
      <c r="AY467" s="110"/>
    </row>
    <row r="468" spans="1:51">
      <c r="A468" s="319"/>
      <c r="B468" s="634"/>
      <c r="C468" s="634"/>
      <c r="D468" s="633"/>
      <c r="E468" s="635"/>
      <c r="F468" s="635"/>
      <c r="G468" s="634"/>
      <c r="H468" s="647"/>
      <c r="I468" s="651"/>
      <c r="J468" s="647"/>
      <c r="K468" s="649"/>
      <c r="L468" s="647">
        <f>IF(D468="",0,VLOOKUP(D468,LookupDataNonCounty!$B$2:$C$16,2,FALSE)*J468)</f>
        <v>0</v>
      </c>
      <c r="M468" s="647"/>
      <c r="N468" s="647"/>
      <c r="O468" s="647"/>
      <c r="P468" s="647"/>
      <c r="Q468" s="647"/>
      <c r="R468" s="459"/>
      <c r="S468" s="460"/>
      <c r="T468" s="461"/>
      <c r="U468" s="462"/>
      <c r="V468" s="459"/>
      <c r="W468" s="459"/>
      <c r="X468" s="459"/>
      <c r="Y468" s="463"/>
      <c r="Z468" s="464"/>
      <c r="AA468" s="465"/>
      <c r="AB468" s="459"/>
      <c r="AC468" s="463"/>
      <c r="AD468" s="464"/>
      <c r="AE468" s="466"/>
      <c r="AF468" s="464"/>
      <c r="AG468" s="461"/>
      <c r="AH468" s="464"/>
      <c r="AI468" s="461"/>
      <c r="AJ468" s="653">
        <f t="shared" si="86"/>
        <v>1</v>
      </c>
      <c r="AK468" s="608"/>
      <c r="AL468" s="320">
        <f t="shared" si="84"/>
        <v>0</v>
      </c>
      <c r="AM468" s="320">
        <f t="shared" si="87"/>
        <v>0</v>
      </c>
      <c r="AN468" s="324">
        <f t="shared" si="88"/>
        <v>0</v>
      </c>
      <c r="AO468" s="324">
        <f t="shared" si="89"/>
        <v>0</v>
      </c>
      <c r="AP468" s="324">
        <f t="shared" si="90"/>
        <v>0</v>
      </c>
      <c r="AQ468" s="324">
        <f t="shared" si="91"/>
        <v>0</v>
      </c>
      <c r="AR468" s="324">
        <f t="shared" si="92"/>
        <v>0</v>
      </c>
      <c r="AS468" s="324">
        <f t="shared" si="93"/>
        <v>0</v>
      </c>
      <c r="AT468" s="324">
        <f t="shared" si="94"/>
        <v>0</v>
      </c>
      <c r="AU468" s="321">
        <f t="shared" si="95"/>
        <v>0</v>
      </c>
      <c r="AV468" s="322" t="str">
        <f t="shared" si="85"/>
        <v/>
      </c>
      <c r="AW468" s="110"/>
      <c r="AX468" s="110"/>
      <c r="AY468" s="110"/>
    </row>
    <row r="469" spans="1:51">
      <c r="A469" s="319"/>
      <c r="B469" s="634"/>
      <c r="C469" s="634"/>
      <c r="D469" s="633"/>
      <c r="E469" s="635"/>
      <c r="F469" s="635"/>
      <c r="G469" s="634"/>
      <c r="H469" s="647"/>
      <c r="I469" s="651"/>
      <c r="J469" s="647"/>
      <c r="K469" s="649"/>
      <c r="L469" s="647">
        <f>IF(D469="",0,VLOOKUP(D469,LookupDataNonCounty!$B$2:$C$16,2,FALSE)*J469)</f>
        <v>0</v>
      </c>
      <c r="M469" s="647"/>
      <c r="N469" s="647"/>
      <c r="O469" s="647"/>
      <c r="P469" s="647"/>
      <c r="Q469" s="647"/>
      <c r="R469" s="459"/>
      <c r="S469" s="460"/>
      <c r="T469" s="461"/>
      <c r="U469" s="462"/>
      <c r="V469" s="459"/>
      <c r="W469" s="459"/>
      <c r="X469" s="459"/>
      <c r="Y469" s="463"/>
      <c r="Z469" s="464"/>
      <c r="AA469" s="465"/>
      <c r="AB469" s="459"/>
      <c r="AC469" s="463"/>
      <c r="AD469" s="464"/>
      <c r="AE469" s="466"/>
      <c r="AF469" s="464"/>
      <c r="AG469" s="461"/>
      <c r="AH469" s="464"/>
      <c r="AI469" s="461"/>
      <c r="AJ469" s="653">
        <f t="shared" si="86"/>
        <v>1</v>
      </c>
      <c r="AK469" s="607"/>
      <c r="AL469" s="320">
        <f t="shared" si="84"/>
        <v>0</v>
      </c>
      <c r="AM469" s="320">
        <f t="shared" si="87"/>
        <v>0</v>
      </c>
      <c r="AN469" s="324">
        <f t="shared" si="88"/>
        <v>0</v>
      </c>
      <c r="AO469" s="324">
        <f t="shared" si="89"/>
        <v>0</v>
      </c>
      <c r="AP469" s="324">
        <f t="shared" si="90"/>
        <v>0</v>
      </c>
      <c r="AQ469" s="324">
        <f t="shared" si="91"/>
        <v>0</v>
      </c>
      <c r="AR469" s="324">
        <f t="shared" si="92"/>
        <v>0</v>
      </c>
      <c r="AS469" s="324">
        <f t="shared" si="93"/>
        <v>0</v>
      </c>
      <c r="AT469" s="324">
        <f t="shared" si="94"/>
        <v>0</v>
      </c>
      <c r="AU469" s="321">
        <f t="shared" si="95"/>
        <v>0</v>
      </c>
      <c r="AV469" s="322" t="str">
        <f t="shared" si="85"/>
        <v/>
      </c>
      <c r="AW469" s="110"/>
      <c r="AX469" s="110"/>
      <c r="AY469" s="110"/>
    </row>
    <row r="470" spans="1:51">
      <c r="A470" s="319"/>
      <c r="B470" s="634"/>
      <c r="C470" s="634"/>
      <c r="D470" s="633"/>
      <c r="E470" s="635"/>
      <c r="F470" s="635"/>
      <c r="G470" s="634"/>
      <c r="H470" s="647"/>
      <c r="I470" s="651"/>
      <c r="J470" s="647"/>
      <c r="K470" s="649"/>
      <c r="L470" s="647">
        <f>IF(D470="",0,VLOOKUP(D470,LookupDataNonCounty!$B$2:$C$16,2,FALSE)*J470)</f>
        <v>0</v>
      </c>
      <c r="M470" s="647"/>
      <c r="N470" s="647"/>
      <c r="O470" s="647"/>
      <c r="P470" s="647"/>
      <c r="Q470" s="647"/>
      <c r="R470" s="459"/>
      <c r="S470" s="460"/>
      <c r="T470" s="461"/>
      <c r="U470" s="462"/>
      <c r="V470" s="459"/>
      <c r="W470" s="459"/>
      <c r="X470" s="459"/>
      <c r="Y470" s="463"/>
      <c r="Z470" s="464"/>
      <c r="AA470" s="465"/>
      <c r="AB470" s="459"/>
      <c r="AC470" s="463"/>
      <c r="AD470" s="464"/>
      <c r="AE470" s="466"/>
      <c r="AF470" s="464"/>
      <c r="AG470" s="461"/>
      <c r="AH470" s="464"/>
      <c r="AI470" s="461"/>
      <c r="AJ470" s="653">
        <f t="shared" si="86"/>
        <v>1</v>
      </c>
      <c r="AK470" s="608"/>
      <c r="AL470" s="320">
        <f t="shared" si="84"/>
        <v>0</v>
      </c>
      <c r="AM470" s="320">
        <f t="shared" si="87"/>
        <v>0</v>
      </c>
      <c r="AN470" s="324">
        <f t="shared" si="88"/>
        <v>0</v>
      </c>
      <c r="AO470" s="324">
        <f t="shared" si="89"/>
        <v>0</v>
      </c>
      <c r="AP470" s="324">
        <f t="shared" si="90"/>
        <v>0</v>
      </c>
      <c r="AQ470" s="324">
        <f t="shared" si="91"/>
        <v>0</v>
      </c>
      <c r="AR470" s="324">
        <f t="shared" si="92"/>
        <v>0</v>
      </c>
      <c r="AS470" s="324">
        <f t="shared" si="93"/>
        <v>0</v>
      </c>
      <c r="AT470" s="324">
        <f t="shared" si="94"/>
        <v>0</v>
      </c>
      <c r="AU470" s="321">
        <f t="shared" si="95"/>
        <v>0</v>
      </c>
      <c r="AV470" s="322" t="str">
        <f t="shared" si="85"/>
        <v/>
      </c>
      <c r="AW470" s="110"/>
      <c r="AX470" s="110"/>
      <c r="AY470" s="110"/>
    </row>
    <row r="471" spans="1:51">
      <c r="A471" s="319"/>
      <c r="B471" s="634"/>
      <c r="C471" s="634"/>
      <c r="D471" s="633"/>
      <c r="E471" s="635"/>
      <c r="F471" s="635"/>
      <c r="G471" s="634"/>
      <c r="H471" s="647"/>
      <c r="I471" s="651"/>
      <c r="J471" s="647"/>
      <c r="K471" s="649"/>
      <c r="L471" s="647">
        <f>IF(D471="",0,VLOOKUP(D471,LookupDataNonCounty!$B$2:$C$16,2,FALSE)*J471)</f>
        <v>0</v>
      </c>
      <c r="M471" s="647"/>
      <c r="N471" s="647"/>
      <c r="O471" s="647"/>
      <c r="P471" s="647"/>
      <c r="Q471" s="647"/>
      <c r="R471" s="459"/>
      <c r="S471" s="460"/>
      <c r="T471" s="461"/>
      <c r="U471" s="462"/>
      <c r="V471" s="459"/>
      <c r="W471" s="459"/>
      <c r="X471" s="459"/>
      <c r="Y471" s="463"/>
      <c r="Z471" s="464"/>
      <c r="AA471" s="465"/>
      <c r="AB471" s="459"/>
      <c r="AC471" s="463"/>
      <c r="AD471" s="464"/>
      <c r="AE471" s="466"/>
      <c r="AF471" s="464"/>
      <c r="AG471" s="461"/>
      <c r="AH471" s="464"/>
      <c r="AI471" s="461"/>
      <c r="AJ471" s="653">
        <f t="shared" si="86"/>
        <v>1</v>
      </c>
      <c r="AK471" s="607"/>
      <c r="AL471" s="320">
        <f t="shared" si="84"/>
        <v>0</v>
      </c>
      <c r="AM471" s="320">
        <f t="shared" si="87"/>
        <v>0</v>
      </c>
      <c r="AN471" s="324">
        <f t="shared" si="88"/>
        <v>0</v>
      </c>
      <c r="AO471" s="324">
        <f t="shared" si="89"/>
        <v>0</v>
      </c>
      <c r="AP471" s="324">
        <f t="shared" si="90"/>
        <v>0</v>
      </c>
      <c r="AQ471" s="324">
        <f t="shared" si="91"/>
        <v>0</v>
      </c>
      <c r="AR471" s="324">
        <f t="shared" si="92"/>
        <v>0</v>
      </c>
      <c r="AS471" s="324">
        <f t="shared" si="93"/>
        <v>0</v>
      </c>
      <c r="AT471" s="324">
        <f t="shared" si="94"/>
        <v>0</v>
      </c>
      <c r="AU471" s="321">
        <f t="shared" si="95"/>
        <v>0</v>
      </c>
      <c r="AV471" s="322" t="str">
        <f t="shared" si="85"/>
        <v/>
      </c>
      <c r="AW471" s="110"/>
      <c r="AX471" s="110"/>
      <c r="AY471" s="110"/>
    </row>
    <row r="472" spans="1:51">
      <c r="A472" s="319"/>
      <c r="B472" s="634"/>
      <c r="C472" s="634"/>
      <c r="D472" s="633"/>
      <c r="E472" s="635"/>
      <c r="F472" s="635"/>
      <c r="G472" s="634"/>
      <c r="H472" s="647"/>
      <c r="I472" s="651"/>
      <c r="J472" s="647"/>
      <c r="K472" s="649"/>
      <c r="L472" s="647">
        <f>IF(D472="",0,VLOOKUP(D472,LookupDataNonCounty!$B$2:$C$16,2,FALSE)*J472)</f>
        <v>0</v>
      </c>
      <c r="M472" s="647"/>
      <c r="N472" s="647"/>
      <c r="O472" s="647"/>
      <c r="P472" s="647"/>
      <c r="Q472" s="647"/>
      <c r="R472" s="459"/>
      <c r="S472" s="460"/>
      <c r="T472" s="461"/>
      <c r="U472" s="462"/>
      <c r="V472" s="459"/>
      <c r="W472" s="459"/>
      <c r="X472" s="459"/>
      <c r="Y472" s="463"/>
      <c r="Z472" s="464"/>
      <c r="AA472" s="465"/>
      <c r="AB472" s="459"/>
      <c r="AC472" s="463"/>
      <c r="AD472" s="464"/>
      <c r="AE472" s="466"/>
      <c r="AF472" s="464"/>
      <c r="AG472" s="461"/>
      <c r="AH472" s="464"/>
      <c r="AI472" s="461"/>
      <c r="AJ472" s="653">
        <f t="shared" si="86"/>
        <v>1</v>
      </c>
      <c r="AK472" s="608"/>
      <c r="AL472" s="320">
        <f t="shared" si="84"/>
        <v>0</v>
      </c>
      <c r="AM472" s="320">
        <f t="shared" si="87"/>
        <v>0</v>
      </c>
      <c r="AN472" s="324">
        <f t="shared" si="88"/>
        <v>0</v>
      </c>
      <c r="AO472" s="324">
        <f t="shared" si="89"/>
        <v>0</v>
      </c>
      <c r="AP472" s="324">
        <f t="shared" si="90"/>
        <v>0</v>
      </c>
      <c r="AQ472" s="324">
        <f t="shared" si="91"/>
        <v>0</v>
      </c>
      <c r="AR472" s="324">
        <f t="shared" si="92"/>
        <v>0</v>
      </c>
      <c r="AS472" s="324">
        <f t="shared" si="93"/>
        <v>0</v>
      </c>
      <c r="AT472" s="324">
        <f t="shared" si="94"/>
        <v>0</v>
      </c>
      <c r="AU472" s="321">
        <f t="shared" si="95"/>
        <v>0</v>
      </c>
      <c r="AV472" s="322" t="str">
        <f t="shared" si="85"/>
        <v/>
      </c>
      <c r="AW472" s="110"/>
      <c r="AX472" s="110"/>
      <c r="AY472" s="110"/>
    </row>
    <row r="473" spans="1:51">
      <c r="A473" s="319"/>
      <c r="B473" s="634"/>
      <c r="C473" s="634"/>
      <c r="D473" s="633"/>
      <c r="E473" s="635"/>
      <c r="F473" s="635"/>
      <c r="G473" s="634"/>
      <c r="H473" s="647"/>
      <c r="I473" s="651"/>
      <c r="J473" s="647"/>
      <c r="K473" s="649"/>
      <c r="L473" s="647">
        <f>IF(D473="",0,VLOOKUP(D473,LookupDataNonCounty!$B$2:$C$16,2,FALSE)*J473)</f>
        <v>0</v>
      </c>
      <c r="M473" s="647"/>
      <c r="N473" s="647"/>
      <c r="O473" s="647"/>
      <c r="P473" s="647"/>
      <c r="Q473" s="647"/>
      <c r="R473" s="459"/>
      <c r="S473" s="460"/>
      <c r="T473" s="461"/>
      <c r="U473" s="462"/>
      <c r="V473" s="459"/>
      <c r="W473" s="459"/>
      <c r="X473" s="459"/>
      <c r="Y473" s="463"/>
      <c r="Z473" s="464"/>
      <c r="AA473" s="465"/>
      <c r="AB473" s="459"/>
      <c r="AC473" s="463"/>
      <c r="AD473" s="464"/>
      <c r="AE473" s="466"/>
      <c r="AF473" s="464"/>
      <c r="AG473" s="461"/>
      <c r="AH473" s="464"/>
      <c r="AI473" s="461"/>
      <c r="AJ473" s="653">
        <f t="shared" si="86"/>
        <v>1</v>
      </c>
      <c r="AK473" s="607"/>
      <c r="AL473" s="320">
        <f t="shared" si="84"/>
        <v>0</v>
      </c>
      <c r="AM473" s="320">
        <f t="shared" si="87"/>
        <v>0</v>
      </c>
      <c r="AN473" s="324">
        <f t="shared" si="88"/>
        <v>0</v>
      </c>
      <c r="AO473" s="324">
        <f t="shared" si="89"/>
        <v>0</v>
      </c>
      <c r="AP473" s="324">
        <f t="shared" si="90"/>
        <v>0</v>
      </c>
      <c r="AQ473" s="324">
        <f t="shared" si="91"/>
        <v>0</v>
      </c>
      <c r="AR473" s="324">
        <f t="shared" si="92"/>
        <v>0</v>
      </c>
      <c r="AS473" s="324">
        <f t="shared" si="93"/>
        <v>0</v>
      </c>
      <c r="AT473" s="324">
        <f t="shared" si="94"/>
        <v>0</v>
      </c>
      <c r="AU473" s="321">
        <f t="shared" si="95"/>
        <v>0</v>
      </c>
      <c r="AV473" s="322" t="str">
        <f t="shared" si="85"/>
        <v/>
      </c>
      <c r="AW473" s="110"/>
      <c r="AX473" s="110"/>
      <c r="AY473" s="110"/>
    </row>
    <row r="474" spans="1:51">
      <c r="A474" s="319"/>
      <c r="B474" s="634"/>
      <c r="C474" s="634"/>
      <c r="D474" s="633"/>
      <c r="E474" s="635"/>
      <c r="F474" s="635"/>
      <c r="G474" s="634"/>
      <c r="H474" s="647"/>
      <c r="I474" s="651"/>
      <c r="J474" s="647"/>
      <c r="K474" s="649"/>
      <c r="L474" s="647">
        <f>IF(D474="",0,VLOOKUP(D474,LookupDataNonCounty!$B$2:$C$16,2,FALSE)*J474)</f>
        <v>0</v>
      </c>
      <c r="M474" s="647"/>
      <c r="N474" s="647"/>
      <c r="O474" s="647"/>
      <c r="P474" s="647"/>
      <c r="Q474" s="647"/>
      <c r="R474" s="459"/>
      <c r="S474" s="460"/>
      <c r="T474" s="461"/>
      <c r="U474" s="462"/>
      <c r="V474" s="459"/>
      <c r="W474" s="459"/>
      <c r="X474" s="459"/>
      <c r="Y474" s="463"/>
      <c r="Z474" s="464"/>
      <c r="AA474" s="465"/>
      <c r="AB474" s="459"/>
      <c r="AC474" s="463"/>
      <c r="AD474" s="464"/>
      <c r="AE474" s="466"/>
      <c r="AF474" s="464"/>
      <c r="AG474" s="461"/>
      <c r="AH474" s="464"/>
      <c r="AI474" s="461"/>
      <c r="AJ474" s="653">
        <f t="shared" si="86"/>
        <v>1</v>
      </c>
      <c r="AK474" s="608"/>
      <c r="AL474" s="320">
        <f t="shared" si="84"/>
        <v>0</v>
      </c>
      <c r="AM474" s="320">
        <f t="shared" si="87"/>
        <v>0</v>
      </c>
      <c r="AN474" s="324">
        <f t="shared" si="88"/>
        <v>0</v>
      </c>
      <c r="AO474" s="324">
        <f t="shared" si="89"/>
        <v>0</v>
      </c>
      <c r="AP474" s="324">
        <f t="shared" si="90"/>
        <v>0</v>
      </c>
      <c r="AQ474" s="324">
        <f t="shared" si="91"/>
        <v>0</v>
      </c>
      <c r="AR474" s="324">
        <f t="shared" si="92"/>
        <v>0</v>
      </c>
      <c r="AS474" s="324">
        <f t="shared" si="93"/>
        <v>0</v>
      </c>
      <c r="AT474" s="324">
        <f t="shared" si="94"/>
        <v>0</v>
      </c>
      <c r="AU474" s="321">
        <f t="shared" si="95"/>
        <v>0</v>
      </c>
      <c r="AV474" s="322" t="str">
        <f t="shared" si="85"/>
        <v/>
      </c>
      <c r="AW474" s="110"/>
      <c r="AX474" s="110"/>
      <c r="AY474" s="110"/>
    </row>
    <row r="475" spans="1:51">
      <c r="A475" s="319"/>
      <c r="B475" s="634"/>
      <c r="C475" s="634"/>
      <c r="D475" s="633"/>
      <c r="E475" s="635"/>
      <c r="F475" s="635"/>
      <c r="G475" s="634"/>
      <c r="H475" s="647"/>
      <c r="I475" s="651"/>
      <c r="J475" s="647"/>
      <c r="K475" s="649"/>
      <c r="L475" s="647">
        <f>IF(D475="",0,VLOOKUP(D475,LookupDataNonCounty!$B$2:$C$16,2,FALSE)*J475)</f>
        <v>0</v>
      </c>
      <c r="M475" s="647"/>
      <c r="N475" s="647"/>
      <c r="O475" s="647"/>
      <c r="P475" s="647"/>
      <c r="Q475" s="647"/>
      <c r="R475" s="459"/>
      <c r="S475" s="460"/>
      <c r="T475" s="461"/>
      <c r="U475" s="462"/>
      <c r="V475" s="459"/>
      <c r="W475" s="459"/>
      <c r="X475" s="459"/>
      <c r="Y475" s="463"/>
      <c r="Z475" s="464"/>
      <c r="AA475" s="465"/>
      <c r="AB475" s="459"/>
      <c r="AC475" s="463"/>
      <c r="AD475" s="464"/>
      <c r="AE475" s="466"/>
      <c r="AF475" s="464"/>
      <c r="AG475" s="461"/>
      <c r="AH475" s="464"/>
      <c r="AI475" s="461"/>
      <c r="AJ475" s="653">
        <f t="shared" si="86"/>
        <v>1</v>
      </c>
      <c r="AK475" s="607"/>
      <c r="AL475" s="320">
        <f t="shared" si="84"/>
        <v>0</v>
      </c>
      <c r="AM475" s="320">
        <f t="shared" si="87"/>
        <v>0</v>
      </c>
      <c r="AN475" s="324">
        <f t="shared" si="88"/>
        <v>0</v>
      </c>
      <c r="AO475" s="324">
        <f t="shared" si="89"/>
        <v>0</v>
      </c>
      <c r="AP475" s="324">
        <f t="shared" si="90"/>
        <v>0</v>
      </c>
      <c r="AQ475" s="324">
        <f t="shared" si="91"/>
        <v>0</v>
      </c>
      <c r="AR475" s="324">
        <f t="shared" si="92"/>
        <v>0</v>
      </c>
      <c r="AS475" s="324">
        <f t="shared" si="93"/>
        <v>0</v>
      </c>
      <c r="AT475" s="324">
        <f t="shared" si="94"/>
        <v>0</v>
      </c>
      <c r="AU475" s="321">
        <f t="shared" si="95"/>
        <v>0</v>
      </c>
      <c r="AV475" s="322" t="str">
        <f t="shared" si="85"/>
        <v/>
      </c>
      <c r="AW475" s="110"/>
      <c r="AX475" s="110"/>
      <c r="AY475" s="110"/>
    </row>
    <row r="476" spans="1:51">
      <c r="A476" s="319"/>
      <c r="B476" s="634"/>
      <c r="C476" s="634"/>
      <c r="D476" s="633"/>
      <c r="E476" s="635"/>
      <c r="F476" s="635"/>
      <c r="G476" s="634"/>
      <c r="H476" s="647"/>
      <c r="I476" s="651"/>
      <c r="J476" s="647"/>
      <c r="K476" s="649"/>
      <c r="L476" s="647">
        <f>IF(D476="",0,VLOOKUP(D476,LookupDataNonCounty!$B$2:$C$16,2,FALSE)*J476)</f>
        <v>0</v>
      </c>
      <c r="M476" s="647"/>
      <c r="N476" s="647"/>
      <c r="O476" s="647"/>
      <c r="P476" s="647"/>
      <c r="Q476" s="647"/>
      <c r="R476" s="459"/>
      <c r="S476" s="460"/>
      <c r="T476" s="461"/>
      <c r="U476" s="462"/>
      <c r="V476" s="459"/>
      <c r="W476" s="459"/>
      <c r="X476" s="459"/>
      <c r="Y476" s="463"/>
      <c r="Z476" s="464"/>
      <c r="AA476" s="465"/>
      <c r="AB476" s="459"/>
      <c r="AC476" s="463"/>
      <c r="AD476" s="464"/>
      <c r="AE476" s="466"/>
      <c r="AF476" s="464"/>
      <c r="AG476" s="461"/>
      <c r="AH476" s="464"/>
      <c r="AI476" s="461"/>
      <c r="AJ476" s="653">
        <f t="shared" si="86"/>
        <v>1</v>
      </c>
      <c r="AK476" s="608"/>
      <c r="AL476" s="320">
        <f t="shared" si="84"/>
        <v>0</v>
      </c>
      <c r="AM476" s="320">
        <f t="shared" si="87"/>
        <v>0</v>
      </c>
      <c r="AN476" s="324">
        <f t="shared" si="88"/>
        <v>0</v>
      </c>
      <c r="AO476" s="324">
        <f t="shared" si="89"/>
        <v>0</v>
      </c>
      <c r="AP476" s="324">
        <f t="shared" si="90"/>
        <v>0</v>
      </c>
      <c r="AQ476" s="324">
        <f t="shared" si="91"/>
        <v>0</v>
      </c>
      <c r="AR476" s="324">
        <f t="shared" si="92"/>
        <v>0</v>
      </c>
      <c r="AS476" s="324">
        <f t="shared" si="93"/>
        <v>0</v>
      </c>
      <c r="AT476" s="324">
        <f t="shared" si="94"/>
        <v>0</v>
      </c>
      <c r="AU476" s="321">
        <f t="shared" si="95"/>
        <v>0</v>
      </c>
      <c r="AV476" s="322" t="str">
        <f t="shared" si="85"/>
        <v/>
      </c>
      <c r="AW476" s="110"/>
      <c r="AX476" s="110"/>
      <c r="AY476" s="110"/>
    </row>
    <row r="477" spans="1:51">
      <c r="A477" s="319"/>
      <c r="B477" s="634"/>
      <c r="C477" s="634"/>
      <c r="D477" s="633"/>
      <c r="E477" s="635"/>
      <c r="F477" s="635"/>
      <c r="G477" s="634"/>
      <c r="H477" s="647"/>
      <c r="I477" s="651"/>
      <c r="J477" s="647"/>
      <c r="K477" s="649"/>
      <c r="L477" s="647">
        <f>IF(D477="",0,VLOOKUP(D477,LookupDataNonCounty!$B$2:$C$16,2,FALSE)*J477)</f>
        <v>0</v>
      </c>
      <c r="M477" s="647"/>
      <c r="N477" s="647"/>
      <c r="O477" s="647"/>
      <c r="P477" s="647"/>
      <c r="Q477" s="647"/>
      <c r="R477" s="459"/>
      <c r="S477" s="460"/>
      <c r="T477" s="461"/>
      <c r="U477" s="462"/>
      <c r="V477" s="459"/>
      <c r="W477" s="459"/>
      <c r="X477" s="459"/>
      <c r="Y477" s="463"/>
      <c r="Z477" s="464"/>
      <c r="AA477" s="465"/>
      <c r="AB477" s="459"/>
      <c r="AC477" s="463"/>
      <c r="AD477" s="464"/>
      <c r="AE477" s="466"/>
      <c r="AF477" s="464"/>
      <c r="AG477" s="461"/>
      <c r="AH477" s="464"/>
      <c r="AI477" s="461"/>
      <c r="AJ477" s="653">
        <f t="shared" si="86"/>
        <v>1</v>
      </c>
      <c r="AK477" s="607"/>
      <c r="AL477" s="320">
        <f t="shared" si="84"/>
        <v>0</v>
      </c>
      <c r="AM477" s="320">
        <f t="shared" si="87"/>
        <v>0</v>
      </c>
      <c r="AN477" s="324">
        <f t="shared" si="88"/>
        <v>0</v>
      </c>
      <c r="AO477" s="324">
        <f t="shared" si="89"/>
        <v>0</v>
      </c>
      <c r="AP477" s="324">
        <f t="shared" si="90"/>
        <v>0</v>
      </c>
      <c r="AQ477" s="324">
        <f t="shared" si="91"/>
        <v>0</v>
      </c>
      <c r="AR477" s="324">
        <f t="shared" si="92"/>
        <v>0</v>
      </c>
      <c r="AS477" s="324">
        <f t="shared" si="93"/>
        <v>0</v>
      </c>
      <c r="AT477" s="324">
        <f t="shared" si="94"/>
        <v>0</v>
      </c>
      <c r="AU477" s="321">
        <f t="shared" si="95"/>
        <v>0</v>
      </c>
      <c r="AV477" s="322" t="str">
        <f t="shared" si="85"/>
        <v/>
      </c>
      <c r="AW477" s="110"/>
      <c r="AX477" s="110"/>
      <c r="AY477" s="110"/>
    </row>
    <row r="478" spans="1:51">
      <c r="A478" s="319"/>
      <c r="B478" s="634"/>
      <c r="C478" s="634"/>
      <c r="D478" s="633"/>
      <c r="E478" s="635"/>
      <c r="F478" s="635"/>
      <c r="G478" s="634"/>
      <c r="H478" s="647"/>
      <c r="I478" s="651"/>
      <c r="J478" s="647"/>
      <c r="K478" s="649"/>
      <c r="L478" s="647">
        <f>IF(D478="",0,VLOOKUP(D478,LookupDataNonCounty!$B$2:$C$16,2,FALSE)*J478)</f>
        <v>0</v>
      </c>
      <c r="M478" s="647"/>
      <c r="N478" s="647"/>
      <c r="O478" s="647"/>
      <c r="P478" s="647"/>
      <c r="Q478" s="647"/>
      <c r="R478" s="459"/>
      <c r="S478" s="460"/>
      <c r="T478" s="461"/>
      <c r="U478" s="462"/>
      <c r="V478" s="459"/>
      <c r="W478" s="459"/>
      <c r="X478" s="459"/>
      <c r="Y478" s="463"/>
      <c r="Z478" s="464"/>
      <c r="AA478" s="465"/>
      <c r="AB478" s="459"/>
      <c r="AC478" s="463"/>
      <c r="AD478" s="464"/>
      <c r="AE478" s="466"/>
      <c r="AF478" s="464"/>
      <c r="AG478" s="461"/>
      <c r="AH478" s="464"/>
      <c r="AI478" s="461"/>
      <c r="AJ478" s="653">
        <f t="shared" si="86"/>
        <v>1</v>
      </c>
      <c r="AK478" s="608"/>
      <c r="AL478" s="320">
        <f t="shared" si="84"/>
        <v>0</v>
      </c>
      <c r="AM478" s="320">
        <f t="shared" si="87"/>
        <v>0</v>
      </c>
      <c r="AN478" s="324">
        <f t="shared" si="88"/>
        <v>0</v>
      </c>
      <c r="AO478" s="324">
        <f t="shared" si="89"/>
        <v>0</v>
      </c>
      <c r="AP478" s="324">
        <f t="shared" si="90"/>
        <v>0</v>
      </c>
      <c r="AQ478" s="324">
        <f t="shared" si="91"/>
        <v>0</v>
      </c>
      <c r="AR478" s="324">
        <f t="shared" si="92"/>
        <v>0</v>
      </c>
      <c r="AS478" s="324">
        <f t="shared" si="93"/>
        <v>0</v>
      </c>
      <c r="AT478" s="324">
        <f t="shared" si="94"/>
        <v>0</v>
      </c>
      <c r="AU478" s="321">
        <f t="shared" si="95"/>
        <v>0</v>
      </c>
      <c r="AV478" s="322" t="str">
        <f t="shared" si="85"/>
        <v/>
      </c>
      <c r="AW478" s="110"/>
      <c r="AX478" s="110"/>
      <c r="AY478" s="110"/>
    </row>
    <row r="479" spans="1:51">
      <c r="A479" s="319"/>
      <c r="B479" s="634"/>
      <c r="C479" s="634"/>
      <c r="D479" s="633"/>
      <c r="E479" s="635"/>
      <c r="F479" s="635"/>
      <c r="G479" s="634"/>
      <c r="H479" s="647"/>
      <c r="I479" s="651"/>
      <c r="J479" s="647"/>
      <c r="K479" s="649"/>
      <c r="L479" s="647">
        <f>IF(D479="",0,VLOOKUP(D479,LookupDataNonCounty!$B$2:$C$16,2,FALSE)*J479)</f>
        <v>0</v>
      </c>
      <c r="M479" s="647"/>
      <c r="N479" s="647"/>
      <c r="O479" s="647"/>
      <c r="P479" s="647"/>
      <c r="Q479" s="647"/>
      <c r="R479" s="459"/>
      <c r="S479" s="460"/>
      <c r="T479" s="461"/>
      <c r="U479" s="462"/>
      <c r="V479" s="459"/>
      <c r="W479" s="459"/>
      <c r="X479" s="459"/>
      <c r="Y479" s="463"/>
      <c r="Z479" s="464"/>
      <c r="AA479" s="465"/>
      <c r="AB479" s="459"/>
      <c r="AC479" s="463"/>
      <c r="AD479" s="464"/>
      <c r="AE479" s="466"/>
      <c r="AF479" s="464"/>
      <c r="AG479" s="461"/>
      <c r="AH479" s="464"/>
      <c r="AI479" s="461"/>
      <c r="AJ479" s="653">
        <f t="shared" si="86"/>
        <v>1</v>
      </c>
      <c r="AK479" s="607"/>
      <c r="AL479" s="320">
        <f t="shared" si="84"/>
        <v>0</v>
      </c>
      <c r="AM479" s="320">
        <f t="shared" si="87"/>
        <v>0</v>
      </c>
      <c r="AN479" s="324">
        <f t="shared" si="88"/>
        <v>0</v>
      </c>
      <c r="AO479" s="324">
        <f t="shared" si="89"/>
        <v>0</v>
      </c>
      <c r="AP479" s="324">
        <f t="shared" si="90"/>
        <v>0</v>
      </c>
      <c r="AQ479" s="324">
        <f t="shared" si="91"/>
        <v>0</v>
      </c>
      <c r="AR479" s="324">
        <f t="shared" si="92"/>
        <v>0</v>
      </c>
      <c r="AS479" s="324">
        <f t="shared" si="93"/>
        <v>0</v>
      </c>
      <c r="AT479" s="324">
        <f t="shared" si="94"/>
        <v>0</v>
      </c>
      <c r="AU479" s="321">
        <f t="shared" si="95"/>
        <v>0</v>
      </c>
      <c r="AV479" s="322" t="str">
        <f t="shared" si="85"/>
        <v/>
      </c>
      <c r="AW479" s="110"/>
      <c r="AX479" s="110"/>
      <c r="AY479" s="110"/>
    </row>
    <row r="480" spans="1:51">
      <c r="A480" s="319"/>
      <c r="B480" s="634"/>
      <c r="C480" s="634"/>
      <c r="D480" s="633"/>
      <c r="E480" s="635"/>
      <c r="F480" s="635"/>
      <c r="G480" s="634"/>
      <c r="H480" s="647"/>
      <c r="I480" s="651"/>
      <c r="J480" s="647"/>
      <c r="K480" s="649"/>
      <c r="L480" s="647">
        <f>IF(D480="",0,VLOOKUP(D480,LookupDataNonCounty!$B$2:$C$16,2,FALSE)*J480)</f>
        <v>0</v>
      </c>
      <c r="M480" s="647"/>
      <c r="N480" s="647"/>
      <c r="O480" s="647"/>
      <c r="P480" s="647"/>
      <c r="Q480" s="647"/>
      <c r="R480" s="459"/>
      <c r="S480" s="460"/>
      <c r="T480" s="461"/>
      <c r="U480" s="462"/>
      <c r="V480" s="459"/>
      <c r="W480" s="459"/>
      <c r="X480" s="459"/>
      <c r="Y480" s="463"/>
      <c r="Z480" s="464"/>
      <c r="AA480" s="465"/>
      <c r="AB480" s="459"/>
      <c r="AC480" s="463"/>
      <c r="AD480" s="464"/>
      <c r="AE480" s="466"/>
      <c r="AF480" s="464"/>
      <c r="AG480" s="461"/>
      <c r="AH480" s="464"/>
      <c r="AI480" s="461"/>
      <c r="AJ480" s="653">
        <f t="shared" si="86"/>
        <v>1</v>
      </c>
      <c r="AK480" s="608"/>
      <c r="AL480" s="320">
        <f t="shared" si="84"/>
        <v>0</v>
      </c>
      <c r="AM480" s="320">
        <f t="shared" si="87"/>
        <v>0</v>
      </c>
      <c r="AN480" s="324">
        <f t="shared" si="88"/>
        <v>0</v>
      </c>
      <c r="AO480" s="324">
        <f t="shared" si="89"/>
        <v>0</v>
      </c>
      <c r="AP480" s="324">
        <f t="shared" si="90"/>
        <v>0</v>
      </c>
      <c r="AQ480" s="324">
        <f t="shared" si="91"/>
        <v>0</v>
      </c>
      <c r="AR480" s="324">
        <f t="shared" si="92"/>
        <v>0</v>
      </c>
      <c r="AS480" s="324">
        <f t="shared" si="93"/>
        <v>0</v>
      </c>
      <c r="AT480" s="324">
        <f t="shared" si="94"/>
        <v>0</v>
      </c>
      <c r="AU480" s="321">
        <f t="shared" si="95"/>
        <v>0</v>
      </c>
      <c r="AV480" s="322" t="str">
        <f t="shared" si="85"/>
        <v/>
      </c>
      <c r="AW480" s="110"/>
      <c r="AX480" s="110"/>
      <c r="AY480" s="110"/>
    </row>
    <row r="481" spans="1:51">
      <c r="A481" s="319"/>
      <c r="B481" s="634"/>
      <c r="C481" s="634"/>
      <c r="D481" s="633"/>
      <c r="E481" s="635"/>
      <c r="F481" s="635"/>
      <c r="G481" s="634"/>
      <c r="H481" s="647"/>
      <c r="I481" s="651"/>
      <c r="J481" s="647"/>
      <c r="K481" s="649"/>
      <c r="L481" s="647">
        <f>IF(D481="",0,VLOOKUP(D481,LookupDataNonCounty!$B$2:$C$16,2,FALSE)*J481)</f>
        <v>0</v>
      </c>
      <c r="M481" s="647"/>
      <c r="N481" s="647"/>
      <c r="O481" s="647"/>
      <c r="P481" s="647"/>
      <c r="Q481" s="647"/>
      <c r="R481" s="459"/>
      <c r="S481" s="460"/>
      <c r="T481" s="461"/>
      <c r="U481" s="462"/>
      <c r="V481" s="459"/>
      <c r="W481" s="459"/>
      <c r="X481" s="459"/>
      <c r="Y481" s="463"/>
      <c r="Z481" s="464"/>
      <c r="AA481" s="465"/>
      <c r="AB481" s="459"/>
      <c r="AC481" s="463"/>
      <c r="AD481" s="464"/>
      <c r="AE481" s="466"/>
      <c r="AF481" s="464"/>
      <c r="AG481" s="461"/>
      <c r="AH481" s="464"/>
      <c r="AI481" s="461"/>
      <c r="AJ481" s="653">
        <f t="shared" si="86"/>
        <v>1</v>
      </c>
      <c r="AK481" s="607"/>
      <c r="AL481" s="320">
        <f t="shared" si="84"/>
        <v>0</v>
      </c>
      <c r="AM481" s="320">
        <f t="shared" si="87"/>
        <v>0</v>
      </c>
      <c r="AN481" s="324">
        <f t="shared" si="88"/>
        <v>0</v>
      </c>
      <c r="AO481" s="324">
        <f t="shared" si="89"/>
        <v>0</v>
      </c>
      <c r="AP481" s="324">
        <f t="shared" si="90"/>
        <v>0</v>
      </c>
      <c r="AQ481" s="324">
        <f t="shared" si="91"/>
        <v>0</v>
      </c>
      <c r="AR481" s="324">
        <f t="shared" si="92"/>
        <v>0</v>
      </c>
      <c r="AS481" s="324">
        <f t="shared" si="93"/>
        <v>0</v>
      </c>
      <c r="AT481" s="324">
        <f t="shared" si="94"/>
        <v>0</v>
      </c>
      <c r="AU481" s="321">
        <f t="shared" si="95"/>
        <v>0</v>
      </c>
      <c r="AV481" s="322" t="str">
        <f t="shared" si="85"/>
        <v/>
      </c>
      <c r="AW481" s="110"/>
      <c r="AX481" s="110"/>
      <c r="AY481" s="110"/>
    </row>
    <row r="482" spans="1:51">
      <c r="A482" s="319"/>
      <c r="B482" s="634"/>
      <c r="C482" s="634"/>
      <c r="D482" s="633"/>
      <c r="E482" s="635"/>
      <c r="F482" s="635"/>
      <c r="G482" s="634"/>
      <c r="H482" s="647"/>
      <c r="I482" s="651"/>
      <c r="J482" s="647"/>
      <c r="K482" s="649"/>
      <c r="L482" s="647">
        <f>IF(D482="",0,VLOOKUP(D482,LookupDataNonCounty!$B$2:$C$16,2,FALSE)*J482)</f>
        <v>0</v>
      </c>
      <c r="M482" s="647"/>
      <c r="N482" s="647"/>
      <c r="O482" s="647"/>
      <c r="P482" s="647"/>
      <c r="Q482" s="647"/>
      <c r="R482" s="459"/>
      <c r="S482" s="460"/>
      <c r="T482" s="461"/>
      <c r="U482" s="462"/>
      <c r="V482" s="459"/>
      <c r="W482" s="459"/>
      <c r="X482" s="459"/>
      <c r="Y482" s="463"/>
      <c r="Z482" s="464"/>
      <c r="AA482" s="465"/>
      <c r="AB482" s="459"/>
      <c r="AC482" s="463"/>
      <c r="AD482" s="464"/>
      <c r="AE482" s="466"/>
      <c r="AF482" s="464"/>
      <c r="AG482" s="461"/>
      <c r="AH482" s="464"/>
      <c r="AI482" s="461"/>
      <c r="AJ482" s="653">
        <f t="shared" si="86"/>
        <v>1</v>
      </c>
      <c r="AK482" s="608"/>
      <c r="AL482" s="320">
        <f t="shared" si="84"/>
        <v>0</v>
      </c>
      <c r="AM482" s="320">
        <f t="shared" si="87"/>
        <v>0</v>
      </c>
      <c r="AN482" s="324">
        <f t="shared" si="88"/>
        <v>0</v>
      </c>
      <c r="AO482" s="324">
        <f t="shared" si="89"/>
        <v>0</v>
      </c>
      <c r="AP482" s="324">
        <f t="shared" si="90"/>
        <v>0</v>
      </c>
      <c r="AQ482" s="324">
        <f t="shared" si="91"/>
        <v>0</v>
      </c>
      <c r="AR482" s="324">
        <f t="shared" si="92"/>
        <v>0</v>
      </c>
      <c r="AS482" s="324">
        <f t="shared" si="93"/>
        <v>0</v>
      </c>
      <c r="AT482" s="324">
        <f t="shared" si="94"/>
        <v>0</v>
      </c>
      <c r="AU482" s="321">
        <f t="shared" si="95"/>
        <v>0</v>
      </c>
      <c r="AV482" s="322" t="str">
        <f t="shared" si="85"/>
        <v/>
      </c>
      <c r="AW482" s="110"/>
      <c r="AX482" s="110"/>
      <c r="AY482" s="110"/>
    </row>
    <row r="483" spans="1:51">
      <c r="A483" s="319"/>
      <c r="B483" s="634"/>
      <c r="C483" s="634"/>
      <c r="D483" s="633"/>
      <c r="E483" s="635"/>
      <c r="F483" s="635"/>
      <c r="G483" s="634"/>
      <c r="H483" s="647"/>
      <c r="I483" s="651"/>
      <c r="J483" s="647"/>
      <c r="K483" s="649"/>
      <c r="L483" s="647">
        <f>IF(D483="",0,VLOOKUP(D483,LookupDataNonCounty!$B$2:$C$16,2,FALSE)*J483)</f>
        <v>0</v>
      </c>
      <c r="M483" s="647"/>
      <c r="N483" s="647"/>
      <c r="O483" s="647"/>
      <c r="P483" s="647"/>
      <c r="Q483" s="647"/>
      <c r="R483" s="459"/>
      <c r="S483" s="460"/>
      <c r="T483" s="461"/>
      <c r="U483" s="462"/>
      <c r="V483" s="459"/>
      <c r="W483" s="459"/>
      <c r="X483" s="459"/>
      <c r="Y483" s="463"/>
      <c r="Z483" s="464"/>
      <c r="AA483" s="465"/>
      <c r="AB483" s="459"/>
      <c r="AC483" s="463"/>
      <c r="AD483" s="464"/>
      <c r="AE483" s="466"/>
      <c r="AF483" s="464"/>
      <c r="AG483" s="461"/>
      <c r="AH483" s="464"/>
      <c r="AI483" s="461"/>
      <c r="AJ483" s="653">
        <f t="shared" si="86"/>
        <v>1</v>
      </c>
      <c r="AK483" s="607"/>
      <c r="AL483" s="320">
        <f t="shared" si="84"/>
        <v>0</v>
      </c>
      <c r="AM483" s="320">
        <f t="shared" si="87"/>
        <v>0</v>
      </c>
      <c r="AN483" s="324">
        <f t="shared" si="88"/>
        <v>0</v>
      </c>
      <c r="AO483" s="324">
        <f t="shared" si="89"/>
        <v>0</v>
      </c>
      <c r="AP483" s="324">
        <f t="shared" si="90"/>
        <v>0</v>
      </c>
      <c r="AQ483" s="324">
        <f t="shared" si="91"/>
        <v>0</v>
      </c>
      <c r="AR483" s="324">
        <f t="shared" si="92"/>
        <v>0</v>
      </c>
      <c r="AS483" s="324">
        <f t="shared" si="93"/>
        <v>0</v>
      </c>
      <c r="AT483" s="324">
        <f t="shared" si="94"/>
        <v>0</v>
      </c>
      <c r="AU483" s="321">
        <f t="shared" si="95"/>
        <v>0</v>
      </c>
      <c r="AV483" s="322" t="str">
        <f t="shared" si="85"/>
        <v/>
      </c>
      <c r="AW483" s="110"/>
      <c r="AX483" s="110"/>
      <c r="AY483" s="110"/>
    </row>
    <row r="484" spans="1:51">
      <c r="A484" s="319"/>
      <c r="B484" s="634"/>
      <c r="C484" s="634"/>
      <c r="D484" s="633"/>
      <c r="E484" s="635"/>
      <c r="F484" s="635"/>
      <c r="G484" s="634"/>
      <c r="H484" s="647"/>
      <c r="I484" s="651"/>
      <c r="J484" s="647"/>
      <c r="K484" s="649"/>
      <c r="L484" s="647">
        <f>IF(D484="",0,VLOOKUP(D484,LookupDataNonCounty!$B$2:$C$16,2,FALSE)*J484)</f>
        <v>0</v>
      </c>
      <c r="M484" s="647"/>
      <c r="N484" s="647"/>
      <c r="O484" s="647"/>
      <c r="P484" s="647"/>
      <c r="Q484" s="647"/>
      <c r="R484" s="459"/>
      <c r="S484" s="460"/>
      <c r="T484" s="461"/>
      <c r="U484" s="462"/>
      <c r="V484" s="459"/>
      <c r="W484" s="459"/>
      <c r="X484" s="459"/>
      <c r="Y484" s="463"/>
      <c r="Z484" s="464"/>
      <c r="AA484" s="465"/>
      <c r="AB484" s="459"/>
      <c r="AC484" s="463"/>
      <c r="AD484" s="464"/>
      <c r="AE484" s="466"/>
      <c r="AF484" s="464"/>
      <c r="AG484" s="461"/>
      <c r="AH484" s="464"/>
      <c r="AI484" s="461"/>
      <c r="AJ484" s="653">
        <f t="shared" si="86"/>
        <v>1</v>
      </c>
      <c r="AK484" s="608"/>
      <c r="AL484" s="320">
        <f t="shared" si="84"/>
        <v>0</v>
      </c>
      <c r="AM484" s="320">
        <f t="shared" si="87"/>
        <v>0</v>
      </c>
      <c r="AN484" s="324">
        <f t="shared" si="88"/>
        <v>0</v>
      </c>
      <c r="AO484" s="324">
        <f t="shared" si="89"/>
        <v>0</v>
      </c>
      <c r="AP484" s="324">
        <f t="shared" si="90"/>
        <v>0</v>
      </c>
      <c r="AQ484" s="324">
        <f t="shared" si="91"/>
        <v>0</v>
      </c>
      <c r="AR484" s="324">
        <f t="shared" si="92"/>
        <v>0</v>
      </c>
      <c r="AS484" s="324">
        <f t="shared" si="93"/>
        <v>0</v>
      </c>
      <c r="AT484" s="324">
        <f t="shared" si="94"/>
        <v>0</v>
      </c>
      <c r="AU484" s="321">
        <f t="shared" si="95"/>
        <v>0</v>
      </c>
      <c r="AV484" s="322" t="str">
        <f t="shared" si="85"/>
        <v/>
      </c>
      <c r="AW484" s="110"/>
      <c r="AX484" s="110"/>
      <c r="AY484" s="110"/>
    </row>
    <row r="485" spans="1:51">
      <c r="A485" s="319"/>
      <c r="B485" s="634"/>
      <c r="C485" s="634"/>
      <c r="D485" s="633"/>
      <c r="E485" s="635"/>
      <c r="F485" s="635"/>
      <c r="G485" s="634"/>
      <c r="H485" s="647"/>
      <c r="I485" s="651"/>
      <c r="J485" s="647"/>
      <c r="K485" s="649"/>
      <c r="L485" s="647">
        <f>IF(D485="",0,VLOOKUP(D485,LookupDataNonCounty!$B$2:$C$16,2,FALSE)*J485)</f>
        <v>0</v>
      </c>
      <c r="M485" s="647"/>
      <c r="N485" s="647"/>
      <c r="O485" s="647"/>
      <c r="P485" s="647"/>
      <c r="Q485" s="647"/>
      <c r="R485" s="459"/>
      <c r="S485" s="460"/>
      <c r="T485" s="461"/>
      <c r="U485" s="462"/>
      <c r="V485" s="459"/>
      <c r="W485" s="459"/>
      <c r="X485" s="459"/>
      <c r="Y485" s="463"/>
      <c r="Z485" s="464"/>
      <c r="AA485" s="465"/>
      <c r="AB485" s="459"/>
      <c r="AC485" s="463"/>
      <c r="AD485" s="464"/>
      <c r="AE485" s="466"/>
      <c r="AF485" s="464"/>
      <c r="AG485" s="461"/>
      <c r="AH485" s="464"/>
      <c r="AI485" s="461"/>
      <c r="AJ485" s="653">
        <f t="shared" si="86"/>
        <v>1</v>
      </c>
      <c r="AK485" s="607"/>
      <c r="AL485" s="320">
        <f t="shared" si="84"/>
        <v>0</v>
      </c>
      <c r="AM485" s="320">
        <f t="shared" si="87"/>
        <v>0</v>
      </c>
      <c r="AN485" s="324">
        <f t="shared" si="88"/>
        <v>0</v>
      </c>
      <c r="AO485" s="324">
        <f t="shared" si="89"/>
        <v>0</v>
      </c>
      <c r="AP485" s="324">
        <f t="shared" si="90"/>
        <v>0</v>
      </c>
      <c r="AQ485" s="324">
        <f t="shared" si="91"/>
        <v>0</v>
      </c>
      <c r="AR485" s="324">
        <f t="shared" si="92"/>
        <v>0</v>
      </c>
      <c r="AS485" s="324">
        <f t="shared" si="93"/>
        <v>0</v>
      </c>
      <c r="AT485" s="324">
        <f t="shared" si="94"/>
        <v>0</v>
      </c>
      <c r="AU485" s="321">
        <f t="shared" si="95"/>
        <v>0</v>
      </c>
      <c r="AV485" s="322" t="str">
        <f t="shared" si="85"/>
        <v/>
      </c>
      <c r="AW485" s="110"/>
      <c r="AX485" s="110"/>
      <c r="AY485" s="110"/>
    </row>
    <row r="486" spans="1:51">
      <c r="A486" s="319"/>
      <c r="B486" s="634"/>
      <c r="C486" s="634"/>
      <c r="D486" s="633"/>
      <c r="E486" s="635"/>
      <c r="F486" s="635"/>
      <c r="G486" s="634"/>
      <c r="H486" s="647"/>
      <c r="I486" s="651"/>
      <c r="J486" s="647"/>
      <c r="K486" s="649"/>
      <c r="L486" s="647">
        <f>IF(D486="",0,VLOOKUP(D486,LookupDataNonCounty!$B$2:$C$16,2,FALSE)*J486)</f>
        <v>0</v>
      </c>
      <c r="M486" s="647"/>
      <c r="N486" s="647"/>
      <c r="O486" s="647"/>
      <c r="P486" s="647"/>
      <c r="Q486" s="647"/>
      <c r="R486" s="459"/>
      <c r="S486" s="460"/>
      <c r="T486" s="461"/>
      <c r="U486" s="462"/>
      <c r="V486" s="459"/>
      <c r="W486" s="459"/>
      <c r="X486" s="459"/>
      <c r="Y486" s="463"/>
      <c r="Z486" s="464"/>
      <c r="AA486" s="465"/>
      <c r="AB486" s="459"/>
      <c r="AC486" s="463"/>
      <c r="AD486" s="464"/>
      <c r="AE486" s="466"/>
      <c r="AF486" s="464"/>
      <c r="AG486" s="461"/>
      <c r="AH486" s="464"/>
      <c r="AI486" s="461"/>
      <c r="AJ486" s="653">
        <f t="shared" si="86"/>
        <v>1</v>
      </c>
      <c r="AK486" s="608"/>
      <c r="AL486" s="320">
        <f t="shared" si="84"/>
        <v>0</v>
      </c>
      <c r="AM486" s="320">
        <f t="shared" si="87"/>
        <v>0</v>
      </c>
      <c r="AN486" s="324">
        <f t="shared" si="88"/>
        <v>0</v>
      </c>
      <c r="AO486" s="324">
        <f t="shared" si="89"/>
        <v>0</v>
      </c>
      <c r="AP486" s="324">
        <f t="shared" si="90"/>
        <v>0</v>
      </c>
      <c r="AQ486" s="324">
        <f t="shared" si="91"/>
        <v>0</v>
      </c>
      <c r="AR486" s="324">
        <f t="shared" si="92"/>
        <v>0</v>
      </c>
      <c r="AS486" s="324">
        <f t="shared" si="93"/>
        <v>0</v>
      </c>
      <c r="AT486" s="324">
        <f t="shared" si="94"/>
        <v>0</v>
      </c>
      <c r="AU486" s="321">
        <f t="shared" si="95"/>
        <v>0</v>
      </c>
      <c r="AV486" s="322" t="str">
        <f t="shared" si="85"/>
        <v/>
      </c>
      <c r="AW486" s="110"/>
      <c r="AX486" s="110"/>
      <c r="AY486" s="110"/>
    </row>
    <row r="487" spans="1:51">
      <c r="A487" s="319"/>
      <c r="B487" s="634"/>
      <c r="C487" s="634"/>
      <c r="D487" s="633"/>
      <c r="E487" s="635"/>
      <c r="F487" s="635"/>
      <c r="G487" s="634"/>
      <c r="H487" s="647"/>
      <c r="I487" s="651"/>
      <c r="J487" s="647"/>
      <c r="K487" s="649"/>
      <c r="L487" s="647">
        <f>IF(D487="",0,VLOOKUP(D487,LookupDataNonCounty!$B$2:$C$16,2,FALSE)*J487)</f>
        <v>0</v>
      </c>
      <c r="M487" s="647"/>
      <c r="N487" s="647"/>
      <c r="O487" s="647"/>
      <c r="P487" s="647"/>
      <c r="Q487" s="647"/>
      <c r="R487" s="459"/>
      <c r="S487" s="460"/>
      <c r="T487" s="461"/>
      <c r="U487" s="462"/>
      <c r="V487" s="459"/>
      <c r="W487" s="459"/>
      <c r="X487" s="459"/>
      <c r="Y487" s="463"/>
      <c r="Z487" s="464"/>
      <c r="AA487" s="465"/>
      <c r="AB487" s="459"/>
      <c r="AC487" s="463"/>
      <c r="AD487" s="464"/>
      <c r="AE487" s="466"/>
      <c r="AF487" s="464"/>
      <c r="AG487" s="461"/>
      <c r="AH487" s="464"/>
      <c r="AI487" s="461"/>
      <c r="AJ487" s="653">
        <f t="shared" si="86"/>
        <v>1</v>
      </c>
      <c r="AK487" s="607"/>
      <c r="AL487" s="320">
        <f t="shared" si="84"/>
        <v>0</v>
      </c>
      <c r="AM487" s="320">
        <f t="shared" si="87"/>
        <v>0</v>
      </c>
      <c r="AN487" s="324">
        <f t="shared" si="88"/>
        <v>0</v>
      </c>
      <c r="AO487" s="324">
        <f t="shared" si="89"/>
        <v>0</v>
      </c>
      <c r="AP487" s="324">
        <f t="shared" si="90"/>
        <v>0</v>
      </c>
      <c r="AQ487" s="324">
        <f t="shared" si="91"/>
        <v>0</v>
      </c>
      <c r="AR487" s="324">
        <f t="shared" si="92"/>
        <v>0</v>
      </c>
      <c r="AS487" s="324">
        <f t="shared" si="93"/>
        <v>0</v>
      </c>
      <c r="AT487" s="324">
        <f t="shared" si="94"/>
        <v>0</v>
      </c>
      <c r="AU487" s="321">
        <f t="shared" si="95"/>
        <v>0</v>
      </c>
      <c r="AV487" s="322" t="str">
        <f t="shared" si="85"/>
        <v/>
      </c>
      <c r="AW487" s="110"/>
      <c r="AX487" s="110"/>
      <c r="AY487" s="110"/>
    </row>
    <row r="488" spans="1:51">
      <c r="A488" s="319"/>
      <c r="B488" s="634"/>
      <c r="C488" s="634"/>
      <c r="D488" s="633"/>
      <c r="E488" s="635"/>
      <c r="F488" s="635"/>
      <c r="G488" s="634"/>
      <c r="H488" s="647"/>
      <c r="I488" s="651"/>
      <c r="J488" s="647"/>
      <c r="K488" s="649"/>
      <c r="L488" s="647">
        <f>IF(D488="",0,VLOOKUP(D488,LookupDataNonCounty!$B$2:$C$16,2,FALSE)*J488)</f>
        <v>0</v>
      </c>
      <c r="M488" s="647"/>
      <c r="N488" s="647"/>
      <c r="O488" s="647"/>
      <c r="P488" s="647"/>
      <c r="Q488" s="647"/>
      <c r="R488" s="459"/>
      <c r="S488" s="460"/>
      <c r="T488" s="461"/>
      <c r="U488" s="462"/>
      <c r="V488" s="459"/>
      <c r="W488" s="459"/>
      <c r="X488" s="459"/>
      <c r="Y488" s="463"/>
      <c r="Z488" s="464"/>
      <c r="AA488" s="465"/>
      <c r="AB488" s="459"/>
      <c r="AC488" s="463"/>
      <c r="AD488" s="464"/>
      <c r="AE488" s="466"/>
      <c r="AF488" s="464"/>
      <c r="AG488" s="461"/>
      <c r="AH488" s="464"/>
      <c r="AI488" s="461"/>
      <c r="AJ488" s="653">
        <f t="shared" si="86"/>
        <v>1</v>
      </c>
      <c r="AK488" s="608"/>
      <c r="AL488" s="320">
        <f t="shared" si="84"/>
        <v>0</v>
      </c>
      <c r="AM488" s="320">
        <f t="shared" si="87"/>
        <v>0</v>
      </c>
      <c r="AN488" s="324">
        <f t="shared" si="88"/>
        <v>0</v>
      </c>
      <c r="AO488" s="324">
        <f t="shared" si="89"/>
        <v>0</v>
      </c>
      <c r="AP488" s="324">
        <f t="shared" si="90"/>
        <v>0</v>
      </c>
      <c r="AQ488" s="324">
        <f t="shared" si="91"/>
        <v>0</v>
      </c>
      <c r="AR488" s="324">
        <f t="shared" si="92"/>
        <v>0</v>
      </c>
      <c r="AS488" s="324">
        <f t="shared" si="93"/>
        <v>0</v>
      </c>
      <c r="AT488" s="324">
        <f t="shared" si="94"/>
        <v>0</v>
      </c>
      <c r="AU488" s="321">
        <f t="shared" si="95"/>
        <v>0</v>
      </c>
      <c r="AV488" s="322" t="str">
        <f t="shared" si="85"/>
        <v/>
      </c>
      <c r="AW488" s="110"/>
      <c r="AX488" s="110"/>
      <c r="AY488" s="110"/>
    </row>
    <row r="489" spans="1:51">
      <c r="A489" s="319"/>
      <c r="B489" s="634"/>
      <c r="C489" s="634"/>
      <c r="D489" s="633"/>
      <c r="E489" s="635"/>
      <c r="F489" s="635"/>
      <c r="G489" s="634"/>
      <c r="H489" s="647"/>
      <c r="I489" s="651"/>
      <c r="J489" s="647"/>
      <c r="K489" s="649"/>
      <c r="L489" s="647">
        <f>IF(D489="",0,VLOOKUP(D489,LookupDataNonCounty!$B$2:$C$16,2,FALSE)*J489)</f>
        <v>0</v>
      </c>
      <c r="M489" s="647"/>
      <c r="N489" s="647"/>
      <c r="O489" s="647"/>
      <c r="P489" s="647"/>
      <c r="Q489" s="647"/>
      <c r="R489" s="459"/>
      <c r="S489" s="460"/>
      <c r="T489" s="461"/>
      <c r="U489" s="462"/>
      <c r="V489" s="459"/>
      <c r="W489" s="459"/>
      <c r="X489" s="459"/>
      <c r="Y489" s="463"/>
      <c r="Z489" s="464"/>
      <c r="AA489" s="465"/>
      <c r="AB489" s="459"/>
      <c r="AC489" s="463"/>
      <c r="AD489" s="464"/>
      <c r="AE489" s="466"/>
      <c r="AF489" s="464"/>
      <c r="AG489" s="461"/>
      <c r="AH489" s="464"/>
      <c r="AI489" s="461"/>
      <c r="AJ489" s="653">
        <f t="shared" si="86"/>
        <v>1</v>
      </c>
      <c r="AK489" s="607"/>
      <c r="AL489" s="320">
        <f t="shared" si="84"/>
        <v>0</v>
      </c>
      <c r="AM489" s="320">
        <f t="shared" si="87"/>
        <v>0</v>
      </c>
      <c r="AN489" s="324">
        <f t="shared" si="88"/>
        <v>0</v>
      </c>
      <c r="AO489" s="324">
        <f t="shared" si="89"/>
        <v>0</v>
      </c>
      <c r="AP489" s="324">
        <f t="shared" si="90"/>
        <v>0</v>
      </c>
      <c r="AQ489" s="324">
        <f t="shared" si="91"/>
        <v>0</v>
      </c>
      <c r="AR489" s="324">
        <f t="shared" si="92"/>
        <v>0</v>
      </c>
      <c r="AS489" s="324">
        <f t="shared" si="93"/>
        <v>0</v>
      </c>
      <c r="AT489" s="324">
        <f t="shared" si="94"/>
        <v>0</v>
      </c>
      <c r="AU489" s="321">
        <f t="shared" si="95"/>
        <v>0</v>
      </c>
      <c r="AV489" s="322" t="str">
        <f t="shared" si="85"/>
        <v/>
      </c>
      <c r="AW489" s="110"/>
      <c r="AX489" s="110"/>
      <c r="AY489" s="110"/>
    </row>
    <row r="490" spans="1:51">
      <c r="A490" s="319"/>
      <c r="B490" s="634"/>
      <c r="C490" s="634"/>
      <c r="D490" s="633"/>
      <c r="E490" s="635"/>
      <c r="F490" s="635"/>
      <c r="G490" s="634"/>
      <c r="H490" s="647"/>
      <c r="I490" s="651"/>
      <c r="J490" s="647"/>
      <c r="K490" s="649"/>
      <c r="L490" s="647">
        <f>IF(D490="",0,VLOOKUP(D490,LookupDataNonCounty!$B$2:$C$16,2,FALSE)*J490)</f>
        <v>0</v>
      </c>
      <c r="M490" s="647"/>
      <c r="N490" s="647"/>
      <c r="O490" s="647"/>
      <c r="P490" s="647"/>
      <c r="Q490" s="647"/>
      <c r="R490" s="459"/>
      <c r="S490" s="460"/>
      <c r="T490" s="461"/>
      <c r="U490" s="462"/>
      <c r="V490" s="459"/>
      <c r="W490" s="459"/>
      <c r="X490" s="459"/>
      <c r="Y490" s="463"/>
      <c r="Z490" s="464"/>
      <c r="AA490" s="465"/>
      <c r="AB490" s="459"/>
      <c r="AC490" s="463"/>
      <c r="AD490" s="464"/>
      <c r="AE490" s="466"/>
      <c r="AF490" s="464"/>
      <c r="AG490" s="461"/>
      <c r="AH490" s="464"/>
      <c r="AI490" s="461"/>
      <c r="AJ490" s="653">
        <f t="shared" si="86"/>
        <v>1</v>
      </c>
      <c r="AK490" s="608"/>
      <c r="AL490" s="320">
        <f t="shared" si="84"/>
        <v>0</v>
      </c>
      <c r="AM490" s="320">
        <f t="shared" si="87"/>
        <v>0</v>
      </c>
      <c r="AN490" s="324">
        <f t="shared" si="88"/>
        <v>0</v>
      </c>
      <c r="AO490" s="324">
        <f t="shared" si="89"/>
        <v>0</v>
      </c>
      <c r="AP490" s="324">
        <f t="shared" si="90"/>
        <v>0</v>
      </c>
      <c r="AQ490" s="324">
        <f t="shared" si="91"/>
        <v>0</v>
      </c>
      <c r="AR490" s="324">
        <f t="shared" si="92"/>
        <v>0</v>
      </c>
      <c r="AS490" s="324">
        <f t="shared" si="93"/>
        <v>0</v>
      </c>
      <c r="AT490" s="324">
        <f t="shared" si="94"/>
        <v>0</v>
      </c>
      <c r="AU490" s="321">
        <f t="shared" si="95"/>
        <v>0</v>
      </c>
      <c r="AV490" s="322" t="str">
        <f t="shared" si="85"/>
        <v/>
      </c>
      <c r="AW490" s="110"/>
      <c r="AX490" s="110"/>
      <c r="AY490" s="110"/>
    </row>
    <row r="491" spans="1:51">
      <c r="A491" s="319"/>
      <c r="B491" s="634"/>
      <c r="C491" s="634"/>
      <c r="D491" s="633"/>
      <c r="E491" s="635"/>
      <c r="F491" s="635"/>
      <c r="G491" s="634"/>
      <c r="H491" s="647"/>
      <c r="I491" s="651"/>
      <c r="J491" s="647"/>
      <c r="K491" s="649"/>
      <c r="L491" s="647">
        <f>IF(D491="",0,VLOOKUP(D491,LookupDataNonCounty!$B$2:$C$16,2,FALSE)*J491)</f>
        <v>0</v>
      </c>
      <c r="M491" s="647"/>
      <c r="N491" s="647"/>
      <c r="O491" s="647"/>
      <c r="P491" s="647"/>
      <c r="Q491" s="647"/>
      <c r="R491" s="459"/>
      <c r="S491" s="460"/>
      <c r="T491" s="461"/>
      <c r="U491" s="462"/>
      <c r="V491" s="459"/>
      <c r="W491" s="459"/>
      <c r="X491" s="459"/>
      <c r="Y491" s="463"/>
      <c r="Z491" s="464"/>
      <c r="AA491" s="465"/>
      <c r="AB491" s="459"/>
      <c r="AC491" s="463"/>
      <c r="AD491" s="464"/>
      <c r="AE491" s="466"/>
      <c r="AF491" s="464"/>
      <c r="AG491" s="461"/>
      <c r="AH491" s="464"/>
      <c r="AI491" s="461"/>
      <c r="AJ491" s="653">
        <f t="shared" si="86"/>
        <v>1</v>
      </c>
      <c r="AK491" s="607"/>
      <c r="AL491" s="320">
        <f t="shared" si="84"/>
        <v>0</v>
      </c>
      <c r="AM491" s="320">
        <f t="shared" si="87"/>
        <v>0</v>
      </c>
      <c r="AN491" s="324">
        <f t="shared" si="88"/>
        <v>0</v>
      </c>
      <c r="AO491" s="324">
        <f t="shared" si="89"/>
        <v>0</v>
      </c>
      <c r="AP491" s="324">
        <f t="shared" si="90"/>
        <v>0</v>
      </c>
      <c r="AQ491" s="324">
        <f t="shared" si="91"/>
        <v>0</v>
      </c>
      <c r="AR491" s="324">
        <f t="shared" si="92"/>
        <v>0</v>
      </c>
      <c r="AS491" s="324">
        <f t="shared" si="93"/>
        <v>0</v>
      </c>
      <c r="AT491" s="324">
        <f t="shared" si="94"/>
        <v>0</v>
      </c>
      <c r="AU491" s="321">
        <f t="shared" si="95"/>
        <v>0</v>
      </c>
      <c r="AV491" s="322" t="str">
        <f t="shared" si="85"/>
        <v/>
      </c>
      <c r="AW491" s="110"/>
      <c r="AX491" s="110"/>
      <c r="AY491" s="110"/>
    </row>
    <row r="492" spans="1:51">
      <c r="A492" s="319"/>
      <c r="B492" s="634"/>
      <c r="C492" s="634"/>
      <c r="D492" s="633"/>
      <c r="E492" s="635"/>
      <c r="F492" s="635"/>
      <c r="G492" s="634"/>
      <c r="H492" s="647"/>
      <c r="I492" s="651"/>
      <c r="J492" s="647"/>
      <c r="K492" s="649"/>
      <c r="L492" s="647">
        <f>IF(D492="",0,VLOOKUP(D492,LookupDataNonCounty!$B$2:$C$16,2,FALSE)*J492)</f>
        <v>0</v>
      </c>
      <c r="M492" s="647"/>
      <c r="N492" s="647"/>
      <c r="O492" s="647"/>
      <c r="P492" s="647"/>
      <c r="Q492" s="647"/>
      <c r="R492" s="459"/>
      <c r="S492" s="460"/>
      <c r="T492" s="461"/>
      <c r="U492" s="462"/>
      <c r="V492" s="459"/>
      <c r="W492" s="459"/>
      <c r="X492" s="459"/>
      <c r="Y492" s="463"/>
      <c r="Z492" s="464"/>
      <c r="AA492" s="465"/>
      <c r="AB492" s="459"/>
      <c r="AC492" s="463"/>
      <c r="AD492" s="464"/>
      <c r="AE492" s="466"/>
      <c r="AF492" s="464"/>
      <c r="AG492" s="461"/>
      <c r="AH492" s="464"/>
      <c r="AI492" s="461"/>
      <c r="AJ492" s="653">
        <f t="shared" si="86"/>
        <v>1</v>
      </c>
      <c r="AK492" s="608"/>
      <c r="AL492" s="320">
        <f t="shared" si="84"/>
        <v>0</v>
      </c>
      <c r="AM492" s="320">
        <f t="shared" si="87"/>
        <v>0</v>
      </c>
      <c r="AN492" s="324">
        <f t="shared" si="88"/>
        <v>0</v>
      </c>
      <c r="AO492" s="324">
        <f t="shared" si="89"/>
        <v>0</v>
      </c>
      <c r="AP492" s="324">
        <f t="shared" si="90"/>
        <v>0</v>
      </c>
      <c r="AQ492" s="324">
        <f t="shared" si="91"/>
        <v>0</v>
      </c>
      <c r="AR492" s="324">
        <f t="shared" si="92"/>
        <v>0</v>
      </c>
      <c r="AS492" s="324">
        <f t="shared" si="93"/>
        <v>0</v>
      </c>
      <c r="AT492" s="324">
        <f t="shared" si="94"/>
        <v>0</v>
      </c>
      <c r="AU492" s="321">
        <f t="shared" si="95"/>
        <v>0</v>
      </c>
      <c r="AV492" s="322" t="str">
        <f t="shared" si="85"/>
        <v/>
      </c>
      <c r="AW492" s="110"/>
      <c r="AX492" s="110"/>
      <c r="AY492" s="110"/>
    </row>
    <row r="493" spans="1:51">
      <c r="A493" s="319"/>
      <c r="B493" s="634"/>
      <c r="C493" s="634"/>
      <c r="D493" s="633"/>
      <c r="E493" s="635"/>
      <c r="F493" s="635"/>
      <c r="G493" s="634"/>
      <c r="H493" s="647"/>
      <c r="I493" s="651"/>
      <c r="J493" s="647"/>
      <c r="K493" s="649"/>
      <c r="L493" s="647">
        <f>IF(D493="",0,VLOOKUP(D493,LookupDataNonCounty!$B$2:$C$16,2,FALSE)*J493)</f>
        <v>0</v>
      </c>
      <c r="M493" s="647"/>
      <c r="N493" s="647"/>
      <c r="O493" s="647"/>
      <c r="P493" s="647"/>
      <c r="Q493" s="647"/>
      <c r="R493" s="459"/>
      <c r="S493" s="460"/>
      <c r="T493" s="461"/>
      <c r="U493" s="462"/>
      <c r="V493" s="459"/>
      <c r="W493" s="459"/>
      <c r="X493" s="459"/>
      <c r="Y493" s="463"/>
      <c r="Z493" s="464"/>
      <c r="AA493" s="465"/>
      <c r="AB493" s="459"/>
      <c r="AC493" s="463"/>
      <c r="AD493" s="464"/>
      <c r="AE493" s="466"/>
      <c r="AF493" s="464"/>
      <c r="AG493" s="461"/>
      <c r="AH493" s="464"/>
      <c r="AI493" s="461"/>
      <c r="AJ493" s="653">
        <f t="shared" si="86"/>
        <v>1</v>
      </c>
      <c r="AK493" s="607"/>
      <c r="AL493" s="320">
        <f t="shared" si="84"/>
        <v>0</v>
      </c>
      <c r="AM493" s="320">
        <f t="shared" si="87"/>
        <v>0</v>
      </c>
      <c r="AN493" s="324">
        <f t="shared" si="88"/>
        <v>0</v>
      </c>
      <c r="AO493" s="324">
        <f t="shared" si="89"/>
        <v>0</v>
      </c>
      <c r="AP493" s="324">
        <f t="shared" si="90"/>
        <v>0</v>
      </c>
      <c r="AQ493" s="324">
        <f t="shared" si="91"/>
        <v>0</v>
      </c>
      <c r="AR493" s="324">
        <f t="shared" si="92"/>
        <v>0</v>
      </c>
      <c r="AS493" s="324">
        <f t="shared" si="93"/>
        <v>0</v>
      </c>
      <c r="AT493" s="324">
        <f t="shared" si="94"/>
        <v>0</v>
      </c>
      <c r="AU493" s="321">
        <f t="shared" si="95"/>
        <v>0</v>
      </c>
      <c r="AV493" s="322" t="str">
        <f t="shared" si="85"/>
        <v/>
      </c>
      <c r="AW493" s="110"/>
      <c r="AX493" s="110"/>
      <c r="AY493" s="110"/>
    </row>
    <row r="494" spans="1:51">
      <c r="A494" s="319"/>
      <c r="B494" s="634"/>
      <c r="C494" s="634"/>
      <c r="D494" s="633"/>
      <c r="E494" s="635"/>
      <c r="F494" s="635"/>
      <c r="G494" s="634"/>
      <c r="H494" s="647"/>
      <c r="I494" s="651"/>
      <c r="J494" s="647"/>
      <c r="K494" s="649"/>
      <c r="L494" s="647">
        <f>IF(D494="",0,VLOOKUP(D494,LookupDataNonCounty!$B$2:$C$16,2,FALSE)*J494)</f>
        <v>0</v>
      </c>
      <c r="M494" s="647"/>
      <c r="N494" s="647"/>
      <c r="O494" s="647"/>
      <c r="P494" s="647"/>
      <c r="Q494" s="647"/>
      <c r="R494" s="459"/>
      <c r="S494" s="460"/>
      <c r="T494" s="461"/>
      <c r="U494" s="462"/>
      <c r="V494" s="459"/>
      <c r="W494" s="459"/>
      <c r="X494" s="459"/>
      <c r="Y494" s="463"/>
      <c r="Z494" s="464"/>
      <c r="AA494" s="465"/>
      <c r="AB494" s="459"/>
      <c r="AC494" s="463"/>
      <c r="AD494" s="464"/>
      <c r="AE494" s="466"/>
      <c r="AF494" s="464"/>
      <c r="AG494" s="461"/>
      <c r="AH494" s="464"/>
      <c r="AI494" s="461"/>
      <c r="AJ494" s="653">
        <f t="shared" si="86"/>
        <v>1</v>
      </c>
      <c r="AK494" s="608"/>
      <c r="AL494" s="320">
        <f t="shared" si="84"/>
        <v>0</v>
      </c>
      <c r="AM494" s="320">
        <f t="shared" si="87"/>
        <v>0</v>
      </c>
      <c r="AN494" s="324">
        <f t="shared" si="88"/>
        <v>0</v>
      </c>
      <c r="AO494" s="324">
        <f t="shared" si="89"/>
        <v>0</v>
      </c>
      <c r="AP494" s="324">
        <f t="shared" si="90"/>
        <v>0</v>
      </c>
      <c r="AQ494" s="324">
        <f t="shared" si="91"/>
        <v>0</v>
      </c>
      <c r="AR494" s="324">
        <f t="shared" si="92"/>
        <v>0</v>
      </c>
      <c r="AS494" s="324">
        <f t="shared" si="93"/>
        <v>0</v>
      </c>
      <c r="AT494" s="324">
        <f t="shared" si="94"/>
        <v>0</v>
      </c>
      <c r="AU494" s="321">
        <f t="shared" si="95"/>
        <v>0</v>
      </c>
      <c r="AV494" s="322" t="str">
        <f t="shared" si="85"/>
        <v/>
      </c>
      <c r="AW494" s="110"/>
      <c r="AX494" s="110"/>
      <c r="AY494" s="110"/>
    </row>
    <row r="495" spans="1:51">
      <c r="A495" s="319"/>
      <c r="B495" s="634"/>
      <c r="C495" s="634"/>
      <c r="D495" s="633"/>
      <c r="E495" s="635"/>
      <c r="F495" s="635"/>
      <c r="G495" s="634"/>
      <c r="H495" s="647"/>
      <c r="I495" s="651"/>
      <c r="J495" s="647"/>
      <c r="K495" s="649"/>
      <c r="L495" s="647">
        <f>IF(D495="",0,VLOOKUP(D495,LookupDataNonCounty!$B$2:$C$16,2,FALSE)*J495)</f>
        <v>0</v>
      </c>
      <c r="M495" s="647"/>
      <c r="N495" s="647"/>
      <c r="O495" s="647"/>
      <c r="P495" s="647"/>
      <c r="Q495" s="647"/>
      <c r="R495" s="459"/>
      <c r="S495" s="460"/>
      <c r="T495" s="461"/>
      <c r="U495" s="462"/>
      <c r="V495" s="459"/>
      <c r="W495" s="459"/>
      <c r="X495" s="459"/>
      <c r="Y495" s="463"/>
      <c r="Z495" s="464"/>
      <c r="AA495" s="465"/>
      <c r="AB495" s="459"/>
      <c r="AC495" s="463"/>
      <c r="AD495" s="464"/>
      <c r="AE495" s="466"/>
      <c r="AF495" s="464"/>
      <c r="AG495" s="461"/>
      <c r="AH495" s="464"/>
      <c r="AI495" s="461"/>
      <c r="AJ495" s="653">
        <f t="shared" si="86"/>
        <v>1</v>
      </c>
      <c r="AK495" s="607"/>
      <c r="AL495" s="320">
        <f t="shared" si="84"/>
        <v>0</v>
      </c>
      <c r="AM495" s="320">
        <f t="shared" si="87"/>
        <v>0</v>
      </c>
      <c r="AN495" s="324">
        <f t="shared" si="88"/>
        <v>0</v>
      </c>
      <c r="AO495" s="324">
        <f t="shared" si="89"/>
        <v>0</v>
      </c>
      <c r="AP495" s="324">
        <f t="shared" si="90"/>
        <v>0</v>
      </c>
      <c r="AQ495" s="324">
        <f t="shared" si="91"/>
        <v>0</v>
      </c>
      <c r="AR495" s="324">
        <f t="shared" si="92"/>
        <v>0</v>
      </c>
      <c r="AS495" s="324">
        <f t="shared" si="93"/>
        <v>0</v>
      </c>
      <c r="AT495" s="324">
        <f t="shared" si="94"/>
        <v>0</v>
      </c>
      <c r="AU495" s="321">
        <f t="shared" si="95"/>
        <v>0</v>
      </c>
      <c r="AV495" s="322" t="str">
        <f t="shared" si="85"/>
        <v/>
      </c>
      <c r="AW495" s="110"/>
      <c r="AX495" s="110"/>
      <c r="AY495" s="110"/>
    </row>
    <row r="496" spans="1:51">
      <c r="A496" s="319"/>
      <c r="B496" s="634"/>
      <c r="C496" s="634"/>
      <c r="D496" s="633"/>
      <c r="E496" s="635"/>
      <c r="F496" s="635"/>
      <c r="G496" s="634"/>
      <c r="H496" s="647"/>
      <c r="I496" s="651"/>
      <c r="J496" s="647"/>
      <c r="K496" s="649"/>
      <c r="L496" s="647">
        <f>IF(D496="",0,VLOOKUP(D496,LookupDataNonCounty!$B$2:$C$16,2,FALSE)*J496)</f>
        <v>0</v>
      </c>
      <c r="M496" s="647"/>
      <c r="N496" s="647"/>
      <c r="O496" s="647"/>
      <c r="P496" s="647"/>
      <c r="Q496" s="647"/>
      <c r="R496" s="459"/>
      <c r="S496" s="460"/>
      <c r="T496" s="461"/>
      <c r="U496" s="462"/>
      <c r="V496" s="459"/>
      <c r="W496" s="459"/>
      <c r="X496" s="459"/>
      <c r="Y496" s="463"/>
      <c r="Z496" s="464"/>
      <c r="AA496" s="465"/>
      <c r="AB496" s="459"/>
      <c r="AC496" s="463"/>
      <c r="AD496" s="464"/>
      <c r="AE496" s="466"/>
      <c r="AF496" s="464"/>
      <c r="AG496" s="461"/>
      <c r="AH496" s="464"/>
      <c r="AI496" s="461"/>
      <c r="AJ496" s="653">
        <f t="shared" si="86"/>
        <v>1</v>
      </c>
      <c r="AK496" s="608"/>
      <c r="AL496" s="320">
        <f t="shared" si="84"/>
        <v>0</v>
      </c>
      <c r="AM496" s="320">
        <f t="shared" si="87"/>
        <v>0</v>
      </c>
      <c r="AN496" s="324">
        <f t="shared" si="88"/>
        <v>0</v>
      </c>
      <c r="AO496" s="324">
        <f t="shared" si="89"/>
        <v>0</v>
      </c>
      <c r="AP496" s="324">
        <f t="shared" si="90"/>
        <v>0</v>
      </c>
      <c r="AQ496" s="324">
        <f t="shared" si="91"/>
        <v>0</v>
      </c>
      <c r="AR496" s="324">
        <f t="shared" si="92"/>
        <v>0</v>
      </c>
      <c r="AS496" s="324">
        <f t="shared" si="93"/>
        <v>0</v>
      </c>
      <c r="AT496" s="324">
        <f t="shared" si="94"/>
        <v>0</v>
      </c>
      <c r="AU496" s="321">
        <f t="shared" si="95"/>
        <v>0</v>
      </c>
      <c r="AV496" s="322" t="str">
        <f t="shared" si="85"/>
        <v/>
      </c>
      <c r="AW496" s="110"/>
      <c r="AX496" s="110"/>
      <c r="AY496" s="110"/>
    </row>
    <row r="497" spans="1:51">
      <c r="A497" s="319"/>
      <c r="B497" s="634"/>
      <c r="C497" s="634"/>
      <c r="D497" s="633"/>
      <c r="E497" s="635"/>
      <c r="F497" s="635"/>
      <c r="G497" s="634"/>
      <c r="H497" s="647"/>
      <c r="I497" s="651"/>
      <c r="J497" s="647"/>
      <c r="K497" s="649"/>
      <c r="L497" s="647">
        <f>IF(D497="",0,VLOOKUP(D497,LookupDataNonCounty!$B$2:$C$16,2,FALSE)*J497)</f>
        <v>0</v>
      </c>
      <c r="M497" s="647"/>
      <c r="N497" s="647"/>
      <c r="O497" s="647"/>
      <c r="P497" s="647"/>
      <c r="Q497" s="647"/>
      <c r="R497" s="459"/>
      <c r="S497" s="460"/>
      <c r="T497" s="461"/>
      <c r="U497" s="462"/>
      <c r="V497" s="459"/>
      <c r="W497" s="459"/>
      <c r="X497" s="459"/>
      <c r="Y497" s="463"/>
      <c r="Z497" s="464"/>
      <c r="AA497" s="465"/>
      <c r="AB497" s="459"/>
      <c r="AC497" s="463"/>
      <c r="AD497" s="464"/>
      <c r="AE497" s="466"/>
      <c r="AF497" s="464"/>
      <c r="AG497" s="461"/>
      <c r="AH497" s="464"/>
      <c r="AI497" s="461"/>
      <c r="AJ497" s="653">
        <f t="shared" si="86"/>
        <v>1</v>
      </c>
      <c r="AK497" s="607"/>
      <c r="AL497" s="320">
        <f t="shared" si="84"/>
        <v>0</v>
      </c>
      <c r="AM497" s="320">
        <f t="shared" si="87"/>
        <v>0</v>
      </c>
      <c r="AN497" s="324">
        <f t="shared" si="88"/>
        <v>0</v>
      </c>
      <c r="AO497" s="324">
        <f t="shared" si="89"/>
        <v>0</v>
      </c>
      <c r="AP497" s="324">
        <f t="shared" si="90"/>
        <v>0</v>
      </c>
      <c r="AQ497" s="324">
        <f t="shared" si="91"/>
        <v>0</v>
      </c>
      <c r="AR497" s="324">
        <f t="shared" si="92"/>
        <v>0</v>
      </c>
      <c r="AS497" s="324">
        <f t="shared" si="93"/>
        <v>0</v>
      </c>
      <c r="AT497" s="324">
        <f t="shared" si="94"/>
        <v>0</v>
      </c>
      <c r="AU497" s="321">
        <f t="shared" si="95"/>
        <v>0</v>
      </c>
      <c r="AV497" s="322" t="str">
        <f t="shared" si="85"/>
        <v/>
      </c>
      <c r="AW497" s="110"/>
      <c r="AX497" s="110"/>
      <c r="AY497" s="110"/>
    </row>
    <row r="498" spans="1:51">
      <c r="A498" s="319"/>
      <c r="B498" s="634"/>
      <c r="C498" s="634"/>
      <c r="D498" s="633"/>
      <c r="E498" s="635"/>
      <c r="F498" s="635"/>
      <c r="G498" s="634"/>
      <c r="H498" s="647"/>
      <c r="I498" s="651"/>
      <c r="J498" s="647"/>
      <c r="K498" s="649"/>
      <c r="L498" s="647">
        <f>IF(D498="",0,VLOOKUP(D498,LookupDataNonCounty!$B$2:$C$16,2,FALSE)*J498)</f>
        <v>0</v>
      </c>
      <c r="M498" s="647"/>
      <c r="N498" s="647"/>
      <c r="O498" s="647"/>
      <c r="P498" s="647"/>
      <c r="Q498" s="647"/>
      <c r="R498" s="459"/>
      <c r="S498" s="460"/>
      <c r="T498" s="461"/>
      <c r="U498" s="462"/>
      <c r="V498" s="459"/>
      <c r="W498" s="459"/>
      <c r="X498" s="459"/>
      <c r="Y498" s="463"/>
      <c r="Z498" s="464"/>
      <c r="AA498" s="465"/>
      <c r="AB498" s="459"/>
      <c r="AC498" s="463"/>
      <c r="AD498" s="464"/>
      <c r="AE498" s="466"/>
      <c r="AF498" s="464"/>
      <c r="AG498" s="461"/>
      <c r="AH498" s="464"/>
      <c r="AI498" s="461"/>
      <c r="AJ498" s="653">
        <f t="shared" si="86"/>
        <v>1</v>
      </c>
      <c r="AK498" s="608"/>
      <c r="AL498" s="320">
        <f t="shared" si="84"/>
        <v>0</v>
      </c>
      <c r="AM498" s="320">
        <f t="shared" si="87"/>
        <v>0</v>
      </c>
      <c r="AN498" s="324">
        <f t="shared" si="88"/>
        <v>0</v>
      </c>
      <c r="AO498" s="324">
        <f t="shared" si="89"/>
        <v>0</v>
      </c>
      <c r="AP498" s="324">
        <f t="shared" si="90"/>
        <v>0</v>
      </c>
      <c r="AQ498" s="324">
        <f t="shared" si="91"/>
        <v>0</v>
      </c>
      <c r="AR498" s="324">
        <f t="shared" si="92"/>
        <v>0</v>
      </c>
      <c r="AS498" s="324">
        <f t="shared" si="93"/>
        <v>0</v>
      </c>
      <c r="AT498" s="324">
        <f t="shared" si="94"/>
        <v>0</v>
      </c>
      <c r="AU498" s="321">
        <f t="shared" si="95"/>
        <v>0</v>
      </c>
      <c r="AV498" s="322" t="str">
        <f t="shared" si="85"/>
        <v/>
      </c>
      <c r="AW498" s="110"/>
      <c r="AX498" s="110"/>
      <c r="AY498" s="110"/>
    </row>
    <row r="499" spans="1:51">
      <c r="A499" s="319"/>
      <c r="B499" s="634"/>
      <c r="C499" s="634"/>
      <c r="D499" s="633"/>
      <c r="E499" s="635"/>
      <c r="F499" s="635"/>
      <c r="G499" s="634"/>
      <c r="H499" s="647"/>
      <c r="I499" s="651"/>
      <c r="J499" s="647"/>
      <c r="K499" s="649"/>
      <c r="L499" s="647">
        <f>IF(D499="",0,VLOOKUP(D499,LookupDataNonCounty!$B$2:$C$16,2,FALSE)*J499)</f>
        <v>0</v>
      </c>
      <c r="M499" s="647"/>
      <c r="N499" s="647"/>
      <c r="O499" s="647"/>
      <c r="P499" s="647"/>
      <c r="Q499" s="647"/>
      <c r="R499" s="459"/>
      <c r="S499" s="460"/>
      <c r="T499" s="461"/>
      <c r="U499" s="462"/>
      <c r="V499" s="459"/>
      <c r="W499" s="459"/>
      <c r="X499" s="459"/>
      <c r="Y499" s="463"/>
      <c r="Z499" s="464"/>
      <c r="AA499" s="465"/>
      <c r="AB499" s="459"/>
      <c r="AC499" s="463"/>
      <c r="AD499" s="464"/>
      <c r="AE499" s="466"/>
      <c r="AF499" s="464"/>
      <c r="AG499" s="461"/>
      <c r="AH499" s="464"/>
      <c r="AI499" s="461"/>
      <c r="AJ499" s="653">
        <f t="shared" si="86"/>
        <v>1</v>
      </c>
      <c r="AK499" s="607"/>
      <c r="AL499" s="320">
        <f t="shared" si="84"/>
        <v>0</v>
      </c>
      <c r="AM499" s="320">
        <f t="shared" si="87"/>
        <v>0</v>
      </c>
      <c r="AN499" s="324">
        <f t="shared" si="88"/>
        <v>0</v>
      </c>
      <c r="AO499" s="324">
        <f t="shared" si="89"/>
        <v>0</v>
      </c>
      <c r="AP499" s="324">
        <f t="shared" si="90"/>
        <v>0</v>
      </c>
      <c r="AQ499" s="324">
        <f t="shared" si="91"/>
        <v>0</v>
      </c>
      <c r="AR499" s="324">
        <f t="shared" si="92"/>
        <v>0</v>
      </c>
      <c r="AS499" s="324">
        <f t="shared" si="93"/>
        <v>0</v>
      </c>
      <c r="AT499" s="324">
        <f t="shared" si="94"/>
        <v>0</v>
      </c>
      <c r="AU499" s="321">
        <f t="shared" si="95"/>
        <v>0</v>
      </c>
      <c r="AV499" s="322" t="str">
        <f t="shared" si="85"/>
        <v/>
      </c>
      <c r="AW499" s="110"/>
      <c r="AX499" s="110"/>
      <c r="AY499" s="110"/>
    </row>
    <row r="500" spans="1:51">
      <c r="A500" s="319"/>
      <c r="B500" s="634"/>
      <c r="C500" s="634"/>
      <c r="D500" s="633"/>
      <c r="E500" s="635"/>
      <c r="F500" s="635"/>
      <c r="G500" s="634"/>
      <c r="H500" s="647"/>
      <c r="I500" s="651"/>
      <c r="J500" s="647"/>
      <c r="K500" s="649"/>
      <c r="L500" s="647">
        <f>IF(D500="",0,VLOOKUP(D500,LookupDataNonCounty!$B$2:$C$16,2,FALSE)*J500)</f>
        <v>0</v>
      </c>
      <c r="M500" s="647"/>
      <c r="N500" s="647"/>
      <c r="O500" s="647"/>
      <c r="P500" s="647"/>
      <c r="Q500" s="647"/>
      <c r="R500" s="459"/>
      <c r="S500" s="460"/>
      <c r="T500" s="461"/>
      <c r="U500" s="462"/>
      <c r="V500" s="459"/>
      <c r="W500" s="459"/>
      <c r="X500" s="459"/>
      <c r="Y500" s="463"/>
      <c r="Z500" s="464"/>
      <c r="AA500" s="465"/>
      <c r="AB500" s="459"/>
      <c r="AC500" s="463"/>
      <c r="AD500" s="464"/>
      <c r="AE500" s="466"/>
      <c r="AF500" s="464"/>
      <c r="AG500" s="461"/>
      <c r="AH500" s="464"/>
      <c r="AI500" s="461"/>
      <c r="AJ500" s="653">
        <f t="shared" si="86"/>
        <v>1</v>
      </c>
      <c r="AK500" s="608"/>
      <c r="AL500" s="320">
        <f t="shared" si="84"/>
        <v>0</v>
      </c>
      <c r="AM500" s="320">
        <f t="shared" si="87"/>
        <v>0</v>
      </c>
      <c r="AN500" s="324">
        <f t="shared" si="88"/>
        <v>0</v>
      </c>
      <c r="AO500" s="324">
        <f t="shared" si="89"/>
        <v>0</v>
      </c>
      <c r="AP500" s="324">
        <f t="shared" si="90"/>
        <v>0</v>
      </c>
      <c r="AQ500" s="324">
        <f t="shared" si="91"/>
        <v>0</v>
      </c>
      <c r="AR500" s="324">
        <f t="shared" si="92"/>
        <v>0</v>
      </c>
      <c r="AS500" s="324">
        <f t="shared" si="93"/>
        <v>0</v>
      </c>
      <c r="AT500" s="324">
        <f t="shared" si="94"/>
        <v>0</v>
      </c>
      <c r="AU500" s="321">
        <f t="shared" si="95"/>
        <v>0</v>
      </c>
      <c r="AV500" s="322" t="str">
        <f t="shared" si="85"/>
        <v/>
      </c>
      <c r="AW500" s="110"/>
      <c r="AX500" s="110"/>
      <c r="AY500" s="110"/>
    </row>
    <row r="501" spans="1:51">
      <c r="A501" s="319"/>
      <c r="B501" s="634"/>
      <c r="C501" s="634"/>
      <c r="D501" s="633"/>
      <c r="E501" s="635"/>
      <c r="F501" s="635"/>
      <c r="G501" s="634"/>
      <c r="H501" s="647"/>
      <c r="I501" s="651"/>
      <c r="J501" s="647"/>
      <c r="K501" s="649"/>
      <c r="L501" s="647">
        <f>IF(D501="",0,VLOOKUP(D501,LookupDataNonCounty!$B$2:$C$16,2,FALSE)*J501)</f>
        <v>0</v>
      </c>
      <c r="M501" s="647"/>
      <c r="N501" s="647"/>
      <c r="O501" s="647"/>
      <c r="P501" s="647"/>
      <c r="Q501" s="647"/>
      <c r="R501" s="459"/>
      <c r="S501" s="460"/>
      <c r="T501" s="461"/>
      <c r="U501" s="462"/>
      <c r="V501" s="459"/>
      <c r="W501" s="459"/>
      <c r="X501" s="459"/>
      <c r="Y501" s="463"/>
      <c r="Z501" s="464"/>
      <c r="AA501" s="465"/>
      <c r="AB501" s="459"/>
      <c r="AC501" s="463"/>
      <c r="AD501" s="464"/>
      <c r="AE501" s="466"/>
      <c r="AF501" s="464"/>
      <c r="AG501" s="461"/>
      <c r="AH501" s="464"/>
      <c r="AI501" s="461"/>
      <c r="AJ501" s="653">
        <f t="shared" si="86"/>
        <v>1</v>
      </c>
      <c r="AK501" s="607"/>
      <c r="AL501" s="320">
        <f t="shared" si="84"/>
        <v>0</v>
      </c>
      <c r="AM501" s="320">
        <f t="shared" si="87"/>
        <v>0</v>
      </c>
      <c r="AN501" s="324">
        <f t="shared" si="88"/>
        <v>0</v>
      </c>
      <c r="AO501" s="324">
        <f t="shared" si="89"/>
        <v>0</v>
      </c>
      <c r="AP501" s="324">
        <f t="shared" si="90"/>
        <v>0</v>
      </c>
      <c r="AQ501" s="324">
        <f t="shared" si="91"/>
        <v>0</v>
      </c>
      <c r="AR501" s="324">
        <f t="shared" si="92"/>
        <v>0</v>
      </c>
      <c r="AS501" s="324">
        <f t="shared" si="93"/>
        <v>0</v>
      </c>
      <c r="AT501" s="324">
        <f t="shared" si="94"/>
        <v>0</v>
      </c>
      <c r="AU501" s="321">
        <f t="shared" si="95"/>
        <v>0</v>
      </c>
      <c r="AV501" s="322" t="str">
        <f t="shared" si="85"/>
        <v/>
      </c>
      <c r="AW501" s="110"/>
      <c r="AX501" s="110"/>
      <c r="AY501" s="110"/>
    </row>
    <row r="502" spans="1:51">
      <c r="A502" s="319"/>
      <c r="B502" s="634"/>
      <c r="C502" s="634"/>
      <c r="D502" s="633"/>
      <c r="E502" s="635"/>
      <c r="F502" s="635"/>
      <c r="G502" s="634"/>
      <c r="H502" s="647"/>
      <c r="I502" s="651"/>
      <c r="J502" s="647"/>
      <c r="K502" s="649"/>
      <c r="L502" s="647">
        <f>IF(D502="",0,VLOOKUP(D502,LookupDataNonCounty!$B$2:$C$16,2,FALSE)*J502)</f>
        <v>0</v>
      </c>
      <c r="M502" s="647"/>
      <c r="N502" s="647"/>
      <c r="O502" s="647"/>
      <c r="P502" s="647"/>
      <c r="Q502" s="647"/>
      <c r="R502" s="459"/>
      <c r="S502" s="460"/>
      <c r="T502" s="461"/>
      <c r="U502" s="462"/>
      <c r="V502" s="459"/>
      <c r="W502" s="459"/>
      <c r="X502" s="459"/>
      <c r="Y502" s="463"/>
      <c r="Z502" s="464"/>
      <c r="AA502" s="465"/>
      <c r="AB502" s="459"/>
      <c r="AC502" s="463"/>
      <c r="AD502" s="464"/>
      <c r="AE502" s="466"/>
      <c r="AF502" s="464"/>
      <c r="AG502" s="461"/>
      <c r="AH502" s="464"/>
      <c r="AI502" s="461"/>
      <c r="AJ502" s="653">
        <f t="shared" si="86"/>
        <v>1</v>
      </c>
      <c r="AK502" s="608"/>
      <c r="AL502" s="320">
        <f t="shared" si="84"/>
        <v>0</v>
      </c>
      <c r="AM502" s="320">
        <f t="shared" si="87"/>
        <v>0</v>
      </c>
      <c r="AN502" s="324">
        <f t="shared" si="88"/>
        <v>0</v>
      </c>
      <c r="AO502" s="324">
        <f t="shared" si="89"/>
        <v>0</v>
      </c>
      <c r="AP502" s="324">
        <f t="shared" si="90"/>
        <v>0</v>
      </c>
      <c r="AQ502" s="324">
        <f t="shared" si="91"/>
        <v>0</v>
      </c>
      <c r="AR502" s="324">
        <f t="shared" si="92"/>
        <v>0</v>
      </c>
      <c r="AS502" s="324">
        <f t="shared" si="93"/>
        <v>0</v>
      </c>
      <c r="AT502" s="324">
        <f t="shared" si="94"/>
        <v>0</v>
      </c>
      <c r="AU502" s="321">
        <f t="shared" si="95"/>
        <v>0</v>
      </c>
      <c r="AV502" s="322" t="str">
        <f t="shared" si="85"/>
        <v/>
      </c>
      <c r="AW502" s="110"/>
      <c r="AX502" s="110"/>
      <c r="AY502" s="110"/>
    </row>
    <row r="503" spans="1:51">
      <c r="A503" s="319"/>
      <c r="B503" s="634"/>
      <c r="C503" s="634"/>
      <c r="D503" s="633"/>
      <c r="E503" s="635"/>
      <c r="F503" s="635"/>
      <c r="G503" s="634"/>
      <c r="H503" s="647"/>
      <c r="I503" s="651"/>
      <c r="J503" s="647"/>
      <c r="K503" s="649"/>
      <c r="L503" s="647">
        <f>IF(D503="",0,VLOOKUP(D503,LookupDataNonCounty!$B$2:$C$16,2,FALSE)*J503)</f>
        <v>0</v>
      </c>
      <c r="M503" s="647"/>
      <c r="N503" s="647"/>
      <c r="O503" s="647"/>
      <c r="P503" s="647"/>
      <c r="Q503" s="647"/>
      <c r="R503" s="459"/>
      <c r="S503" s="460"/>
      <c r="T503" s="461"/>
      <c r="U503" s="462"/>
      <c r="V503" s="459"/>
      <c r="W503" s="459"/>
      <c r="X503" s="459"/>
      <c r="Y503" s="463"/>
      <c r="Z503" s="464"/>
      <c r="AA503" s="465"/>
      <c r="AB503" s="459"/>
      <c r="AC503" s="463"/>
      <c r="AD503" s="464"/>
      <c r="AE503" s="466"/>
      <c r="AF503" s="464"/>
      <c r="AG503" s="461"/>
      <c r="AH503" s="464"/>
      <c r="AI503" s="461"/>
      <c r="AJ503" s="653">
        <f t="shared" si="86"/>
        <v>1</v>
      </c>
      <c r="AK503" s="607"/>
      <c r="AL503" s="320">
        <f t="shared" si="84"/>
        <v>0</v>
      </c>
      <c r="AM503" s="320">
        <f t="shared" si="87"/>
        <v>0</v>
      </c>
      <c r="AN503" s="324">
        <f t="shared" si="88"/>
        <v>0</v>
      </c>
      <c r="AO503" s="324">
        <f t="shared" si="89"/>
        <v>0</v>
      </c>
      <c r="AP503" s="324">
        <f t="shared" si="90"/>
        <v>0</v>
      </c>
      <c r="AQ503" s="324">
        <f t="shared" si="91"/>
        <v>0</v>
      </c>
      <c r="AR503" s="324">
        <f t="shared" si="92"/>
        <v>0</v>
      </c>
      <c r="AS503" s="324">
        <f t="shared" si="93"/>
        <v>0</v>
      </c>
      <c r="AT503" s="324">
        <f t="shared" si="94"/>
        <v>0</v>
      </c>
      <c r="AU503" s="321">
        <f t="shared" si="95"/>
        <v>0</v>
      </c>
      <c r="AV503" s="322" t="str">
        <f t="shared" si="85"/>
        <v/>
      </c>
      <c r="AW503" s="110"/>
      <c r="AX503" s="110"/>
      <c r="AY503" s="110"/>
    </row>
    <row r="504" spans="1:51">
      <c r="A504" s="319"/>
      <c r="B504" s="634"/>
      <c r="C504" s="634"/>
      <c r="D504" s="633"/>
      <c r="E504" s="635"/>
      <c r="F504" s="635"/>
      <c r="G504" s="634"/>
      <c r="H504" s="647"/>
      <c r="I504" s="651"/>
      <c r="J504" s="647"/>
      <c r="K504" s="649"/>
      <c r="L504" s="647">
        <f>IF(D504="",0,VLOOKUP(D504,LookupDataNonCounty!$B$2:$C$16,2,FALSE)*J504)</f>
        <v>0</v>
      </c>
      <c r="M504" s="647"/>
      <c r="N504" s="647"/>
      <c r="O504" s="647"/>
      <c r="P504" s="647"/>
      <c r="Q504" s="647"/>
      <c r="R504" s="459"/>
      <c r="S504" s="460"/>
      <c r="T504" s="461"/>
      <c r="U504" s="462"/>
      <c r="V504" s="459"/>
      <c r="W504" s="459"/>
      <c r="X504" s="459"/>
      <c r="Y504" s="463"/>
      <c r="Z504" s="464"/>
      <c r="AA504" s="465"/>
      <c r="AB504" s="459"/>
      <c r="AC504" s="463"/>
      <c r="AD504" s="464"/>
      <c r="AE504" s="466"/>
      <c r="AF504" s="464"/>
      <c r="AG504" s="461"/>
      <c r="AH504" s="464"/>
      <c r="AI504" s="461"/>
      <c r="AJ504" s="653">
        <f t="shared" si="86"/>
        <v>1</v>
      </c>
      <c r="AK504" s="608"/>
      <c r="AL504" s="320">
        <f t="shared" si="84"/>
        <v>0</v>
      </c>
      <c r="AM504" s="320">
        <f t="shared" si="87"/>
        <v>0</v>
      </c>
      <c r="AN504" s="324">
        <f t="shared" si="88"/>
        <v>0</v>
      </c>
      <c r="AO504" s="324">
        <f t="shared" si="89"/>
        <v>0</v>
      </c>
      <c r="AP504" s="324">
        <f t="shared" si="90"/>
        <v>0</v>
      </c>
      <c r="AQ504" s="324">
        <f t="shared" si="91"/>
        <v>0</v>
      </c>
      <c r="AR504" s="324">
        <f t="shared" si="92"/>
        <v>0</v>
      </c>
      <c r="AS504" s="324">
        <f t="shared" si="93"/>
        <v>0</v>
      </c>
      <c r="AT504" s="324">
        <f t="shared" si="94"/>
        <v>0</v>
      </c>
      <c r="AU504" s="321">
        <f t="shared" si="95"/>
        <v>0</v>
      </c>
      <c r="AV504" s="322" t="str">
        <f t="shared" si="85"/>
        <v/>
      </c>
      <c r="AW504" s="110"/>
      <c r="AX504" s="110"/>
      <c r="AY504" s="110"/>
    </row>
    <row r="505" spans="1:51">
      <c r="A505" s="319"/>
      <c r="B505" s="634"/>
      <c r="C505" s="634"/>
      <c r="D505" s="633"/>
      <c r="E505" s="635"/>
      <c r="F505" s="635"/>
      <c r="G505" s="634"/>
      <c r="H505" s="647"/>
      <c r="I505" s="651"/>
      <c r="J505" s="647"/>
      <c r="K505" s="649"/>
      <c r="L505" s="647">
        <f>IF(D505="",0,VLOOKUP(D505,LookupDataNonCounty!$B$2:$C$16,2,FALSE)*J505)</f>
        <v>0</v>
      </c>
      <c r="M505" s="647"/>
      <c r="N505" s="647"/>
      <c r="O505" s="647"/>
      <c r="P505" s="647"/>
      <c r="Q505" s="647"/>
      <c r="R505" s="459"/>
      <c r="S505" s="460"/>
      <c r="T505" s="461"/>
      <c r="U505" s="462"/>
      <c r="V505" s="459"/>
      <c r="W505" s="459"/>
      <c r="X505" s="459"/>
      <c r="Y505" s="463"/>
      <c r="Z505" s="464"/>
      <c r="AA505" s="465"/>
      <c r="AB505" s="459"/>
      <c r="AC505" s="463"/>
      <c r="AD505" s="464"/>
      <c r="AE505" s="466"/>
      <c r="AF505" s="464"/>
      <c r="AG505" s="461"/>
      <c r="AH505" s="464"/>
      <c r="AI505" s="461"/>
      <c r="AJ505" s="653">
        <f t="shared" si="86"/>
        <v>1</v>
      </c>
      <c r="AK505" s="607"/>
      <c r="AL505" s="320">
        <f t="shared" si="84"/>
        <v>0</v>
      </c>
      <c r="AM505" s="320">
        <f t="shared" si="87"/>
        <v>0</v>
      </c>
      <c r="AN505" s="324">
        <f t="shared" si="88"/>
        <v>0</v>
      </c>
      <c r="AO505" s="324">
        <f t="shared" si="89"/>
        <v>0</v>
      </c>
      <c r="AP505" s="324">
        <f t="shared" si="90"/>
        <v>0</v>
      </c>
      <c r="AQ505" s="324">
        <f t="shared" si="91"/>
        <v>0</v>
      </c>
      <c r="AR505" s="324">
        <f t="shared" si="92"/>
        <v>0</v>
      </c>
      <c r="AS505" s="324">
        <f t="shared" si="93"/>
        <v>0</v>
      </c>
      <c r="AT505" s="324">
        <f t="shared" si="94"/>
        <v>0</v>
      </c>
      <c r="AU505" s="321">
        <f t="shared" si="95"/>
        <v>0</v>
      </c>
      <c r="AV505" s="322" t="str">
        <f t="shared" si="85"/>
        <v/>
      </c>
      <c r="AW505" s="110"/>
      <c r="AX505" s="110"/>
      <c r="AY505" s="110"/>
    </row>
    <row r="506" spans="1:51">
      <c r="A506" s="319"/>
      <c r="B506" s="634"/>
      <c r="C506" s="634"/>
      <c r="D506" s="633"/>
      <c r="E506" s="635"/>
      <c r="F506" s="635"/>
      <c r="G506" s="634"/>
      <c r="H506" s="647"/>
      <c r="I506" s="651"/>
      <c r="J506" s="647"/>
      <c r="K506" s="649"/>
      <c r="L506" s="647">
        <f>IF(D506="",0,VLOOKUP(D506,LookupDataNonCounty!$B$2:$C$16,2,FALSE)*J506)</f>
        <v>0</v>
      </c>
      <c r="M506" s="647"/>
      <c r="N506" s="647"/>
      <c r="O506" s="647"/>
      <c r="P506" s="647"/>
      <c r="Q506" s="647"/>
      <c r="R506" s="459"/>
      <c r="S506" s="460"/>
      <c r="T506" s="461"/>
      <c r="U506" s="462"/>
      <c r="V506" s="459"/>
      <c r="W506" s="459"/>
      <c r="X506" s="459"/>
      <c r="Y506" s="463"/>
      <c r="Z506" s="464"/>
      <c r="AA506" s="465"/>
      <c r="AB506" s="459"/>
      <c r="AC506" s="463"/>
      <c r="AD506" s="464"/>
      <c r="AE506" s="466"/>
      <c r="AF506" s="464"/>
      <c r="AG506" s="461"/>
      <c r="AH506" s="464"/>
      <c r="AI506" s="461"/>
      <c r="AJ506" s="653">
        <f t="shared" si="86"/>
        <v>1</v>
      </c>
      <c r="AK506" s="608"/>
      <c r="AL506" s="320">
        <f t="shared" si="84"/>
        <v>0</v>
      </c>
      <c r="AM506" s="320">
        <f t="shared" si="87"/>
        <v>0</v>
      </c>
      <c r="AN506" s="324">
        <f t="shared" si="88"/>
        <v>0</v>
      </c>
      <c r="AO506" s="324">
        <f t="shared" si="89"/>
        <v>0</v>
      </c>
      <c r="AP506" s="324">
        <f t="shared" si="90"/>
        <v>0</v>
      </c>
      <c r="AQ506" s="324">
        <f t="shared" si="91"/>
        <v>0</v>
      </c>
      <c r="AR506" s="324">
        <f t="shared" si="92"/>
        <v>0</v>
      </c>
      <c r="AS506" s="324">
        <f t="shared" si="93"/>
        <v>0</v>
      </c>
      <c r="AT506" s="324">
        <f t="shared" si="94"/>
        <v>0</v>
      </c>
      <c r="AU506" s="321">
        <f t="shared" si="95"/>
        <v>0</v>
      </c>
      <c r="AV506" s="322" t="str">
        <f t="shared" si="85"/>
        <v/>
      </c>
      <c r="AW506" s="110"/>
      <c r="AX506" s="110"/>
      <c r="AY506" s="110"/>
    </row>
    <row r="507" spans="1:51">
      <c r="A507" s="319"/>
      <c r="B507" s="634"/>
      <c r="C507" s="634"/>
      <c r="D507" s="633"/>
      <c r="E507" s="635"/>
      <c r="F507" s="635"/>
      <c r="G507" s="634"/>
      <c r="H507" s="647"/>
      <c r="I507" s="651"/>
      <c r="J507" s="647"/>
      <c r="K507" s="649"/>
      <c r="L507" s="647">
        <f>IF(D507="",0,VLOOKUP(D507,LookupDataNonCounty!$B$2:$C$16,2,FALSE)*J507)</f>
        <v>0</v>
      </c>
      <c r="M507" s="647"/>
      <c r="N507" s="647"/>
      <c r="O507" s="647"/>
      <c r="P507" s="647"/>
      <c r="Q507" s="647"/>
      <c r="R507" s="459"/>
      <c r="S507" s="460"/>
      <c r="T507" s="461"/>
      <c r="U507" s="462"/>
      <c r="V507" s="459"/>
      <c r="W507" s="459"/>
      <c r="X507" s="459"/>
      <c r="Y507" s="463"/>
      <c r="Z507" s="464"/>
      <c r="AA507" s="465"/>
      <c r="AB507" s="459"/>
      <c r="AC507" s="463"/>
      <c r="AD507" s="464"/>
      <c r="AE507" s="466"/>
      <c r="AF507" s="464"/>
      <c r="AG507" s="461"/>
      <c r="AH507" s="464"/>
      <c r="AI507" s="461"/>
      <c r="AJ507" s="653">
        <f t="shared" si="86"/>
        <v>1</v>
      </c>
      <c r="AK507" s="607"/>
      <c r="AL507" s="320">
        <f t="shared" si="84"/>
        <v>0</v>
      </c>
      <c r="AM507" s="320">
        <f t="shared" si="87"/>
        <v>0</v>
      </c>
      <c r="AN507" s="324">
        <f t="shared" si="88"/>
        <v>0</v>
      </c>
      <c r="AO507" s="324">
        <f t="shared" si="89"/>
        <v>0</v>
      </c>
      <c r="AP507" s="324">
        <f t="shared" si="90"/>
        <v>0</v>
      </c>
      <c r="AQ507" s="324">
        <f t="shared" si="91"/>
        <v>0</v>
      </c>
      <c r="AR507" s="324">
        <f t="shared" si="92"/>
        <v>0</v>
      </c>
      <c r="AS507" s="324">
        <f t="shared" si="93"/>
        <v>0</v>
      </c>
      <c r="AT507" s="324">
        <f t="shared" si="94"/>
        <v>0</v>
      </c>
      <c r="AU507" s="321">
        <f t="shared" si="95"/>
        <v>0</v>
      </c>
      <c r="AV507" s="322" t="str">
        <f t="shared" si="85"/>
        <v/>
      </c>
      <c r="AW507" s="110"/>
      <c r="AX507" s="110"/>
      <c r="AY507" s="110"/>
    </row>
    <row r="508" spans="1:51">
      <c r="A508" s="319"/>
      <c r="B508" s="634"/>
      <c r="C508" s="634"/>
      <c r="D508" s="633"/>
      <c r="E508" s="635"/>
      <c r="F508" s="635"/>
      <c r="G508" s="634"/>
      <c r="H508" s="647"/>
      <c r="I508" s="651"/>
      <c r="J508" s="647"/>
      <c r="K508" s="649"/>
      <c r="L508" s="647">
        <f>IF(D508="",0,VLOOKUP(D508,LookupDataNonCounty!$B$2:$C$16,2,FALSE)*J508)</f>
        <v>0</v>
      </c>
      <c r="M508" s="647"/>
      <c r="N508" s="647"/>
      <c r="O508" s="647"/>
      <c r="P508" s="647"/>
      <c r="Q508" s="647"/>
      <c r="R508" s="459"/>
      <c r="S508" s="460"/>
      <c r="T508" s="461"/>
      <c r="U508" s="462"/>
      <c r="V508" s="459"/>
      <c r="W508" s="459"/>
      <c r="X508" s="459"/>
      <c r="Y508" s="463"/>
      <c r="Z508" s="464"/>
      <c r="AA508" s="465"/>
      <c r="AB508" s="459"/>
      <c r="AC508" s="463"/>
      <c r="AD508" s="464"/>
      <c r="AE508" s="466"/>
      <c r="AF508" s="464"/>
      <c r="AG508" s="461"/>
      <c r="AH508" s="464"/>
      <c r="AI508" s="461"/>
      <c r="AJ508" s="653">
        <f t="shared" si="86"/>
        <v>1</v>
      </c>
      <c r="AK508" s="608"/>
      <c r="AL508" s="320">
        <f t="shared" si="84"/>
        <v>0</v>
      </c>
      <c r="AM508" s="320">
        <f t="shared" si="87"/>
        <v>0</v>
      </c>
      <c r="AN508" s="324">
        <f t="shared" si="88"/>
        <v>0</v>
      </c>
      <c r="AO508" s="324">
        <f t="shared" si="89"/>
        <v>0</v>
      </c>
      <c r="AP508" s="324">
        <f t="shared" si="90"/>
        <v>0</v>
      </c>
      <c r="AQ508" s="324">
        <f t="shared" si="91"/>
        <v>0</v>
      </c>
      <c r="AR508" s="324">
        <f t="shared" si="92"/>
        <v>0</v>
      </c>
      <c r="AS508" s="324">
        <f t="shared" si="93"/>
        <v>0</v>
      </c>
      <c r="AT508" s="324">
        <f t="shared" si="94"/>
        <v>0</v>
      </c>
      <c r="AU508" s="321">
        <f t="shared" si="95"/>
        <v>0</v>
      </c>
      <c r="AV508" s="322" t="str">
        <f t="shared" si="85"/>
        <v/>
      </c>
      <c r="AW508" s="110"/>
      <c r="AX508" s="110"/>
      <c r="AY508" s="110"/>
    </row>
    <row r="509" spans="1:51">
      <c r="A509" s="319"/>
      <c r="B509" s="634"/>
      <c r="C509" s="634"/>
      <c r="D509" s="633"/>
      <c r="E509" s="635"/>
      <c r="F509" s="635"/>
      <c r="G509" s="634"/>
      <c r="H509" s="647"/>
      <c r="I509" s="651"/>
      <c r="J509" s="647"/>
      <c r="K509" s="649"/>
      <c r="L509" s="647">
        <f>IF(D509="",0,VLOOKUP(D509,LookupDataNonCounty!$B$2:$C$16,2,FALSE)*J509)</f>
        <v>0</v>
      </c>
      <c r="M509" s="647"/>
      <c r="N509" s="647"/>
      <c r="O509" s="647"/>
      <c r="P509" s="647"/>
      <c r="Q509" s="647"/>
      <c r="R509" s="459"/>
      <c r="S509" s="460"/>
      <c r="T509" s="461"/>
      <c r="U509" s="462"/>
      <c r="V509" s="459"/>
      <c r="W509" s="459"/>
      <c r="X509" s="459"/>
      <c r="Y509" s="463"/>
      <c r="Z509" s="464"/>
      <c r="AA509" s="465"/>
      <c r="AB509" s="459"/>
      <c r="AC509" s="463"/>
      <c r="AD509" s="464"/>
      <c r="AE509" s="466"/>
      <c r="AF509" s="464"/>
      <c r="AG509" s="461"/>
      <c r="AH509" s="464"/>
      <c r="AI509" s="461"/>
      <c r="AJ509" s="653">
        <f t="shared" si="86"/>
        <v>1</v>
      </c>
      <c r="AK509" s="607"/>
      <c r="AL509" s="320">
        <f t="shared" si="84"/>
        <v>0</v>
      </c>
      <c r="AM509" s="320">
        <f t="shared" si="87"/>
        <v>0</v>
      </c>
      <c r="AN509" s="324">
        <f t="shared" si="88"/>
        <v>0</v>
      </c>
      <c r="AO509" s="324">
        <f t="shared" si="89"/>
        <v>0</v>
      </c>
      <c r="AP509" s="324">
        <f t="shared" si="90"/>
        <v>0</v>
      </c>
      <c r="AQ509" s="324">
        <f t="shared" si="91"/>
        <v>0</v>
      </c>
      <c r="AR509" s="324">
        <f t="shared" si="92"/>
        <v>0</v>
      </c>
      <c r="AS509" s="324">
        <f t="shared" si="93"/>
        <v>0</v>
      </c>
      <c r="AT509" s="324">
        <f t="shared" si="94"/>
        <v>0</v>
      </c>
      <c r="AU509" s="321">
        <f t="shared" si="95"/>
        <v>0</v>
      </c>
      <c r="AV509" s="322" t="str">
        <f t="shared" si="85"/>
        <v/>
      </c>
      <c r="AW509" s="110"/>
      <c r="AX509" s="110"/>
      <c r="AY509" s="110"/>
    </row>
    <row r="510" spans="1:51">
      <c r="A510" s="319"/>
      <c r="B510" s="634"/>
      <c r="C510" s="634"/>
      <c r="D510" s="633"/>
      <c r="E510" s="635"/>
      <c r="F510" s="635"/>
      <c r="G510" s="634"/>
      <c r="H510" s="647"/>
      <c r="I510" s="651"/>
      <c r="J510" s="647"/>
      <c r="K510" s="649"/>
      <c r="L510" s="647">
        <f>IF(D510="",0,VLOOKUP(D510,LookupDataNonCounty!$B$2:$C$16,2,FALSE)*J510)</f>
        <v>0</v>
      </c>
      <c r="M510" s="647"/>
      <c r="N510" s="647"/>
      <c r="O510" s="647"/>
      <c r="P510" s="647"/>
      <c r="Q510" s="647"/>
      <c r="R510" s="459"/>
      <c r="S510" s="460"/>
      <c r="T510" s="461"/>
      <c r="U510" s="462"/>
      <c r="V510" s="459"/>
      <c r="W510" s="459"/>
      <c r="X510" s="459"/>
      <c r="Y510" s="463"/>
      <c r="Z510" s="464"/>
      <c r="AA510" s="465"/>
      <c r="AB510" s="459"/>
      <c r="AC510" s="463"/>
      <c r="AD510" s="464"/>
      <c r="AE510" s="466"/>
      <c r="AF510" s="464"/>
      <c r="AG510" s="461"/>
      <c r="AH510" s="464"/>
      <c r="AI510" s="461"/>
      <c r="AJ510" s="653">
        <f t="shared" si="86"/>
        <v>1</v>
      </c>
      <c r="AK510" s="608"/>
      <c r="AL510" s="320">
        <f t="shared" si="84"/>
        <v>0</v>
      </c>
      <c r="AM510" s="320">
        <f t="shared" si="87"/>
        <v>0</v>
      </c>
      <c r="AN510" s="324">
        <f t="shared" si="88"/>
        <v>0</v>
      </c>
      <c r="AO510" s="324">
        <f t="shared" si="89"/>
        <v>0</v>
      </c>
      <c r="AP510" s="324">
        <f t="shared" si="90"/>
        <v>0</v>
      </c>
      <c r="AQ510" s="324">
        <f t="shared" si="91"/>
        <v>0</v>
      </c>
      <c r="AR510" s="324">
        <f t="shared" si="92"/>
        <v>0</v>
      </c>
      <c r="AS510" s="324">
        <f t="shared" si="93"/>
        <v>0</v>
      </c>
      <c r="AT510" s="324">
        <f t="shared" si="94"/>
        <v>0</v>
      </c>
      <c r="AU510" s="321">
        <f t="shared" si="95"/>
        <v>0</v>
      </c>
      <c r="AV510" s="322" t="str">
        <f t="shared" si="85"/>
        <v/>
      </c>
      <c r="AW510" s="110"/>
      <c r="AX510" s="110"/>
      <c r="AY510" s="110"/>
    </row>
    <row r="511" spans="1:51">
      <c r="A511" s="319"/>
      <c r="B511" s="634"/>
      <c r="C511" s="634"/>
      <c r="D511" s="633"/>
      <c r="E511" s="635"/>
      <c r="F511" s="635"/>
      <c r="G511" s="634"/>
      <c r="H511" s="647"/>
      <c r="I511" s="651"/>
      <c r="J511" s="647"/>
      <c r="K511" s="649"/>
      <c r="L511" s="647">
        <f>IF(D511="",0,VLOOKUP(D511,LookupDataNonCounty!$B$2:$C$16,2,FALSE)*J511)</f>
        <v>0</v>
      </c>
      <c r="M511" s="647"/>
      <c r="N511" s="647"/>
      <c r="O511" s="647"/>
      <c r="P511" s="647"/>
      <c r="Q511" s="647"/>
      <c r="R511" s="459"/>
      <c r="S511" s="460"/>
      <c r="T511" s="461"/>
      <c r="U511" s="462"/>
      <c r="V511" s="459"/>
      <c r="W511" s="459"/>
      <c r="X511" s="459"/>
      <c r="Y511" s="463"/>
      <c r="Z511" s="464"/>
      <c r="AA511" s="465"/>
      <c r="AB511" s="459"/>
      <c r="AC511" s="463"/>
      <c r="AD511" s="464"/>
      <c r="AE511" s="466"/>
      <c r="AF511" s="464"/>
      <c r="AG511" s="461"/>
      <c r="AH511" s="464"/>
      <c r="AI511" s="461"/>
      <c r="AJ511" s="653">
        <f t="shared" si="86"/>
        <v>1</v>
      </c>
      <c r="AK511" s="607"/>
      <c r="AL511" s="320">
        <f t="shared" si="84"/>
        <v>0</v>
      </c>
      <c r="AM511" s="320">
        <f t="shared" si="87"/>
        <v>0</v>
      </c>
      <c r="AN511" s="324">
        <f t="shared" si="88"/>
        <v>0</v>
      </c>
      <c r="AO511" s="324">
        <f t="shared" si="89"/>
        <v>0</v>
      </c>
      <c r="AP511" s="324">
        <f t="shared" si="90"/>
        <v>0</v>
      </c>
      <c r="AQ511" s="324">
        <f t="shared" si="91"/>
        <v>0</v>
      </c>
      <c r="AR511" s="324">
        <f t="shared" si="92"/>
        <v>0</v>
      </c>
      <c r="AS511" s="324">
        <f t="shared" si="93"/>
        <v>0</v>
      </c>
      <c r="AT511" s="324">
        <f t="shared" si="94"/>
        <v>0</v>
      </c>
      <c r="AU511" s="321">
        <f t="shared" si="95"/>
        <v>0</v>
      </c>
      <c r="AV511" s="322" t="str">
        <f t="shared" si="85"/>
        <v/>
      </c>
      <c r="AW511" s="110"/>
      <c r="AX511" s="110"/>
      <c r="AY511" s="110"/>
    </row>
    <row r="512" spans="1:51">
      <c r="A512" s="319"/>
      <c r="B512" s="634"/>
      <c r="C512" s="634"/>
      <c r="D512" s="633"/>
      <c r="E512" s="635"/>
      <c r="F512" s="635"/>
      <c r="G512" s="634"/>
      <c r="H512" s="647"/>
      <c r="I512" s="651"/>
      <c r="J512" s="647"/>
      <c r="K512" s="649"/>
      <c r="L512" s="647">
        <f>IF(D512="",0,VLOOKUP(D512,LookupDataNonCounty!$B$2:$C$16,2,FALSE)*J512)</f>
        <v>0</v>
      </c>
      <c r="M512" s="647"/>
      <c r="N512" s="647"/>
      <c r="O512" s="647"/>
      <c r="P512" s="647"/>
      <c r="Q512" s="647"/>
      <c r="R512" s="459"/>
      <c r="S512" s="460"/>
      <c r="T512" s="461"/>
      <c r="U512" s="462"/>
      <c r="V512" s="459"/>
      <c r="W512" s="459"/>
      <c r="X512" s="459"/>
      <c r="Y512" s="463"/>
      <c r="Z512" s="464"/>
      <c r="AA512" s="465"/>
      <c r="AB512" s="459"/>
      <c r="AC512" s="463"/>
      <c r="AD512" s="464"/>
      <c r="AE512" s="466"/>
      <c r="AF512" s="464"/>
      <c r="AG512" s="461"/>
      <c r="AH512" s="464"/>
      <c r="AI512" s="461"/>
      <c r="AJ512" s="653">
        <f t="shared" si="86"/>
        <v>1</v>
      </c>
      <c r="AK512" s="608"/>
      <c r="AL512" s="320">
        <f t="shared" si="84"/>
        <v>0</v>
      </c>
      <c r="AM512" s="320">
        <f t="shared" si="87"/>
        <v>0</v>
      </c>
      <c r="AN512" s="324">
        <f t="shared" si="88"/>
        <v>0</v>
      </c>
      <c r="AO512" s="324">
        <f t="shared" si="89"/>
        <v>0</v>
      </c>
      <c r="AP512" s="324">
        <f t="shared" si="90"/>
        <v>0</v>
      </c>
      <c r="AQ512" s="324">
        <f t="shared" si="91"/>
        <v>0</v>
      </c>
      <c r="AR512" s="324">
        <f t="shared" si="92"/>
        <v>0</v>
      </c>
      <c r="AS512" s="324">
        <f t="shared" si="93"/>
        <v>0</v>
      </c>
      <c r="AT512" s="324">
        <f t="shared" si="94"/>
        <v>0</v>
      </c>
      <c r="AU512" s="321">
        <f t="shared" si="95"/>
        <v>0</v>
      </c>
      <c r="AV512" s="322" t="str">
        <f t="shared" si="85"/>
        <v/>
      </c>
      <c r="AW512" s="110"/>
      <c r="AX512" s="110"/>
      <c r="AY512" s="110"/>
    </row>
    <row r="513" spans="1:51">
      <c r="A513" s="319"/>
      <c r="B513" s="634"/>
      <c r="C513" s="634"/>
      <c r="D513" s="633"/>
      <c r="E513" s="635"/>
      <c r="F513" s="635"/>
      <c r="G513" s="634"/>
      <c r="H513" s="647"/>
      <c r="I513" s="651"/>
      <c r="J513" s="647"/>
      <c r="K513" s="649"/>
      <c r="L513" s="647">
        <f>IF(D513="",0,VLOOKUP(D513,LookupDataNonCounty!$B$2:$C$16,2,FALSE)*J513)</f>
        <v>0</v>
      </c>
      <c r="M513" s="647"/>
      <c r="N513" s="647"/>
      <c r="O513" s="647"/>
      <c r="P513" s="647"/>
      <c r="Q513" s="647"/>
      <c r="R513" s="459"/>
      <c r="S513" s="460"/>
      <c r="T513" s="461"/>
      <c r="U513" s="462"/>
      <c r="V513" s="459"/>
      <c r="W513" s="459"/>
      <c r="X513" s="459"/>
      <c r="Y513" s="463"/>
      <c r="Z513" s="464"/>
      <c r="AA513" s="465"/>
      <c r="AB513" s="459"/>
      <c r="AC513" s="463"/>
      <c r="AD513" s="464"/>
      <c r="AE513" s="466"/>
      <c r="AF513" s="464"/>
      <c r="AG513" s="461"/>
      <c r="AH513" s="464"/>
      <c r="AI513" s="461"/>
      <c r="AJ513" s="653">
        <f t="shared" si="86"/>
        <v>1</v>
      </c>
      <c r="AK513" s="607"/>
      <c r="AL513" s="320">
        <f t="shared" si="84"/>
        <v>0</v>
      </c>
      <c r="AM513" s="320">
        <f t="shared" si="87"/>
        <v>0</v>
      </c>
      <c r="AN513" s="324">
        <f t="shared" si="88"/>
        <v>0</v>
      </c>
      <c r="AO513" s="324">
        <f t="shared" si="89"/>
        <v>0</v>
      </c>
      <c r="AP513" s="324">
        <f t="shared" si="90"/>
        <v>0</v>
      </c>
      <c r="AQ513" s="324">
        <f t="shared" si="91"/>
        <v>0</v>
      </c>
      <c r="AR513" s="324">
        <f t="shared" si="92"/>
        <v>0</v>
      </c>
      <c r="AS513" s="324">
        <f t="shared" si="93"/>
        <v>0</v>
      </c>
      <c r="AT513" s="324">
        <f t="shared" si="94"/>
        <v>0</v>
      </c>
      <c r="AU513" s="321">
        <f t="shared" si="95"/>
        <v>0</v>
      </c>
      <c r="AV513" s="322" t="str">
        <f t="shared" si="85"/>
        <v/>
      </c>
      <c r="AW513" s="110"/>
      <c r="AX513" s="110"/>
      <c r="AY513" s="110"/>
    </row>
    <row r="514" spans="1:51">
      <c r="A514" s="319"/>
      <c r="B514" s="634"/>
      <c r="C514" s="634"/>
      <c r="D514" s="633"/>
      <c r="E514" s="635"/>
      <c r="F514" s="635"/>
      <c r="G514" s="634"/>
      <c r="H514" s="647"/>
      <c r="I514" s="651"/>
      <c r="J514" s="647"/>
      <c r="K514" s="649"/>
      <c r="L514" s="647">
        <f>IF(D514="",0,VLOOKUP(D514,LookupDataNonCounty!$B$2:$C$16,2,FALSE)*J514)</f>
        <v>0</v>
      </c>
      <c r="M514" s="647"/>
      <c r="N514" s="647"/>
      <c r="O514" s="647"/>
      <c r="P514" s="647"/>
      <c r="Q514" s="647"/>
      <c r="R514" s="459"/>
      <c r="S514" s="460"/>
      <c r="T514" s="461"/>
      <c r="U514" s="462"/>
      <c r="V514" s="459"/>
      <c r="W514" s="459"/>
      <c r="X514" s="459"/>
      <c r="Y514" s="463"/>
      <c r="Z514" s="464"/>
      <c r="AA514" s="465"/>
      <c r="AB514" s="459"/>
      <c r="AC514" s="463"/>
      <c r="AD514" s="464"/>
      <c r="AE514" s="466"/>
      <c r="AF514" s="464"/>
      <c r="AG514" s="461"/>
      <c r="AH514" s="464"/>
      <c r="AI514" s="461"/>
      <c r="AJ514" s="653">
        <f t="shared" si="86"/>
        <v>1</v>
      </c>
      <c r="AK514" s="608"/>
      <c r="AL514" s="320">
        <f t="shared" si="84"/>
        <v>0</v>
      </c>
      <c r="AM514" s="320">
        <f t="shared" si="87"/>
        <v>0</v>
      </c>
      <c r="AN514" s="324">
        <f t="shared" si="88"/>
        <v>0</v>
      </c>
      <c r="AO514" s="324">
        <f t="shared" si="89"/>
        <v>0</v>
      </c>
      <c r="AP514" s="324">
        <f t="shared" si="90"/>
        <v>0</v>
      </c>
      <c r="AQ514" s="324">
        <f t="shared" si="91"/>
        <v>0</v>
      </c>
      <c r="AR514" s="324">
        <f t="shared" si="92"/>
        <v>0</v>
      </c>
      <c r="AS514" s="324">
        <f t="shared" si="93"/>
        <v>0</v>
      </c>
      <c r="AT514" s="324">
        <f t="shared" si="94"/>
        <v>0</v>
      </c>
      <c r="AU514" s="321">
        <f t="shared" si="95"/>
        <v>0</v>
      </c>
      <c r="AV514" s="322" t="str">
        <f t="shared" si="85"/>
        <v/>
      </c>
      <c r="AW514" s="110"/>
      <c r="AX514" s="110"/>
      <c r="AY514" s="110"/>
    </row>
    <row r="515" spans="1:51">
      <c r="A515" s="319"/>
      <c r="B515" s="634"/>
      <c r="C515" s="634"/>
      <c r="D515" s="633"/>
      <c r="E515" s="635"/>
      <c r="F515" s="635"/>
      <c r="G515" s="634"/>
      <c r="H515" s="647"/>
      <c r="I515" s="651"/>
      <c r="J515" s="647"/>
      <c r="K515" s="649"/>
      <c r="L515" s="647">
        <f>IF(D515="",0,VLOOKUP(D515,LookupDataNonCounty!$B$2:$C$16,2,FALSE)*J515)</f>
        <v>0</v>
      </c>
      <c r="M515" s="647"/>
      <c r="N515" s="647"/>
      <c r="O515" s="647"/>
      <c r="P515" s="647"/>
      <c r="Q515" s="647"/>
      <c r="R515" s="459"/>
      <c r="S515" s="460"/>
      <c r="T515" s="461"/>
      <c r="U515" s="462"/>
      <c r="V515" s="459"/>
      <c r="W515" s="459"/>
      <c r="X515" s="459"/>
      <c r="Y515" s="463"/>
      <c r="Z515" s="464"/>
      <c r="AA515" s="465"/>
      <c r="AB515" s="459"/>
      <c r="AC515" s="463"/>
      <c r="AD515" s="464"/>
      <c r="AE515" s="466"/>
      <c r="AF515" s="464"/>
      <c r="AG515" s="461"/>
      <c r="AH515" s="464"/>
      <c r="AI515" s="461"/>
      <c r="AJ515" s="653">
        <f t="shared" si="86"/>
        <v>1</v>
      </c>
      <c r="AK515" s="607"/>
      <c r="AL515" s="320">
        <f t="shared" si="84"/>
        <v>0</v>
      </c>
      <c r="AM515" s="320">
        <f t="shared" si="87"/>
        <v>0</v>
      </c>
      <c r="AN515" s="324">
        <f t="shared" si="88"/>
        <v>0</v>
      </c>
      <c r="AO515" s="324">
        <f t="shared" si="89"/>
        <v>0</v>
      </c>
      <c r="AP515" s="324">
        <f t="shared" si="90"/>
        <v>0</v>
      </c>
      <c r="AQ515" s="324">
        <f t="shared" si="91"/>
        <v>0</v>
      </c>
      <c r="AR515" s="324">
        <f t="shared" si="92"/>
        <v>0</v>
      </c>
      <c r="AS515" s="324">
        <f t="shared" si="93"/>
        <v>0</v>
      </c>
      <c r="AT515" s="324">
        <f t="shared" si="94"/>
        <v>0</v>
      </c>
      <c r="AU515" s="321">
        <f t="shared" si="95"/>
        <v>0</v>
      </c>
      <c r="AV515" s="322" t="str">
        <f t="shared" si="85"/>
        <v/>
      </c>
      <c r="AW515" s="110"/>
      <c r="AX515" s="110"/>
      <c r="AY515" s="110"/>
    </row>
    <row r="516" spans="1:51">
      <c r="A516" s="319"/>
      <c r="B516" s="634"/>
      <c r="C516" s="634"/>
      <c r="D516" s="633"/>
      <c r="E516" s="635"/>
      <c r="F516" s="635"/>
      <c r="G516" s="634"/>
      <c r="H516" s="647"/>
      <c r="I516" s="651"/>
      <c r="J516" s="647"/>
      <c r="K516" s="649"/>
      <c r="L516" s="647">
        <f>IF(D516="",0,VLOOKUP(D516,LookupDataNonCounty!$B$2:$C$16,2,FALSE)*J516)</f>
        <v>0</v>
      </c>
      <c r="M516" s="647"/>
      <c r="N516" s="647"/>
      <c r="O516" s="647"/>
      <c r="P516" s="647"/>
      <c r="Q516" s="647"/>
      <c r="R516" s="459"/>
      <c r="S516" s="460"/>
      <c r="T516" s="461"/>
      <c r="U516" s="462"/>
      <c r="V516" s="459"/>
      <c r="W516" s="459"/>
      <c r="X516" s="459"/>
      <c r="Y516" s="463"/>
      <c r="Z516" s="464"/>
      <c r="AA516" s="465"/>
      <c r="AB516" s="459"/>
      <c r="AC516" s="463"/>
      <c r="AD516" s="464"/>
      <c r="AE516" s="466"/>
      <c r="AF516" s="464"/>
      <c r="AG516" s="461"/>
      <c r="AH516" s="464"/>
      <c r="AI516" s="461"/>
      <c r="AJ516" s="653">
        <f t="shared" si="86"/>
        <v>1</v>
      </c>
      <c r="AK516" s="608"/>
      <c r="AL516" s="320">
        <f t="shared" si="84"/>
        <v>0</v>
      </c>
      <c r="AM516" s="320">
        <f t="shared" si="87"/>
        <v>0</v>
      </c>
      <c r="AN516" s="324">
        <f t="shared" si="88"/>
        <v>0</v>
      </c>
      <c r="AO516" s="324">
        <f t="shared" si="89"/>
        <v>0</v>
      </c>
      <c r="AP516" s="324">
        <f t="shared" si="90"/>
        <v>0</v>
      </c>
      <c r="AQ516" s="324">
        <f t="shared" si="91"/>
        <v>0</v>
      </c>
      <c r="AR516" s="324">
        <f t="shared" si="92"/>
        <v>0</v>
      </c>
      <c r="AS516" s="324">
        <f t="shared" si="93"/>
        <v>0</v>
      </c>
      <c r="AT516" s="324">
        <f t="shared" si="94"/>
        <v>0</v>
      </c>
      <c r="AU516" s="321">
        <f t="shared" si="95"/>
        <v>0</v>
      </c>
      <c r="AV516" s="322" t="str">
        <f t="shared" si="85"/>
        <v/>
      </c>
      <c r="AW516" s="110"/>
      <c r="AX516" s="110"/>
      <c r="AY516" s="110"/>
    </row>
    <row r="517" spans="1:51">
      <c r="A517" s="319"/>
      <c r="B517" s="634"/>
      <c r="C517" s="634"/>
      <c r="D517" s="633"/>
      <c r="E517" s="635"/>
      <c r="F517" s="635"/>
      <c r="G517" s="634"/>
      <c r="H517" s="647"/>
      <c r="I517" s="651"/>
      <c r="J517" s="647"/>
      <c r="K517" s="649"/>
      <c r="L517" s="647">
        <f>IF(D517="",0,VLOOKUP(D517,LookupDataNonCounty!$B$2:$C$16,2,FALSE)*J517)</f>
        <v>0</v>
      </c>
      <c r="M517" s="647"/>
      <c r="N517" s="647"/>
      <c r="O517" s="647"/>
      <c r="P517" s="647"/>
      <c r="Q517" s="647"/>
      <c r="R517" s="459"/>
      <c r="S517" s="460"/>
      <c r="T517" s="461"/>
      <c r="U517" s="462"/>
      <c r="V517" s="459"/>
      <c r="W517" s="459"/>
      <c r="X517" s="459"/>
      <c r="Y517" s="463"/>
      <c r="Z517" s="464"/>
      <c r="AA517" s="465"/>
      <c r="AB517" s="459"/>
      <c r="AC517" s="463"/>
      <c r="AD517" s="464"/>
      <c r="AE517" s="466"/>
      <c r="AF517" s="464"/>
      <c r="AG517" s="461"/>
      <c r="AH517" s="464"/>
      <c r="AI517" s="461"/>
      <c r="AJ517" s="653">
        <f t="shared" si="86"/>
        <v>1</v>
      </c>
      <c r="AK517" s="607"/>
      <c r="AL517" s="320">
        <f t="shared" ref="AL517:AL580" si="96">(I517+S517)*AJ517</f>
        <v>0</v>
      </c>
      <c r="AM517" s="320">
        <f t="shared" si="87"/>
        <v>0</v>
      </c>
      <c r="AN517" s="324">
        <f t="shared" si="88"/>
        <v>0</v>
      </c>
      <c r="AO517" s="324">
        <f t="shared" si="89"/>
        <v>0</v>
      </c>
      <c r="AP517" s="324">
        <f t="shared" si="90"/>
        <v>0</v>
      </c>
      <c r="AQ517" s="324">
        <f t="shared" si="91"/>
        <v>0</v>
      </c>
      <c r="AR517" s="324">
        <f t="shared" si="92"/>
        <v>0</v>
      </c>
      <c r="AS517" s="324">
        <f t="shared" si="93"/>
        <v>0</v>
      </c>
      <c r="AT517" s="324">
        <f t="shared" si="94"/>
        <v>0</v>
      </c>
      <c r="AU517" s="321">
        <f t="shared" si="95"/>
        <v>0</v>
      </c>
      <c r="AV517" s="322" t="str">
        <f t="shared" ref="AV517:AV580" si="97">IF(COUNTA(AK517,M517:AI517,A517:K517)&gt;0,"Y","")</f>
        <v/>
      </c>
      <c r="AW517" s="110"/>
      <c r="AX517" s="110"/>
      <c r="AY517" s="110"/>
    </row>
    <row r="518" spans="1:51">
      <c r="A518" s="319"/>
      <c r="B518" s="634"/>
      <c r="C518" s="634"/>
      <c r="D518" s="633"/>
      <c r="E518" s="635"/>
      <c r="F518" s="635"/>
      <c r="G518" s="634"/>
      <c r="H518" s="647"/>
      <c r="I518" s="651"/>
      <c r="J518" s="647"/>
      <c r="K518" s="649"/>
      <c r="L518" s="647">
        <f>IF(D518="",0,VLOOKUP(D518,LookupDataNonCounty!$B$2:$C$16,2,FALSE)*J518)</f>
        <v>0</v>
      </c>
      <c r="M518" s="647"/>
      <c r="N518" s="647"/>
      <c r="O518" s="647"/>
      <c r="P518" s="647"/>
      <c r="Q518" s="647"/>
      <c r="R518" s="459"/>
      <c r="S518" s="460"/>
      <c r="T518" s="461"/>
      <c r="U518" s="462"/>
      <c r="V518" s="459"/>
      <c r="W518" s="459"/>
      <c r="X518" s="459"/>
      <c r="Y518" s="463"/>
      <c r="Z518" s="464"/>
      <c r="AA518" s="465"/>
      <c r="AB518" s="459"/>
      <c r="AC518" s="463"/>
      <c r="AD518" s="464"/>
      <c r="AE518" s="466"/>
      <c r="AF518" s="464"/>
      <c r="AG518" s="461"/>
      <c r="AH518" s="464"/>
      <c r="AI518" s="461"/>
      <c r="AJ518" s="653">
        <f t="shared" ref="AJ518:AJ581" si="98">1-AK518</f>
        <v>1</v>
      </c>
      <c r="AK518" s="608"/>
      <c r="AL518" s="320">
        <f t="shared" si="96"/>
        <v>0</v>
      </c>
      <c r="AM518" s="320">
        <f t="shared" ref="AM518:AM581" si="99">AL518/40</f>
        <v>0</v>
      </c>
      <c r="AN518" s="324">
        <f t="shared" ref="AN518:AN581" si="100">(J518+SUM(T518:X518))*AJ518</f>
        <v>0</v>
      </c>
      <c r="AO518" s="324">
        <f t="shared" ref="AO518:AO581" si="101">(SUM(K518,Y518,Z518)*AJ518)</f>
        <v>0</v>
      </c>
      <c r="AP518" s="324">
        <f t="shared" ref="AP518:AP581" si="102">(L518+AA518+AB518)*AJ518</f>
        <v>0</v>
      </c>
      <c r="AQ518" s="324">
        <f t="shared" ref="AQ518:AQ581" si="103">(SUM(M518:N518)+SUM(AC518:AD518))*AJ518</f>
        <v>0</v>
      </c>
      <c r="AR518" s="324">
        <f t="shared" ref="AR518:AR581" si="104">(O518+AE518+AF518)*AJ518</f>
        <v>0</v>
      </c>
      <c r="AS518" s="324">
        <f t="shared" ref="AS518:AS581" si="105">(P518+AG518+AH518)*AJ518</f>
        <v>0</v>
      </c>
      <c r="AT518" s="324">
        <f t="shared" ref="AT518:AT581" si="106">(Q518+AI518)*AJ518</f>
        <v>0</v>
      </c>
      <c r="AU518" s="321">
        <f t="shared" ref="AU518:AU581" si="107">SUM(AN518:AT518)</f>
        <v>0</v>
      </c>
      <c r="AV518" s="322" t="str">
        <f t="shared" si="97"/>
        <v/>
      </c>
      <c r="AW518" s="110"/>
      <c r="AX518" s="110"/>
      <c r="AY518" s="110"/>
    </row>
    <row r="519" spans="1:51">
      <c r="A519" s="319"/>
      <c r="B519" s="634"/>
      <c r="C519" s="634"/>
      <c r="D519" s="633"/>
      <c r="E519" s="635"/>
      <c r="F519" s="635"/>
      <c r="G519" s="634"/>
      <c r="H519" s="647"/>
      <c r="I519" s="651"/>
      <c r="J519" s="647"/>
      <c r="K519" s="649"/>
      <c r="L519" s="647">
        <f>IF(D519="",0,VLOOKUP(D519,LookupDataNonCounty!$B$2:$C$16,2,FALSE)*J519)</f>
        <v>0</v>
      </c>
      <c r="M519" s="647"/>
      <c r="N519" s="647"/>
      <c r="O519" s="647"/>
      <c r="P519" s="647"/>
      <c r="Q519" s="647"/>
      <c r="R519" s="459"/>
      <c r="S519" s="460"/>
      <c r="T519" s="461"/>
      <c r="U519" s="462"/>
      <c r="V519" s="459"/>
      <c r="W519" s="459"/>
      <c r="X519" s="459"/>
      <c r="Y519" s="463"/>
      <c r="Z519" s="464"/>
      <c r="AA519" s="465"/>
      <c r="AB519" s="459"/>
      <c r="AC519" s="463"/>
      <c r="AD519" s="464"/>
      <c r="AE519" s="466"/>
      <c r="AF519" s="464"/>
      <c r="AG519" s="461"/>
      <c r="AH519" s="464"/>
      <c r="AI519" s="461"/>
      <c r="AJ519" s="653">
        <f t="shared" si="98"/>
        <v>1</v>
      </c>
      <c r="AK519" s="607"/>
      <c r="AL519" s="320">
        <f t="shared" si="96"/>
        <v>0</v>
      </c>
      <c r="AM519" s="320">
        <f t="shared" si="99"/>
        <v>0</v>
      </c>
      <c r="AN519" s="324">
        <f t="shared" si="100"/>
        <v>0</v>
      </c>
      <c r="AO519" s="324">
        <f t="shared" si="101"/>
        <v>0</v>
      </c>
      <c r="AP519" s="324">
        <f t="shared" si="102"/>
        <v>0</v>
      </c>
      <c r="AQ519" s="324">
        <f t="shared" si="103"/>
        <v>0</v>
      </c>
      <c r="AR519" s="324">
        <f t="shared" si="104"/>
        <v>0</v>
      </c>
      <c r="AS519" s="324">
        <f t="shared" si="105"/>
        <v>0</v>
      </c>
      <c r="AT519" s="324">
        <f t="shared" si="106"/>
        <v>0</v>
      </c>
      <c r="AU519" s="321">
        <f t="shared" si="107"/>
        <v>0</v>
      </c>
      <c r="AV519" s="322" t="str">
        <f t="shared" si="97"/>
        <v/>
      </c>
      <c r="AW519" s="110"/>
      <c r="AX519" s="110"/>
      <c r="AY519" s="110"/>
    </row>
    <row r="520" spans="1:51">
      <c r="A520" s="319"/>
      <c r="B520" s="634"/>
      <c r="C520" s="634"/>
      <c r="D520" s="633"/>
      <c r="E520" s="635"/>
      <c r="F520" s="635"/>
      <c r="G520" s="634"/>
      <c r="H520" s="647"/>
      <c r="I520" s="651"/>
      <c r="J520" s="647"/>
      <c r="K520" s="649"/>
      <c r="L520" s="647">
        <f>IF(D520="",0,VLOOKUP(D520,LookupDataNonCounty!$B$2:$C$16,2,FALSE)*J520)</f>
        <v>0</v>
      </c>
      <c r="M520" s="647"/>
      <c r="N520" s="647"/>
      <c r="O520" s="647"/>
      <c r="P520" s="647"/>
      <c r="Q520" s="647"/>
      <c r="R520" s="459"/>
      <c r="S520" s="460"/>
      <c r="T520" s="461"/>
      <c r="U520" s="462"/>
      <c r="V520" s="459"/>
      <c r="W520" s="459"/>
      <c r="X520" s="459"/>
      <c r="Y520" s="463"/>
      <c r="Z520" s="464"/>
      <c r="AA520" s="465"/>
      <c r="AB520" s="459"/>
      <c r="AC520" s="463"/>
      <c r="AD520" s="464"/>
      <c r="AE520" s="466"/>
      <c r="AF520" s="464"/>
      <c r="AG520" s="461"/>
      <c r="AH520" s="464"/>
      <c r="AI520" s="461"/>
      <c r="AJ520" s="653">
        <f t="shared" si="98"/>
        <v>1</v>
      </c>
      <c r="AK520" s="608"/>
      <c r="AL520" s="320">
        <f t="shared" si="96"/>
        <v>0</v>
      </c>
      <c r="AM520" s="320">
        <f t="shared" si="99"/>
        <v>0</v>
      </c>
      <c r="AN520" s="324">
        <f t="shared" si="100"/>
        <v>0</v>
      </c>
      <c r="AO520" s="324">
        <f t="shared" si="101"/>
        <v>0</v>
      </c>
      <c r="AP520" s="324">
        <f t="shared" si="102"/>
        <v>0</v>
      </c>
      <c r="AQ520" s="324">
        <f t="shared" si="103"/>
        <v>0</v>
      </c>
      <c r="AR520" s="324">
        <f t="shared" si="104"/>
        <v>0</v>
      </c>
      <c r="AS520" s="324">
        <f t="shared" si="105"/>
        <v>0</v>
      </c>
      <c r="AT520" s="324">
        <f t="shared" si="106"/>
        <v>0</v>
      </c>
      <c r="AU520" s="321">
        <f t="shared" si="107"/>
        <v>0</v>
      </c>
      <c r="AV520" s="322" t="str">
        <f t="shared" si="97"/>
        <v/>
      </c>
      <c r="AW520" s="110"/>
      <c r="AX520" s="110"/>
      <c r="AY520" s="110"/>
    </row>
    <row r="521" spans="1:51">
      <c r="A521" s="319"/>
      <c r="B521" s="634"/>
      <c r="C521" s="634"/>
      <c r="D521" s="633"/>
      <c r="E521" s="635"/>
      <c r="F521" s="635"/>
      <c r="G521" s="634"/>
      <c r="H521" s="647"/>
      <c r="I521" s="651"/>
      <c r="J521" s="647"/>
      <c r="K521" s="649"/>
      <c r="L521" s="647">
        <f>IF(D521="",0,VLOOKUP(D521,LookupDataNonCounty!$B$2:$C$16,2,FALSE)*J521)</f>
        <v>0</v>
      </c>
      <c r="M521" s="647"/>
      <c r="N521" s="647"/>
      <c r="O521" s="647"/>
      <c r="P521" s="647"/>
      <c r="Q521" s="647"/>
      <c r="R521" s="459"/>
      <c r="S521" s="460"/>
      <c r="T521" s="461"/>
      <c r="U521" s="462"/>
      <c r="V521" s="459"/>
      <c r="W521" s="459"/>
      <c r="X521" s="459"/>
      <c r="Y521" s="463"/>
      <c r="Z521" s="464"/>
      <c r="AA521" s="465"/>
      <c r="AB521" s="459"/>
      <c r="AC521" s="463"/>
      <c r="AD521" s="464"/>
      <c r="AE521" s="466"/>
      <c r="AF521" s="464"/>
      <c r="AG521" s="461"/>
      <c r="AH521" s="464"/>
      <c r="AI521" s="461"/>
      <c r="AJ521" s="653">
        <f t="shared" si="98"/>
        <v>1</v>
      </c>
      <c r="AK521" s="607"/>
      <c r="AL521" s="320">
        <f t="shared" si="96"/>
        <v>0</v>
      </c>
      <c r="AM521" s="320">
        <f t="shared" si="99"/>
        <v>0</v>
      </c>
      <c r="AN521" s="324">
        <f t="shared" si="100"/>
        <v>0</v>
      </c>
      <c r="AO521" s="324">
        <f t="shared" si="101"/>
        <v>0</v>
      </c>
      <c r="AP521" s="324">
        <f t="shared" si="102"/>
        <v>0</v>
      </c>
      <c r="AQ521" s="324">
        <f t="shared" si="103"/>
        <v>0</v>
      </c>
      <c r="AR521" s="324">
        <f t="shared" si="104"/>
        <v>0</v>
      </c>
      <c r="AS521" s="324">
        <f t="shared" si="105"/>
        <v>0</v>
      </c>
      <c r="AT521" s="324">
        <f t="shared" si="106"/>
        <v>0</v>
      </c>
      <c r="AU521" s="321">
        <f t="shared" si="107"/>
        <v>0</v>
      </c>
      <c r="AV521" s="322" t="str">
        <f t="shared" si="97"/>
        <v/>
      </c>
      <c r="AW521" s="110"/>
      <c r="AX521" s="110"/>
      <c r="AY521" s="110"/>
    </row>
    <row r="522" spans="1:51">
      <c r="A522" s="319"/>
      <c r="B522" s="634"/>
      <c r="C522" s="634"/>
      <c r="D522" s="633"/>
      <c r="E522" s="635"/>
      <c r="F522" s="635"/>
      <c r="G522" s="634"/>
      <c r="H522" s="647"/>
      <c r="I522" s="651"/>
      <c r="J522" s="647"/>
      <c r="K522" s="649"/>
      <c r="L522" s="647">
        <f>IF(D522="",0,VLOOKUP(D522,LookupDataNonCounty!$B$2:$C$16,2,FALSE)*J522)</f>
        <v>0</v>
      </c>
      <c r="M522" s="647"/>
      <c r="N522" s="647"/>
      <c r="O522" s="647"/>
      <c r="P522" s="647"/>
      <c r="Q522" s="647"/>
      <c r="R522" s="459"/>
      <c r="S522" s="460"/>
      <c r="T522" s="461"/>
      <c r="U522" s="462"/>
      <c r="V522" s="459"/>
      <c r="W522" s="459"/>
      <c r="X522" s="459"/>
      <c r="Y522" s="463"/>
      <c r="Z522" s="464"/>
      <c r="AA522" s="465"/>
      <c r="AB522" s="459"/>
      <c r="AC522" s="463"/>
      <c r="AD522" s="464"/>
      <c r="AE522" s="466"/>
      <c r="AF522" s="464"/>
      <c r="AG522" s="461"/>
      <c r="AH522" s="464"/>
      <c r="AI522" s="461"/>
      <c r="AJ522" s="653">
        <f t="shared" si="98"/>
        <v>1</v>
      </c>
      <c r="AK522" s="608"/>
      <c r="AL522" s="320">
        <f t="shared" si="96"/>
        <v>0</v>
      </c>
      <c r="AM522" s="320">
        <f t="shared" si="99"/>
        <v>0</v>
      </c>
      <c r="AN522" s="324">
        <f t="shared" si="100"/>
        <v>0</v>
      </c>
      <c r="AO522" s="324">
        <f t="shared" si="101"/>
        <v>0</v>
      </c>
      <c r="AP522" s="324">
        <f t="shared" si="102"/>
        <v>0</v>
      </c>
      <c r="AQ522" s="324">
        <f t="shared" si="103"/>
        <v>0</v>
      </c>
      <c r="AR522" s="324">
        <f t="shared" si="104"/>
        <v>0</v>
      </c>
      <c r="AS522" s="324">
        <f t="shared" si="105"/>
        <v>0</v>
      </c>
      <c r="AT522" s="324">
        <f t="shared" si="106"/>
        <v>0</v>
      </c>
      <c r="AU522" s="321">
        <f t="shared" si="107"/>
        <v>0</v>
      </c>
      <c r="AV522" s="322" t="str">
        <f t="shared" si="97"/>
        <v/>
      </c>
      <c r="AW522" s="110"/>
      <c r="AX522" s="110"/>
      <c r="AY522" s="110"/>
    </row>
    <row r="523" spans="1:51">
      <c r="A523" s="319"/>
      <c r="B523" s="634"/>
      <c r="C523" s="634"/>
      <c r="D523" s="633"/>
      <c r="E523" s="635"/>
      <c r="F523" s="635"/>
      <c r="G523" s="634"/>
      <c r="H523" s="647"/>
      <c r="I523" s="651"/>
      <c r="J523" s="647"/>
      <c r="K523" s="649"/>
      <c r="L523" s="647">
        <f>IF(D523="",0,VLOOKUP(D523,LookupDataNonCounty!$B$2:$C$16,2,FALSE)*J523)</f>
        <v>0</v>
      </c>
      <c r="M523" s="647"/>
      <c r="N523" s="647"/>
      <c r="O523" s="647"/>
      <c r="P523" s="647"/>
      <c r="Q523" s="647"/>
      <c r="R523" s="459"/>
      <c r="S523" s="460"/>
      <c r="T523" s="461"/>
      <c r="U523" s="462"/>
      <c r="V523" s="459"/>
      <c r="W523" s="459"/>
      <c r="X523" s="459"/>
      <c r="Y523" s="463"/>
      <c r="Z523" s="464"/>
      <c r="AA523" s="465"/>
      <c r="AB523" s="459"/>
      <c r="AC523" s="463"/>
      <c r="AD523" s="464"/>
      <c r="AE523" s="466"/>
      <c r="AF523" s="464"/>
      <c r="AG523" s="461"/>
      <c r="AH523" s="464"/>
      <c r="AI523" s="461"/>
      <c r="AJ523" s="653">
        <f t="shared" si="98"/>
        <v>1</v>
      </c>
      <c r="AK523" s="607"/>
      <c r="AL523" s="320">
        <f t="shared" si="96"/>
        <v>0</v>
      </c>
      <c r="AM523" s="320">
        <f t="shared" si="99"/>
        <v>0</v>
      </c>
      <c r="AN523" s="324">
        <f t="shared" si="100"/>
        <v>0</v>
      </c>
      <c r="AO523" s="324">
        <f t="shared" si="101"/>
        <v>0</v>
      </c>
      <c r="AP523" s="324">
        <f t="shared" si="102"/>
        <v>0</v>
      </c>
      <c r="AQ523" s="324">
        <f t="shared" si="103"/>
        <v>0</v>
      </c>
      <c r="AR523" s="324">
        <f t="shared" si="104"/>
        <v>0</v>
      </c>
      <c r="AS523" s="324">
        <f t="shared" si="105"/>
        <v>0</v>
      </c>
      <c r="AT523" s="324">
        <f t="shared" si="106"/>
        <v>0</v>
      </c>
      <c r="AU523" s="321">
        <f t="shared" si="107"/>
        <v>0</v>
      </c>
      <c r="AV523" s="322" t="str">
        <f t="shared" si="97"/>
        <v/>
      </c>
      <c r="AW523" s="110"/>
      <c r="AX523" s="110"/>
      <c r="AY523" s="110"/>
    </row>
    <row r="524" spans="1:51">
      <c r="A524" s="319"/>
      <c r="B524" s="634"/>
      <c r="C524" s="634"/>
      <c r="D524" s="633"/>
      <c r="E524" s="635"/>
      <c r="F524" s="635"/>
      <c r="G524" s="634"/>
      <c r="H524" s="647"/>
      <c r="I524" s="651"/>
      <c r="J524" s="647"/>
      <c r="K524" s="649"/>
      <c r="L524" s="647">
        <f>IF(D524="",0,VLOOKUP(D524,LookupDataNonCounty!$B$2:$C$16,2,FALSE)*J524)</f>
        <v>0</v>
      </c>
      <c r="M524" s="647"/>
      <c r="N524" s="647"/>
      <c r="O524" s="647"/>
      <c r="P524" s="647"/>
      <c r="Q524" s="647"/>
      <c r="R524" s="459"/>
      <c r="S524" s="460"/>
      <c r="T524" s="461"/>
      <c r="U524" s="462"/>
      <c r="V524" s="459"/>
      <c r="W524" s="459"/>
      <c r="X524" s="459"/>
      <c r="Y524" s="463"/>
      <c r="Z524" s="464"/>
      <c r="AA524" s="465"/>
      <c r="AB524" s="459"/>
      <c r="AC524" s="463"/>
      <c r="AD524" s="464"/>
      <c r="AE524" s="466"/>
      <c r="AF524" s="464"/>
      <c r="AG524" s="461"/>
      <c r="AH524" s="464"/>
      <c r="AI524" s="461"/>
      <c r="AJ524" s="653">
        <f t="shared" si="98"/>
        <v>1</v>
      </c>
      <c r="AK524" s="608"/>
      <c r="AL524" s="320">
        <f t="shared" si="96"/>
        <v>0</v>
      </c>
      <c r="AM524" s="320">
        <f t="shared" si="99"/>
        <v>0</v>
      </c>
      <c r="AN524" s="324">
        <f t="shared" si="100"/>
        <v>0</v>
      </c>
      <c r="AO524" s="324">
        <f t="shared" si="101"/>
        <v>0</v>
      </c>
      <c r="AP524" s="324">
        <f t="shared" si="102"/>
        <v>0</v>
      </c>
      <c r="AQ524" s="324">
        <f t="shared" si="103"/>
        <v>0</v>
      </c>
      <c r="AR524" s="324">
        <f t="shared" si="104"/>
        <v>0</v>
      </c>
      <c r="AS524" s="324">
        <f t="shared" si="105"/>
        <v>0</v>
      </c>
      <c r="AT524" s="324">
        <f t="shared" si="106"/>
        <v>0</v>
      </c>
      <c r="AU524" s="321">
        <f t="shared" si="107"/>
        <v>0</v>
      </c>
      <c r="AV524" s="322" t="str">
        <f t="shared" si="97"/>
        <v/>
      </c>
      <c r="AW524" s="110"/>
      <c r="AX524" s="110"/>
      <c r="AY524" s="110"/>
    </row>
    <row r="525" spans="1:51">
      <c r="A525" s="319"/>
      <c r="B525" s="634"/>
      <c r="C525" s="634"/>
      <c r="D525" s="633"/>
      <c r="E525" s="635"/>
      <c r="F525" s="635"/>
      <c r="G525" s="634"/>
      <c r="H525" s="647"/>
      <c r="I525" s="651"/>
      <c r="J525" s="647"/>
      <c r="K525" s="649"/>
      <c r="L525" s="647">
        <f>IF(D525="",0,VLOOKUP(D525,LookupDataNonCounty!$B$2:$C$16,2,FALSE)*J525)</f>
        <v>0</v>
      </c>
      <c r="M525" s="647"/>
      <c r="N525" s="647"/>
      <c r="O525" s="647"/>
      <c r="P525" s="647"/>
      <c r="Q525" s="647"/>
      <c r="R525" s="459"/>
      <c r="S525" s="460"/>
      <c r="T525" s="461"/>
      <c r="U525" s="462"/>
      <c r="V525" s="459"/>
      <c r="W525" s="459"/>
      <c r="X525" s="459"/>
      <c r="Y525" s="463"/>
      <c r="Z525" s="464"/>
      <c r="AA525" s="465"/>
      <c r="AB525" s="459"/>
      <c r="AC525" s="463"/>
      <c r="AD525" s="464"/>
      <c r="AE525" s="466"/>
      <c r="AF525" s="464"/>
      <c r="AG525" s="461"/>
      <c r="AH525" s="464"/>
      <c r="AI525" s="461"/>
      <c r="AJ525" s="653">
        <f t="shared" si="98"/>
        <v>1</v>
      </c>
      <c r="AK525" s="607"/>
      <c r="AL525" s="320">
        <f t="shared" si="96"/>
        <v>0</v>
      </c>
      <c r="AM525" s="320">
        <f t="shared" si="99"/>
        <v>0</v>
      </c>
      <c r="AN525" s="324">
        <f t="shared" si="100"/>
        <v>0</v>
      </c>
      <c r="AO525" s="324">
        <f t="shared" si="101"/>
        <v>0</v>
      </c>
      <c r="AP525" s="324">
        <f t="shared" si="102"/>
        <v>0</v>
      </c>
      <c r="AQ525" s="324">
        <f t="shared" si="103"/>
        <v>0</v>
      </c>
      <c r="AR525" s="324">
        <f t="shared" si="104"/>
        <v>0</v>
      </c>
      <c r="AS525" s="324">
        <f t="shared" si="105"/>
        <v>0</v>
      </c>
      <c r="AT525" s="324">
        <f t="shared" si="106"/>
        <v>0</v>
      </c>
      <c r="AU525" s="321">
        <f t="shared" si="107"/>
        <v>0</v>
      </c>
      <c r="AV525" s="322" t="str">
        <f t="shared" si="97"/>
        <v/>
      </c>
      <c r="AW525" s="110"/>
      <c r="AX525" s="110"/>
      <c r="AY525" s="110"/>
    </row>
    <row r="526" spans="1:51">
      <c r="A526" s="319"/>
      <c r="B526" s="634"/>
      <c r="C526" s="634"/>
      <c r="D526" s="633"/>
      <c r="E526" s="635"/>
      <c r="F526" s="635"/>
      <c r="G526" s="634"/>
      <c r="H526" s="647"/>
      <c r="I526" s="651"/>
      <c r="J526" s="647"/>
      <c r="K526" s="649"/>
      <c r="L526" s="647">
        <f>IF(D526="",0,VLOOKUP(D526,LookupDataNonCounty!$B$2:$C$16,2,FALSE)*J526)</f>
        <v>0</v>
      </c>
      <c r="M526" s="647"/>
      <c r="N526" s="647"/>
      <c r="O526" s="647"/>
      <c r="P526" s="647"/>
      <c r="Q526" s="647"/>
      <c r="R526" s="459"/>
      <c r="S526" s="460"/>
      <c r="T526" s="461"/>
      <c r="U526" s="462"/>
      <c r="V526" s="459"/>
      <c r="W526" s="459"/>
      <c r="X526" s="459"/>
      <c r="Y526" s="463"/>
      <c r="Z526" s="464"/>
      <c r="AA526" s="465"/>
      <c r="AB526" s="459"/>
      <c r="AC526" s="463"/>
      <c r="AD526" s="464"/>
      <c r="AE526" s="466"/>
      <c r="AF526" s="464"/>
      <c r="AG526" s="461"/>
      <c r="AH526" s="464"/>
      <c r="AI526" s="461"/>
      <c r="AJ526" s="653">
        <f t="shared" si="98"/>
        <v>1</v>
      </c>
      <c r="AK526" s="608"/>
      <c r="AL526" s="320">
        <f t="shared" si="96"/>
        <v>0</v>
      </c>
      <c r="AM526" s="320">
        <f t="shared" si="99"/>
        <v>0</v>
      </c>
      <c r="AN526" s="324">
        <f t="shared" si="100"/>
        <v>0</v>
      </c>
      <c r="AO526" s="324">
        <f t="shared" si="101"/>
        <v>0</v>
      </c>
      <c r="AP526" s="324">
        <f t="shared" si="102"/>
        <v>0</v>
      </c>
      <c r="AQ526" s="324">
        <f t="shared" si="103"/>
        <v>0</v>
      </c>
      <c r="AR526" s="324">
        <f t="shared" si="104"/>
        <v>0</v>
      </c>
      <c r="AS526" s="324">
        <f t="shared" si="105"/>
        <v>0</v>
      </c>
      <c r="AT526" s="324">
        <f t="shared" si="106"/>
        <v>0</v>
      </c>
      <c r="AU526" s="321">
        <f t="shared" si="107"/>
        <v>0</v>
      </c>
      <c r="AV526" s="322" t="str">
        <f t="shared" si="97"/>
        <v/>
      </c>
      <c r="AW526" s="110"/>
      <c r="AX526" s="110"/>
      <c r="AY526" s="110"/>
    </row>
    <row r="527" spans="1:51">
      <c r="A527" s="319"/>
      <c r="B527" s="634"/>
      <c r="C527" s="634"/>
      <c r="D527" s="633"/>
      <c r="E527" s="635"/>
      <c r="F527" s="635"/>
      <c r="G527" s="634"/>
      <c r="H527" s="647"/>
      <c r="I527" s="651"/>
      <c r="J527" s="647"/>
      <c r="K527" s="649"/>
      <c r="L527" s="647">
        <f>IF(D527="",0,VLOOKUP(D527,LookupDataNonCounty!$B$2:$C$16,2,FALSE)*J527)</f>
        <v>0</v>
      </c>
      <c r="M527" s="647"/>
      <c r="N527" s="647"/>
      <c r="O527" s="647"/>
      <c r="P527" s="647"/>
      <c r="Q527" s="647"/>
      <c r="R527" s="459"/>
      <c r="S527" s="460"/>
      <c r="T527" s="461"/>
      <c r="U527" s="462"/>
      <c r="V527" s="459"/>
      <c r="W527" s="459"/>
      <c r="X527" s="459"/>
      <c r="Y527" s="463"/>
      <c r="Z527" s="464"/>
      <c r="AA527" s="465"/>
      <c r="AB527" s="459"/>
      <c r="AC527" s="463"/>
      <c r="AD527" s="464"/>
      <c r="AE527" s="466"/>
      <c r="AF527" s="464"/>
      <c r="AG527" s="461"/>
      <c r="AH527" s="464"/>
      <c r="AI527" s="461"/>
      <c r="AJ527" s="653">
        <f t="shared" si="98"/>
        <v>1</v>
      </c>
      <c r="AK527" s="607"/>
      <c r="AL527" s="320">
        <f t="shared" si="96"/>
        <v>0</v>
      </c>
      <c r="AM527" s="320">
        <f t="shared" si="99"/>
        <v>0</v>
      </c>
      <c r="AN527" s="324">
        <f t="shared" si="100"/>
        <v>0</v>
      </c>
      <c r="AO527" s="324">
        <f t="shared" si="101"/>
        <v>0</v>
      </c>
      <c r="AP527" s="324">
        <f t="shared" si="102"/>
        <v>0</v>
      </c>
      <c r="AQ527" s="324">
        <f t="shared" si="103"/>
        <v>0</v>
      </c>
      <c r="AR527" s="324">
        <f t="shared" si="104"/>
        <v>0</v>
      </c>
      <c r="AS527" s="324">
        <f t="shared" si="105"/>
        <v>0</v>
      </c>
      <c r="AT527" s="324">
        <f t="shared" si="106"/>
        <v>0</v>
      </c>
      <c r="AU527" s="321">
        <f t="shared" si="107"/>
        <v>0</v>
      </c>
      <c r="AV527" s="322" t="str">
        <f t="shared" si="97"/>
        <v/>
      </c>
      <c r="AW527" s="110"/>
      <c r="AX527" s="110"/>
      <c r="AY527" s="110"/>
    </row>
    <row r="528" spans="1:51">
      <c r="A528" s="319"/>
      <c r="B528" s="634"/>
      <c r="C528" s="634"/>
      <c r="D528" s="633"/>
      <c r="E528" s="635"/>
      <c r="F528" s="635"/>
      <c r="G528" s="634"/>
      <c r="H528" s="647"/>
      <c r="I528" s="651"/>
      <c r="J528" s="647"/>
      <c r="K528" s="649"/>
      <c r="L528" s="647">
        <f>IF(D528="",0,VLOOKUP(D528,LookupDataNonCounty!$B$2:$C$16,2,FALSE)*J528)</f>
        <v>0</v>
      </c>
      <c r="M528" s="647"/>
      <c r="N528" s="647"/>
      <c r="O528" s="647"/>
      <c r="P528" s="647"/>
      <c r="Q528" s="647"/>
      <c r="R528" s="459"/>
      <c r="S528" s="460"/>
      <c r="T528" s="461"/>
      <c r="U528" s="462"/>
      <c r="V528" s="459"/>
      <c r="W528" s="459"/>
      <c r="X528" s="459"/>
      <c r="Y528" s="463"/>
      <c r="Z528" s="464"/>
      <c r="AA528" s="465"/>
      <c r="AB528" s="459"/>
      <c r="AC528" s="463"/>
      <c r="AD528" s="464"/>
      <c r="AE528" s="466"/>
      <c r="AF528" s="464"/>
      <c r="AG528" s="461"/>
      <c r="AH528" s="464"/>
      <c r="AI528" s="461"/>
      <c r="AJ528" s="653">
        <f t="shared" si="98"/>
        <v>1</v>
      </c>
      <c r="AK528" s="608"/>
      <c r="AL528" s="320">
        <f t="shared" si="96"/>
        <v>0</v>
      </c>
      <c r="AM528" s="320">
        <f t="shared" si="99"/>
        <v>0</v>
      </c>
      <c r="AN528" s="324">
        <f t="shared" si="100"/>
        <v>0</v>
      </c>
      <c r="AO528" s="324">
        <f t="shared" si="101"/>
        <v>0</v>
      </c>
      <c r="AP528" s="324">
        <f t="shared" si="102"/>
        <v>0</v>
      </c>
      <c r="AQ528" s="324">
        <f t="shared" si="103"/>
        <v>0</v>
      </c>
      <c r="AR528" s="324">
        <f t="shared" si="104"/>
        <v>0</v>
      </c>
      <c r="AS528" s="324">
        <f t="shared" si="105"/>
        <v>0</v>
      </c>
      <c r="AT528" s="324">
        <f t="shared" si="106"/>
        <v>0</v>
      </c>
      <c r="AU528" s="321">
        <f t="shared" si="107"/>
        <v>0</v>
      </c>
      <c r="AV528" s="322" t="str">
        <f t="shared" si="97"/>
        <v/>
      </c>
      <c r="AW528" s="110"/>
      <c r="AX528" s="110"/>
      <c r="AY528" s="110"/>
    </row>
    <row r="529" spans="1:51">
      <c r="A529" s="319"/>
      <c r="B529" s="634"/>
      <c r="C529" s="634"/>
      <c r="D529" s="633"/>
      <c r="E529" s="635"/>
      <c r="F529" s="635"/>
      <c r="G529" s="634"/>
      <c r="H529" s="647"/>
      <c r="I529" s="651"/>
      <c r="J529" s="647"/>
      <c r="K529" s="649"/>
      <c r="L529" s="647">
        <f>IF(D529="",0,VLOOKUP(D529,LookupDataNonCounty!$B$2:$C$16,2,FALSE)*J529)</f>
        <v>0</v>
      </c>
      <c r="M529" s="647"/>
      <c r="N529" s="647"/>
      <c r="O529" s="647"/>
      <c r="P529" s="647"/>
      <c r="Q529" s="647"/>
      <c r="R529" s="459"/>
      <c r="S529" s="460"/>
      <c r="T529" s="461"/>
      <c r="U529" s="462"/>
      <c r="V529" s="459"/>
      <c r="W529" s="459"/>
      <c r="X529" s="459"/>
      <c r="Y529" s="463"/>
      <c r="Z529" s="464"/>
      <c r="AA529" s="465"/>
      <c r="AB529" s="459"/>
      <c r="AC529" s="463"/>
      <c r="AD529" s="464"/>
      <c r="AE529" s="466"/>
      <c r="AF529" s="464"/>
      <c r="AG529" s="461"/>
      <c r="AH529" s="464"/>
      <c r="AI529" s="461"/>
      <c r="AJ529" s="653">
        <f t="shared" si="98"/>
        <v>1</v>
      </c>
      <c r="AK529" s="607"/>
      <c r="AL529" s="320">
        <f t="shared" si="96"/>
        <v>0</v>
      </c>
      <c r="AM529" s="320">
        <f t="shared" si="99"/>
        <v>0</v>
      </c>
      <c r="AN529" s="324">
        <f t="shared" si="100"/>
        <v>0</v>
      </c>
      <c r="AO529" s="324">
        <f t="shared" si="101"/>
        <v>0</v>
      </c>
      <c r="AP529" s="324">
        <f t="shared" si="102"/>
        <v>0</v>
      </c>
      <c r="AQ529" s="324">
        <f t="shared" si="103"/>
        <v>0</v>
      </c>
      <c r="AR529" s="324">
        <f t="shared" si="104"/>
        <v>0</v>
      </c>
      <c r="AS529" s="324">
        <f t="shared" si="105"/>
        <v>0</v>
      </c>
      <c r="AT529" s="324">
        <f t="shared" si="106"/>
        <v>0</v>
      </c>
      <c r="AU529" s="321">
        <f t="shared" si="107"/>
        <v>0</v>
      </c>
      <c r="AV529" s="322" t="str">
        <f t="shared" si="97"/>
        <v/>
      </c>
      <c r="AW529" s="110"/>
      <c r="AX529" s="110"/>
      <c r="AY529" s="110"/>
    </row>
    <row r="530" spans="1:51">
      <c r="A530" s="319"/>
      <c r="B530" s="634"/>
      <c r="C530" s="634"/>
      <c r="D530" s="633"/>
      <c r="E530" s="635"/>
      <c r="F530" s="635"/>
      <c r="G530" s="634"/>
      <c r="H530" s="647"/>
      <c r="I530" s="651"/>
      <c r="J530" s="647"/>
      <c r="K530" s="649"/>
      <c r="L530" s="647">
        <f>IF(D530="",0,VLOOKUP(D530,LookupDataNonCounty!$B$2:$C$16,2,FALSE)*J530)</f>
        <v>0</v>
      </c>
      <c r="M530" s="647"/>
      <c r="N530" s="647"/>
      <c r="O530" s="647"/>
      <c r="P530" s="647"/>
      <c r="Q530" s="647"/>
      <c r="R530" s="459"/>
      <c r="S530" s="460"/>
      <c r="T530" s="461"/>
      <c r="U530" s="462"/>
      <c r="V530" s="459"/>
      <c r="W530" s="459"/>
      <c r="X530" s="459"/>
      <c r="Y530" s="463"/>
      <c r="Z530" s="464"/>
      <c r="AA530" s="465"/>
      <c r="AB530" s="459"/>
      <c r="AC530" s="463"/>
      <c r="AD530" s="464"/>
      <c r="AE530" s="466"/>
      <c r="AF530" s="464"/>
      <c r="AG530" s="461"/>
      <c r="AH530" s="464"/>
      <c r="AI530" s="461"/>
      <c r="AJ530" s="653">
        <f t="shared" si="98"/>
        <v>1</v>
      </c>
      <c r="AK530" s="608"/>
      <c r="AL530" s="320">
        <f t="shared" si="96"/>
        <v>0</v>
      </c>
      <c r="AM530" s="320">
        <f t="shared" si="99"/>
        <v>0</v>
      </c>
      <c r="AN530" s="324">
        <f t="shared" si="100"/>
        <v>0</v>
      </c>
      <c r="AO530" s="324">
        <f t="shared" si="101"/>
        <v>0</v>
      </c>
      <c r="AP530" s="324">
        <f t="shared" si="102"/>
        <v>0</v>
      </c>
      <c r="AQ530" s="324">
        <f t="shared" si="103"/>
        <v>0</v>
      </c>
      <c r="AR530" s="324">
        <f t="shared" si="104"/>
        <v>0</v>
      </c>
      <c r="AS530" s="324">
        <f t="shared" si="105"/>
        <v>0</v>
      </c>
      <c r="AT530" s="324">
        <f t="shared" si="106"/>
        <v>0</v>
      </c>
      <c r="AU530" s="321">
        <f t="shared" si="107"/>
        <v>0</v>
      </c>
      <c r="AV530" s="322" t="str">
        <f t="shared" si="97"/>
        <v/>
      </c>
      <c r="AW530" s="110"/>
      <c r="AX530" s="110"/>
      <c r="AY530" s="110"/>
    </row>
    <row r="531" spans="1:51">
      <c r="A531" s="319"/>
      <c r="B531" s="634"/>
      <c r="C531" s="634"/>
      <c r="D531" s="633"/>
      <c r="E531" s="635"/>
      <c r="F531" s="635"/>
      <c r="G531" s="634"/>
      <c r="H531" s="647"/>
      <c r="I531" s="651"/>
      <c r="J531" s="647"/>
      <c r="K531" s="649"/>
      <c r="L531" s="647">
        <f>IF(D531="",0,VLOOKUP(D531,LookupDataNonCounty!$B$2:$C$16,2,FALSE)*J531)</f>
        <v>0</v>
      </c>
      <c r="M531" s="647"/>
      <c r="N531" s="647"/>
      <c r="O531" s="647"/>
      <c r="P531" s="647"/>
      <c r="Q531" s="647"/>
      <c r="R531" s="459"/>
      <c r="S531" s="460"/>
      <c r="T531" s="461"/>
      <c r="U531" s="462"/>
      <c r="V531" s="459"/>
      <c r="W531" s="459"/>
      <c r="X531" s="459"/>
      <c r="Y531" s="463"/>
      <c r="Z531" s="464"/>
      <c r="AA531" s="465"/>
      <c r="AB531" s="459"/>
      <c r="AC531" s="463"/>
      <c r="AD531" s="464"/>
      <c r="AE531" s="466"/>
      <c r="AF531" s="464"/>
      <c r="AG531" s="461"/>
      <c r="AH531" s="464"/>
      <c r="AI531" s="461"/>
      <c r="AJ531" s="653">
        <f t="shared" si="98"/>
        <v>1</v>
      </c>
      <c r="AK531" s="607"/>
      <c r="AL531" s="320">
        <f t="shared" si="96"/>
        <v>0</v>
      </c>
      <c r="AM531" s="320">
        <f t="shared" si="99"/>
        <v>0</v>
      </c>
      <c r="AN531" s="324">
        <f t="shared" si="100"/>
        <v>0</v>
      </c>
      <c r="AO531" s="324">
        <f t="shared" si="101"/>
        <v>0</v>
      </c>
      <c r="AP531" s="324">
        <f t="shared" si="102"/>
        <v>0</v>
      </c>
      <c r="AQ531" s="324">
        <f t="shared" si="103"/>
        <v>0</v>
      </c>
      <c r="AR531" s="324">
        <f t="shared" si="104"/>
        <v>0</v>
      </c>
      <c r="AS531" s="324">
        <f t="shared" si="105"/>
        <v>0</v>
      </c>
      <c r="AT531" s="324">
        <f t="shared" si="106"/>
        <v>0</v>
      </c>
      <c r="AU531" s="321">
        <f t="shared" si="107"/>
        <v>0</v>
      </c>
      <c r="AV531" s="322" t="str">
        <f t="shared" si="97"/>
        <v/>
      </c>
      <c r="AW531" s="110"/>
      <c r="AX531" s="110"/>
      <c r="AY531" s="110"/>
    </row>
    <row r="532" spans="1:51">
      <c r="A532" s="319"/>
      <c r="B532" s="634"/>
      <c r="C532" s="634"/>
      <c r="D532" s="633"/>
      <c r="E532" s="635"/>
      <c r="F532" s="635"/>
      <c r="G532" s="634"/>
      <c r="H532" s="647"/>
      <c r="I532" s="651"/>
      <c r="J532" s="647"/>
      <c r="K532" s="649"/>
      <c r="L532" s="647">
        <f>IF(D532="",0,VLOOKUP(D532,LookupDataNonCounty!$B$2:$C$16,2,FALSE)*J532)</f>
        <v>0</v>
      </c>
      <c r="M532" s="647"/>
      <c r="N532" s="647"/>
      <c r="O532" s="647"/>
      <c r="P532" s="647"/>
      <c r="Q532" s="647"/>
      <c r="R532" s="459"/>
      <c r="S532" s="460"/>
      <c r="T532" s="461"/>
      <c r="U532" s="462"/>
      <c r="V532" s="459"/>
      <c r="W532" s="459"/>
      <c r="X532" s="459"/>
      <c r="Y532" s="463"/>
      <c r="Z532" s="464"/>
      <c r="AA532" s="465"/>
      <c r="AB532" s="459"/>
      <c r="AC532" s="463"/>
      <c r="AD532" s="464"/>
      <c r="AE532" s="466"/>
      <c r="AF532" s="464"/>
      <c r="AG532" s="461"/>
      <c r="AH532" s="464"/>
      <c r="AI532" s="461"/>
      <c r="AJ532" s="653">
        <f t="shared" si="98"/>
        <v>1</v>
      </c>
      <c r="AK532" s="608"/>
      <c r="AL532" s="320">
        <f t="shared" si="96"/>
        <v>0</v>
      </c>
      <c r="AM532" s="320">
        <f t="shared" si="99"/>
        <v>0</v>
      </c>
      <c r="AN532" s="324">
        <f t="shared" si="100"/>
        <v>0</v>
      </c>
      <c r="AO532" s="324">
        <f t="shared" si="101"/>
        <v>0</v>
      </c>
      <c r="AP532" s="324">
        <f t="shared" si="102"/>
        <v>0</v>
      </c>
      <c r="AQ532" s="324">
        <f t="shared" si="103"/>
        <v>0</v>
      </c>
      <c r="AR532" s="324">
        <f t="shared" si="104"/>
        <v>0</v>
      </c>
      <c r="AS532" s="324">
        <f t="shared" si="105"/>
        <v>0</v>
      </c>
      <c r="AT532" s="324">
        <f t="shared" si="106"/>
        <v>0</v>
      </c>
      <c r="AU532" s="321">
        <f t="shared" si="107"/>
        <v>0</v>
      </c>
      <c r="AV532" s="322" t="str">
        <f t="shared" si="97"/>
        <v/>
      </c>
      <c r="AW532" s="110"/>
      <c r="AX532" s="110"/>
      <c r="AY532" s="110"/>
    </row>
    <row r="533" spans="1:51">
      <c r="A533" s="319"/>
      <c r="B533" s="634"/>
      <c r="C533" s="634"/>
      <c r="D533" s="633"/>
      <c r="E533" s="635"/>
      <c r="F533" s="635"/>
      <c r="G533" s="634"/>
      <c r="H533" s="647"/>
      <c r="I533" s="651"/>
      <c r="J533" s="647"/>
      <c r="K533" s="649"/>
      <c r="L533" s="647">
        <f>IF(D533="",0,VLOOKUP(D533,LookupDataNonCounty!$B$2:$C$16,2,FALSE)*J533)</f>
        <v>0</v>
      </c>
      <c r="M533" s="647"/>
      <c r="N533" s="647"/>
      <c r="O533" s="647"/>
      <c r="P533" s="647"/>
      <c r="Q533" s="647"/>
      <c r="R533" s="459"/>
      <c r="S533" s="460"/>
      <c r="T533" s="461"/>
      <c r="U533" s="462"/>
      <c r="V533" s="459"/>
      <c r="W533" s="459"/>
      <c r="X533" s="459"/>
      <c r="Y533" s="463"/>
      <c r="Z533" s="464"/>
      <c r="AA533" s="465"/>
      <c r="AB533" s="459"/>
      <c r="AC533" s="463"/>
      <c r="AD533" s="464"/>
      <c r="AE533" s="466"/>
      <c r="AF533" s="464"/>
      <c r="AG533" s="461"/>
      <c r="AH533" s="464"/>
      <c r="AI533" s="461"/>
      <c r="AJ533" s="653">
        <f t="shared" si="98"/>
        <v>1</v>
      </c>
      <c r="AK533" s="607"/>
      <c r="AL533" s="320">
        <f t="shared" si="96"/>
        <v>0</v>
      </c>
      <c r="AM533" s="320">
        <f t="shared" si="99"/>
        <v>0</v>
      </c>
      <c r="AN533" s="324">
        <f t="shared" si="100"/>
        <v>0</v>
      </c>
      <c r="AO533" s="324">
        <f t="shared" si="101"/>
        <v>0</v>
      </c>
      <c r="AP533" s="324">
        <f t="shared" si="102"/>
        <v>0</v>
      </c>
      <c r="AQ533" s="324">
        <f t="shared" si="103"/>
        <v>0</v>
      </c>
      <c r="AR533" s="324">
        <f t="shared" si="104"/>
        <v>0</v>
      </c>
      <c r="AS533" s="324">
        <f t="shared" si="105"/>
        <v>0</v>
      </c>
      <c r="AT533" s="324">
        <f t="shared" si="106"/>
        <v>0</v>
      </c>
      <c r="AU533" s="321">
        <f t="shared" si="107"/>
        <v>0</v>
      </c>
      <c r="AV533" s="322" t="str">
        <f t="shared" si="97"/>
        <v/>
      </c>
      <c r="AW533" s="110"/>
      <c r="AX533" s="110"/>
      <c r="AY533" s="110"/>
    </row>
    <row r="534" spans="1:51">
      <c r="A534" s="319"/>
      <c r="B534" s="634"/>
      <c r="C534" s="634"/>
      <c r="D534" s="633"/>
      <c r="E534" s="635"/>
      <c r="F534" s="635"/>
      <c r="G534" s="634"/>
      <c r="H534" s="647"/>
      <c r="I534" s="651"/>
      <c r="J534" s="647"/>
      <c r="K534" s="649"/>
      <c r="L534" s="647">
        <f>IF(D534="",0,VLOOKUP(D534,LookupDataNonCounty!$B$2:$C$16,2,FALSE)*J534)</f>
        <v>0</v>
      </c>
      <c r="M534" s="647"/>
      <c r="N534" s="647"/>
      <c r="O534" s="647"/>
      <c r="P534" s="647"/>
      <c r="Q534" s="647"/>
      <c r="R534" s="459"/>
      <c r="S534" s="460"/>
      <c r="T534" s="461"/>
      <c r="U534" s="462"/>
      <c r="V534" s="459"/>
      <c r="W534" s="459"/>
      <c r="X534" s="459"/>
      <c r="Y534" s="463"/>
      <c r="Z534" s="464"/>
      <c r="AA534" s="465"/>
      <c r="AB534" s="459"/>
      <c r="AC534" s="463"/>
      <c r="AD534" s="464"/>
      <c r="AE534" s="466"/>
      <c r="AF534" s="464"/>
      <c r="AG534" s="461"/>
      <c r="AH534" s="464"/>
      <c r="AI534" s="461"/>
      <c r="AJ534" s="653">
        <f t="shared" si="98"/>
        <v>1</v>
      </c>
      <c r="AK534" s="608"/>
      <c r="AL534" s="320">
        <f t="shared" si="96"/>
        <v>0</v>
      </c>
      <c r="AM534" s="320">
        <f t="shared" si="99"/>
        <v>0</v>
      </c>
      <c r="AN534" s="324">
        <f t="shared" si="100"/>
        <v>0</v>
      </c>
      <c r="AO534" s="324">
        <f t="shared" si="101"/>
        <v>0</v>
      </c>
      <c r="AP534" s="324">
        <f t="shared" si="102"/>
        <v>0</v>
      </c>
      <c r="AQ534" s="324">
        <f t="shared" si="103"/>
        <v>0</v>
      </c>
      <c r="AR534" s="324">
        <f t="shared" si="104"/>
        <v>0</v>
      </c>
      <c r="AS534" s="324">
        <f t="shared" si="105"/>
        <v>0</v>
      </c>
      <c r="AT534" s="324">
        <f t="shared" si="106"/>
        <v>0</v>
      </c>
      <c r="AU534" s="321">
        <f t="shared" si="107"/>
        <v>0</v>
      </c>
      <c r="AV534" s="322" t="str">
        <f t="shared" si="97"/>
        <v/>
      </c>
      <c r="AW534" s="110"/>
      <c r="AX534" s="110"/>
      <c r="AY534" s="110"/>
    </row>
    <row r="535" spans="1:51">
      <c r="A535" s="319"/>
      <c r="B535" s="634"/>
      <c r="C535" s="634"/>
      <c r="D535" s="633"/>
      <c r="E535" s="635"/>
      <c r="F535" s="635"/>
      <c r="G535" s="634"/>
      <c r="H535" s="647"/>
      <c r="I535" s="651"/>
      <c r="J535" s="647"/>
      <c r="K535" s="649"/>
      <c r="L535" s="647">
        <f>IF(D535="",0,VLOOKUP(D535,LookupDataNonCounty!$B$2:$C$16,2,FALSE)*J535)</f>
        <v>0</v>
      </c>
      <c r="M535" s="647"/>
      <c r="N535" s="647"/>
      <c r="O535" s="647"/>
      <c r="P535" s="647"/>
      <c r="Q535" s="647"/>
      <c r="R535" s="459"/>
      <c r="S535" s="460"/>
      <c r="T535" s="461"/>
      <c r="U535" s="462"/>
      <c r="V535" s="459"/>
      <c r="W535" s="459"/>
      <c r="X535" s="459"/>
      <c r="Y535" s="463"/>
      <c r="Z535" s="464"/>
      <c r="AA535" s="465"/>
      <c r="AB535" s="459"/>
      <c r="AC535" s="463"/>
      <c r="AD535" s="464"/>
      <c r="AE535" s="466"/>
      <c r="AF535" s="464"/>
      <c r="AG535" s="461"/>
      <c r="AH535" s="464"/>
      <c r="AI535" s="461"/>
      <c r="AJ535" s="653">
        <f t="shared" si="98"/>
        <v>1</v>
      </c>
      <c r="AK535" s="607"/>
      <c r="AL535" s="320">
        <f t="shared" si="96"/>
        <v>0</v>
      </c>
      <c r="AM535" s="320">
        <f t="shared" si="99"/>
        <v>0</v>
      </c>
      <c r="AN535" s="324">
        <f t="shared" si="100"/>
        <v>0</v>
      </c>
      <c r="AO535" s="324">
        <f t="shared" si="101"/>
        <v>0</v>
      </c>
      <c r="AP535" s="324">
        <f t="shared" si="102"/>
        <v>0</v>
      </c>
      <c r="AQ535" s="324">
        <f t="shared" si="103"/>
        <v>0</v>
      </c>
      <c r="AR535" s="324">
        <f t="shared" si="104"/>
        <v>0</v>
      </c>
      <c r="AS535" s="324">
        <f t="shared" si="105"/>
        <v>0</v>
      </c>
      <c r="AT535" s="324">
        <f t="shared" si="106"/>
        <v>0</v>
      </c>
      <c r="AU535" s="321">
        <f t="shared" si="107"/>
        <v>0</v>
      </c>
      <c r="AV535" s="322" t="str">
        <f t="shared" si="97"/>
        <v/>
      </c>
      <c r="AW535" s="110"/>
      <c r="AX535" s="110"/>
      <c r="AY535" s="110"/>
    </row>
    <row r="536" spans="1:51">
      <c r="A536" s="319"/>
      <c r="B536" s="634"/>
      <c r="C536" s="634"/>
      <c r="D536" s="633"/>
      <c r="E536" s="635"/>
      <c r="F536" s="635"/>
      <c r="G536" s="634"/>
      <c r="H536" s="647"/>
      <c r="I536" s="651"/>
      <c r="J536" s="647"/>
      <c r="K536" s="649"/>
      <c r="L536" s="647">
        <f>IF(D536="",0,VLOOKUP(D536,LookupDataNonCounty!$B$2:$C$16,2,FALSE)*J536)</f>
        <v>0</v>
      </c>
      <c r="M536" s="647"/>
      <c r="N536" s="647"/>
      <c r="O536" s="647"/>
      <c r="P536" s="647"/>
      <c r="Q536" s="647"/>
      <c r="R536" s="459"/>
      <c r="S536" s="460"/>
      <c r="T536" s="461"/>
      <c r="U536" s="462"/>
      <c r="V536" s="459"/>
      <c r="W536" s="459"/>
      <c r="X536" s="459"/>
      <c r="Y536" s="463"/>
      <c r="Z536" s="464"/>
      <c r="AA536" s="465"/>
      <c r="AB536" s="459"/>
      <c r="AC536" s="463"/>
      <c r="AD536" s="464"/>
      <c r="AE536" s="466"/>
      <c r="AF536" s="464"/>
      <c r="AG536" s="461"/>
      <c r="AH536" s="464"/>
      <c r="AI536" s="461"/>
      <c r="AJ536" s="653">
        <f t="shared" si="98"/>
        <v>1</v>
      </c>
      <c r="AK536" s="608"/>
      <c r="AL536" s="320">
        <f t="shared" si="96"/>
        <v>0</v>
      </c>
      <c r="AM536" s="320">
        <f t="shared" si="99"/>
        <v>0</v>
      </c>
      <c r="AN536" s="324">
        <f t="shared" si="100"/>
        <v>0</v>
      </c>
      <c r="AO536" s="324">
        <f t="shared" si="101"/>
        <v>0</v>
      </c>
      <c r="AP536" s="324">
        <f t="shared" si="102"/>
        <v>0</v>
      </c>
      <c r="AQ536" s="324">
        <f t="shared" si="103"/>
        <v>0</v>
      </c>
      <c r="AR536" s="324">
        <f t="shared" si="104"/>
        <v>0</v>
      </c>
      <c r="AS536" s="324">
        <f t="shared" si="105"/>
        <v>0</v>
      </c>
      <c r="AT536" s="324">
        <f t="shared" si="106"/>
        <v>0</v>
      </c>
      <c r="AU536" s="321">
        <f t="shared" si="107"/>
        <v>0</v>
      </c>
      <c r="AV536" s="322" t="str">
        <f t="shared" si="97"/>
        <v/>
      </c>
      <c r="AW536" s="110"/>
      <c r="AX536" s="110"/>
      <c r="AY536" s="110"/>
    </row>
    <row r="537" spans="1:51">
      <c r="A537" s="319"/>
      <c r="B537" s="634"/>
      <c r="C537" s="634"/>
      <c r="D537" s="633"/>
      <c r="E537" s="635"/>
      <c r="F537" s="635"/>
      <c r="G537" s="634"/>
      <c r="H537" s="647"/>
      <c r="I537" s="651"/>
      <c r="J537" s="647"/>
      <c r="K537" s="649"/>
      <c r="L537" s="647">
        <f>IF(D537="",0,VLOOKUP(D537,LookupDataNonCounty!$B$2:$C$16,2,FALSE)*J537)</f>
        <v>0</v>
      </c>
      <c r="M537" s="647"/>
      <c r="N537" s="647"/>
      <c r="O537" s="647"/>
      <c r="P537" s="647"/>
      <c r="Q537" s="647"/>
      <c r="R537" s="459"/>
      <c r="S537" s="460"/>
      <c r="T537" s="461"/>
      <c r="U537" s="462"/>
      <c r="V537" s="459"/>
      <c r="W537" s="459"/>
      <c r="X537" s="459"/>
      <c r="Y537" s="463"/>
      <c r="Z537" s="464"/>
      <c r="AA537" s="465"/>
      <c r="AB537" s="459"/>
      <c r="AC537" s="463"/>
      <c r="AD537" s="464"/>
      <c r="AE537" s="466"/>
      <c r="AF537" s="464"/>
      <c r="AG537" s="461"/>
      <c r="AH537" s="464"/>
      <c r="AI537" s="461"/>
      <c r="AJ537" s="653">
        <f t="shared" si="98"/>
        <v>1</v>
      </c>
      <c r="AK537" s="607"/>
      <c r="AL537" s="320">
        <f t="shared" si="96"/>
        <v>0</v>
      </c>
      <c r="AM537" s="320">
        <f t="shared" si="99"/>
        <v>0</v>
      </c>
      <c r="AN537" s="324">
        <f t="shared" si="100"/>
        <v>0</v>
      </c>
      <c r="AO537" s="324">
        <f t="shared" si="101"/>
        <v>0</v>
      </c>
      <c r="AP537" s="324">
        <f t="shared" si="102"/>
        <v>0</v>
      </c>
      <c r="AQ537" s="324">
        <f t="shared" si="103"/>
        <v>0</v>
      </c>
      <c r="AR537" s="324">
        <f t="shared" si="104"/>
        <v>0</v>
      </c>
      <c r="AS537" s="324">
        <f t="shared" si="105"/>
        <v>0</v>
      </c>
      <c r="AT537" s="324">
        <f t="shared" si="106"/>
        <v>0</v>
      </c>
      <c r="AU537" s="321">
        <f t="shared" si="107"/>
        <v>0</v>
      </c>
      <c r="AV537" s="322" t="str">
        <f t="shared" si="97"/>
        <v/>
      </c>
      <c r="AW537" s="110"/>
      <c r="AX537" s="110"/>
      <c r="AY537" s="110"/>
    </row>
    <row r="538" spans="1:51">
      <c r="A538" s="319"/>
      <c r="B538" s="634"/>
      <c r="C538" s="634"/>
      <c r="D538" s="633"/>
      <c r="E538" s="635"/>
      <c r="F538" s="635"/>
      <c r="G538" s="634"/>
      <c r="H538" s="647"/>
      <c r="I538" s="651"/>
      <c r="J538" s="647"/>
      <c r="K538" s="649"/>
      <c r="L538" s="647">
        <f>IF(D538="",0,VLOOKUP(D538,LookupDataNonCounty!$B$2:$C$16,2,FALSE)*J538)</f>
        <v>0</v>
      </c>
      <c r="M538" s="647"/>
      <c r="N538" s="647"/>
      <c r="O538" s="647"/>
      <c r="P538" s="647"/>
      <c r="Q538" s="647"/>
      <c r="R538" s="459"/>
      <c r="S538" s="460"/>
      <c r="T538" s="461"/>
      <c r="U538" s="462"/>
      <c r="V538" s="459"/>
      <c r="W538" s="459"/>
      <c r="X538" s="459"/>
      <c r="Y538" s="463"/>
      <c r="Z538" s="464"/>
      <c r="AA538" s="465"/>
      <c r="AB538" s="459"/>
      <c r="AC538" s="463"/>
      <c r="AD538" s="464"/>
      <c r="AE538" s="466"/>
      <c r="AF538" s="464"/>
      <c r="AG538" s="461"/>
      <c r="AH538" s="464"/>
      <c r="AI538" s="461"/>
      <c r="AJ538" s="653">
        <f t="shared" si="98"/>
        <v>1</v>
      </c>
      <c r="AK538" s="608"/>
      <c r="AL538" s="320">
        <f t="shared" si="96"/>
        <v>0</v>
      </c>
      <c r="AM538" s="320">
        <f t="shared" si="99"/>
        <v>0</v>
      </c>
      <c r="AN538" s="324">
        <f t="shared" si="100"/>
        <v>0</v>
      </c>
      <c r="AO538" s="324">
        <f t="shared" si="101"/>
        <v>0</v>
      </c>
      <c r="AP538" s="324">
        <f t="shared" si="102"/>
        <v>0</v>
      </c>
      <c r="AQ538" s="324">
        <f t="shared" si="103"/>
        <v>0</v>
      </c>
      <c r="AR538" s="324">
        <f t="shared" si="104"/>
        <v>0</v>
      </c>
      <c r="AS538" s="324">
        <f t="shared" si="105"/>
        <v>0</v>
      </c>
      <c r="AT538" s="324">
        <f t="shared" si="106"/>
        <v>0</v>
      </c>
      <c r="AU538" s="321">
        <f t="shared" si="107"/>
        <v>0</v>
      </c>
      <c r="AV538" s="322" t="str">
        <f t="shared" si="97"/>
        <v/>
      </c>
      <c r="AW538" s="110"/>
      <c r="AX538" s="110"/>
      <c r="AY538" s="110"/>
    </row>
    <row r="539" spans="1:51">
      <c r="A539" s="319"/>
      <c r="B539" s="634"/>
      <c r="C539" s="634"/>
      <c r="D539" s="633"/>
      <c r="E539" s="635"/>
      <c r="F539" s="635"/>
      <c r="G539" s="634"/>
      <c r="H539" s="647"/>
      <c r="I539" s="651"/>
      <c r="J539" s="647"/>
      <c r="K539" s="649"/>
      <c r="L539" s="647">
        <f>IF(D539="",0,VLOOKUP(D539,LookupDataNonCounty!$B$2:$C$16,2,FALSE)*J539)</f>
        <v>0</v>
      </c>
      <c r="M539" s="647"/>
      <c r="N539" s="647"/>
      <c r="O539" s="647"/>
      <c r="P539" s="647"/>
      <c r="Q539" s="647"/>
      <c r="R539" s="459"/>
      <c r="S539" s="460"/>
      <c r="T539" s="461"/>
      <c r="U539" s="462"/>
      <c r="V539" s="459"/>
      <c r="W539" s="459"/>
      <c r="X539" s="459"/>
      <c r="Y539" s="463"/>
      <c r="Z539" s="464"/>
      <c r="AA539" s="465"/>
      <c r="AB539" s="459"/>
      <c r="AC539" s="463"/>
      <c r="AD539" s="464"/>
      <c r="AE539" s="466"/>
      <c r="AF539" s="464"/>
      <c r="AG539" s="461"/>
      <c r="AH539" s="464"/>
      <c r="AI539" s="461"/>
      <c r="AJ539" s="653">
        <f t="shared" si="98"/>
        <v>1</v>
      </c>
      <c r="AK539" s="607"/>
      <c r="AL539" s="320">
        <f t="shared" si="96"/>
        <v>0</v>
      </c>
      <c r="AM539" s="320">
        <f t="shared" si="99"/>
        <v>0</v>
      </c>
      <c r="AN539" s="324">
        <f t="shared" si="100"/>
        <v>0</v>
      </c>
      <c r="AO539" s="324">
        <f t="shared" si="101"/>
        <v>0</v>
      </c>
      <c r="AP539" s="324">
        <f t="shared" si="102"/>
        <v>0</v>
      </c>
      <c r="AQ539" s="324">
        <f t="shared" si="103"/>
        <v>0</v>
      </c>
      <c r="AR539" s="324">
        <f t="shared" si="104"/>
        <v>0</v>
      </c>
      <c r="AS539" s="324">
        <f t="shared" si="105"/>
        <v>0</v>
      </c>
      <c r="AT539" s="324">
        <f t="shared" si="106"/>
        <v>0</v>
      </c>
      <c r="AU539" s="321">
        <f t="shared" si="107"/>
        <v>0</v>
      </c>
      <c r="AV539" s="322" t="str">
        <f t="shared" si="97"/>
        <v/>
      </c>
      <c r="AW539" s="110"/>
      <c r="AX539" s="110"/>
      <c r="AY539" s="110"/>
    </row>
    <row r="540" spans="1:51">
      <c r="A540" s="319"/>
      <c r="B540" s="634"/>
      <c r="C540" s="634"/>
      <c r="D540" s="633"/>
      <c r="E540" s="635"/>
      <c r="F540" s="635"/>
      <c r="G540" s="634"/>
      <c r="H540" s="647"/>
      <c r="I540" s="651"/>
      <c r="J540" s="647"/>
      <c r="K540" s="649"/>
      <c r="L540" s="647">
        <f>IF(D540="",0,VLOOKUP(D540,LookupDataNonCounty!$B$2:$C$16,2,FALSE)*J540)</f>
        <v>0</v>
      </c>
      <c r="M540" s="647"/>
      <c r="N540" s="647"/>
      <c r="O540" s="647"/>
      <c r="P540" s="647"/>
      <c r="Q540" s="647"/>
      <c r="R540" s="459"/>
      <c r="S540" s="460"/>
      <c r="T540" s="461"/>
      <c r="U540" s="462"/>
      <c r="V540" s="459"/>
      <c r="W540" s="459"/>
      <c r="X540" s="459"/>
      <c r="Y540" s="463"/>
      <c r="Z540" s="464"/>
      <c r="AA540" s="465"/>
      <c r="AB540" s="459"/>
      <c r="AC540" s="463"/>
      <c r="AD540" s="464"/>
      <c r="AE540" s="466"/>
      <c r="AF540" s="464"/>
      <c r="AG540" s="461"/>
      <c r="AH540" s="464"/>
      <c r="AI540" s="461"/>
      <c r="AJ540" s="653">
        <f t="shared" si="98"/>
        <v>1</v>
      </c>
      <c r="AK540" s="608"/>
      <c r="AL540" s="320">
        <f t="shared" si="96"/>
        <v>0</v>
      </c>
      <c r="AM540" s="320">
        <f t="shared" si="99"/>
        <v>0</v>
      </c>
      <c r="AN540" s="324">
        <f t="shared" si="100"/>
        <v>0</v>
      </c>
      <c r="AO540" s="324">
        <f t="shared" si="101"/>
        <v>0</v>
      </c>
      <c r="AP540" s="324">
        <f t="shared" si="102"/>
        <v>0</v>
      </c>
      <c r="AQ540" s="324">
        <f t="shared" si="103"/>
        <v>0</v>
      </c>
      <c r="AR540" s="324">
        <f t="shared" si="104"/>
        <v>0</v>
      </c>
      <c r="AS540" s="324">
        <f t="shared" si="105"/>
        <v>0</v>
      </c>
      <c r="AT540" s="324">
        <f t="shared" si="106"/>
        <v>0</v>
      </c>
      <c r="AU540" s="321">
        <f t="shared" si="107"/>
        <v>0</v>
      </c>
      <c r="AV540" s="322" t="str">
        <f t="shared" si="97"/>
        <v/>
      </c>
      <c r="AW540" s="110"/>
      <c r="AX540" s="110"/>
      <c r="AY540" s="110"/>
    </row>
    <row r="541" spans="1:51">
      <c r="A541" s="319"/>
      <c r="B541" s="634"/>
      <c r="C541" s="634"/>
      <c r="D541" s="633"/>
      <c r="E541" s="635"/>
      <c r="F541" s="635"/>
      <c r="G541" s="634"/>
      <c r="H541" s="647"/>
      <c r="I541" s="651"/>
      <c r="J541" s="647"/>
      <c r="K541" s="649"/>
      <c r="L541" s="647">
        <f>IF(D541="",0,VLOOKUP(D541,LookupDataNonCounty!$B$2:$C$16,2,FALSE)*J541)</f>
        <v>0</v>
      </c>
      <c r="M541" s="647"/>
      <c r="N541" s="647"/>
      <c r="O541" s="647"/>
      <c r="P541" s="647"/>
      <c r="Q541" s="647"/>
      <c r="R541" s="459"/>
      <c r="S541" s="460"/>
      <c r="T541" s="461"/>
      <c r="U541" s="462"/>
      <c r="V541" s="459"/>
      <c r="W541" s="459"/>
      <c r="X541" s="459"/>
      <c r="Y541" s="463"/>
      <c r="Z541" s="464"/>
      <c r="AA541" s="465"/>
      <c r="AB541" s="459"/>
      <c r="AC541" s="463"/>
      <c r="AD541" s="464"/>
      <c r="AE541" s="466"/>
      <c r="AF541" s="464"/>
      <c r="AG541" s="461"/>
      <c r="AH541" s="464"/>
      <c r="AI541" s="461"/>
      <c r="AJ541" s="653">
        <f t="shared" si="98"/>
        <v>1</v>
      </c>
      <c r="AK541" s="607"/>
      <c r="AL541" s="320">
        <f t="shared" si="96"/>
        <v>0</v>
      </c>
      <c r="AM541" s="320">
        <f t="shared" si="99"/>
        <v>0</v>
      </c>
      <c r="AN541" s="324">
        <f t="shared" si="100"/>
        <v>0</v>
      </c>
      <c r="AO541" s="324">
        <f t="shared" si="101"/>
        <v>0</v>
      </c>
      <c r="AP541" s="324">
        <f t="shared" si="102"/>
        <v>0</v>
      </c>
      <c r="AQ541" s="324">
        <f t="shared" si="103"/>
        <v>0</v>
      </c>
      <c r="AR541" s="324">
        <f t="shared" si="104"/>
        <v>0</v>
      </c>
      <c r="AS541" s="324">
        <f t="shared" si="105"/>
        <v>0</v>
      </c>
      <c r="AT541" s="324">
        <f t="shared" si="106"/>
        <v>0</v>
      </c>
      <c r="AU541" s="321">
        <f t="shared" si="107"/>
        <v>0</v>
      </c>
      <c r="AV541" s="322" t="str">
        <f t="shared" si="97"/>
        <v/>
      </c>
      <c r="AW541" s="110"/>
      <c r="AX541" s="110"/>
      <c r="AY541" s="110"/>
    </row>
    <row r="542" spans="1:51">
      <c r="A542" s="319"/>
      <c r="B542" s="634"/>
      <c r="C542" s="634"/>
      <c r="D542" s="633"/>
      <c r="E542" s="635"/>
      <c r="F542" s="635"/>
      <c r="G542" s="634"/>
      <c r="H542" s="647"/>
      <c r="I542" s="651"/>
      <c r="J542" s="647"/>
      <c r="K542" s="649"/>
      <c r="L542" s="647">
        <f>IF(D542="",0,VLOOKUP(D542,LookupDataNonCounty!$B$2:$C$16,2,FALSE)*J542)</f>
        <v>0</v>
      </c>
      <c r="M542" s="647"/>
      <c r="N542" s="647"/>
      <c r="O542" s="647"/>
      <c r="P542" s="647"/>
      <c r="Q542" s="647"/>
      <c r="R542" s="459"/>
      <c r="S542" s="460"/>
      <c r="T542" s="461"/>
      <c r="U542" s="462"/>
      <c r="V542" s="459"/>
      <c r="W542" s="459"/>
      <c r="X542" s="459"/>
      <c r="Y542" s="463"/>
      <c r="Z542" s="464"/>
      <c r="AA542" s="465"/>
      <c r="AB542" s="459"/>
      <c r="AC542" s="463"/>
      <c r="AD542" s="464"/>
      <c r="AE542" s="466"/>
      <c r="AF542" s="464"/>
      <c r="AG542" s="461"/>
      <c r="AH542" s="464"/>
      <c r="AI542" s="461"/>
      <c r="AJ542" s="653">
        <f t="shared" si="98"/>
        <v>1</v>
      </c>
      <c r="AK542" s="608"/>
      <c r="AL542" s="320">
        <f t="shared" si="96"/>
        <v>0</v>
      </c>
      <c r="AM542" s="320">
        <f t="shared" si="99"/>
        <v>0</v>
      </c>
      <c r="AN542" s="324">
        <f t="shared" si="100"/>
        <v>0</v>
      </c>
      <c r="AO542" s="324">
        <f t="shared" si="101"/>
        <v>0</v>
      </c>
      <c r="AP542" s="324">
        <f t="shared" si="102"/>
        <v>0</v>
      </c>
      <c r="AQ542" s="324">
        <f t="shared" si="103"/>
        <v>0</v>
      </c>
      <c r="AR542" s="324">
        <f t="shared" si="104"/>
        <v>0</v>
      </c>
      <c r="AS542" s="324">
        <f t="shared" si="105"/>
        <v>0</v>
      </c>
      <c r="AT542" s="324">
        <f t="shared" si="106"/>
        <v>0</v>
      </c>
      <c r="AU542" s="321">
        <f t="shared" si="107"/>
        <v>0</v>
      </c>
      <c r="AV542" s="322" t="str">
        <f t="shared" si="97"/>
        <v/>
      </c>
      <c r="AW542" s="110"/>
      <c r="AX542" s="110"/>
      <c r="AY542" s="110"/>
    </row>
    <row r="543" spans="1:51">
      <c r="A543" s="319"/>
      <c r="B543" s="634"/>
      <c r="C543" s="634"/>
      <c r="D543" s="633"/>
      <c r="E543" s="635"/>
      <c r="F543" s="635"/>
      <c r="G543" s="634"/>
      <c r="H543" s="647"/>
      <c r="I543" s="651"/>
      <c r="J543" s="647"/>
      <c r="K543" s="649"/>
      <c r="L543" s="647">
        <f>IF(D543="",0,VLOOKUP(D543,LookupDataNonCounty!$B$2:$C$16,2,FALSE)*J543)</f>
        <v>0</v>
      </c>
      <c r="M543" s="647"/>
      <c r="N543" s="647"/>
      <c r="O543" s="647"/>
      <c r="P543" s="647"/>
      <c r="Q543" s="647"/>
      <c r="R543" s="459"/>
      <c r="S543" s="460"/>
      <c r="T543" s="461"/>
      <c r="U543" s="462"/>
      <c r="V543" s="459"/>
      <c r="W543" s="459"/>
      <c r="X543" s="459"/>
      <c r="Y543" s="463"/>
      <c r="Z543" s="464"/>
      <c r="AA543" s="465"/>
      <c r="AB543" s="459"/>
      <c r="AC543" s="463"/>
      <c r="AD543" s="464"/>
      <c r="AE543" s="466"/>
      <c r="AF543" s="464"/>
      <c r="AG543" s="461"/>
      <c r="AH543" s="464"/>
      <c r="AI543" s="461"/>
      <c r="AJ543" s="653">
        <f t="shared" si="98"/>
        <v>1</v>
      </c>
      <c r="AK543" s="607"/>
      <c r="AL543" s="320">
        <f t="shared" si="96"/>
        <v>0</v>
      </c>
      <c r="AM543" s="320">
        <f t="shared" si="99"/>
        <v>0</v>
      </c>
      <c r="AN543" s="324">
        <f t="shared" si="100"/>
        <v>0</v>
      </c>
      <c r="AO543" s="324">
        <f t="shared" si="101"/>
        <v>0</v>
      </c>
      <c r="AP543" s="324">
        <f t="shared" si="102"/>
        <v>0</v>
      </c>
      <c r="AQ543" s="324">
        <f t="shared" si="103"/>
        <v>0</v>
      </c>
      <c r="AR543" s="324">
        <f t="shared" si="104"/>
        <v>0</v>
      </c>
      <c r="AS543" s="324">
        <f t="shared" si="105"/>
        <v>0</v>
      </c>
      <c r="AT543" s="324">
        <f t="shared" si="106"/>
        <v>0</v>
      </c>
      <c r="AU543" s="321">
        <f t="shared" si="107"/>
        <v>0</v>
      </c>
      <c r="AV543" s="322" t="str">
        <f t="shared" si="97"/>
        <v/>
      </c>
      <c r="AW543" s="110"/>
      <c r="AX543" s="110"/>
      <c r="AY543" s="110"/>
    </row>
    <row r="544" spans="1:51">
      <c r="A544" s="319"/>
      <c r="B544" s="634"/>
      <c r="C544" s="634"/>
      <c r="D544" s="633"/>
      <c r="E544" s="635"/>
      <c r="F544" s="635"/>
      <c r="G544" s="634"/>
      <c r="H544" s="647"/>
      <c r="I544" s="651"/>
      <c r="J544" s="647"/>
      <c r="K544" s="649"/>
      <c r="L544" s="647">
        <f>IF(D544="",0,VLOOKUP(D544,LookupDataNonCounty!$B$2:$C$16,2,FALSE)*J544)</f>
        <v>0</v>
      </c>
      <c r="M544" s="647"/>
      <c r="N544" s="647"/>
      <c r="O544" s="647"/>
      <c r="P544" s="647"/>
      <c r="Q544" s="647"/>
      <c r="R544" s="459"/>
      <c r="S544" s="460"/>
      <c r="T544" s="461"/>
      <c r="U544" s="462"/>
      <c r="V544" s="459"/>
      <c r="W544" s="459"/>
      <c r="X544" s="459"/>
      <c r="Y544" s="463"/>
      <c r="Z544" s="464"/>
      <c r="AA544" s="465"/>
      <c r="AB544" s="459"/>
      <c r="AC544" s="463"/>
      <c r="AD544" s="464"/>
      <c r="AE544" s="466"/>
      <c r="AF544" s="464"/>
      <c r="AG544" s="461"/>
      <c r="AH544" s="464"/>
      <c r="AI544" s="461"/>
      <c r="AJ544" s="653">
        <f t="shared" si="98"/>
        <v>1</v>
      </c>
      <c r="AK544" s="608"/>
      <c r="AL544" s="320">
        <f t="shared" si="96"/>
        <v>0</v>
      </c>
      <c r="AM544" s="320">
        <f t="shared" si="99"/>
        <v>0</v>
      </c>
      <c r="AN544" s="324">
        <f t="shared" si="100"/>
        <v>0</v>
      </c>
      <c r="AO544" s="324">
        <f t="shared" si="101"/>
        <v>0</v>
      </c>
      <c r="AP544" s="324">
        <f t="shared" si="102"/>
        <v>0</v>
      </c>
      <c r="AQ544" s="324">
        <f t="shared" si="103"/>
        <v>0</v>
      </c>
      <c r="AR544" s="324">
        <f t="shared" si="104"/>
        <v>0</v>
      </c>
      <c r="AS544" s="324">
        <f t="shared" si="105"/>
        <v>0</v>
      </c>
      <c r="AT544" s="324">
        <f t="shared" si="106"/>
        <v>0</v>
      </c>
      <c r="AU544" s="321">
        <f t="shared" si="107"/>
        <v>0</v>
      </c>
      <c r="AV544" s="322" t="str">
        <f t="shared" si="97"/>
        <v/>
      </c>
      <c r="AW544" s="110"/>
      <c r="AX544" s="110"/>
      <c r="AY544" s="110"/>
    </row>
    <row r="545" spans="1:51">
      <c r="A545" s="319"/>
      <c r="B545" s="634"/>
      <c r="C545" s="634"/>
      <c r="D545" s="633"/>
      <c r="E545" s="635"/>
      <c r="F545" s="635"/>
      <c r="G545" s="634"/>
      <c r="H545" s="647"/>
      <c r="I545" s="651"/>
      <c r="J545" s="647"/>
      <c r="K545" s="649"/>
      <c r="L545" s="647">
        <f>IF(D545="",0,VLOOKUP(D545,LookupDataNonCounty!$B$2:$C$16,2,FALSE)*J545)</f>
        <v>0</v>
      </c>
      <c r="M545" s="647"/>
      <c r="N545" s="647"/>
      <c r="O545" s="647"/>
      <c r="P545" s="647"/>
      <c r="Q545" s="647"/>
      <c r="R545" s="459"/>
      <c r="S545" s="460"/>
      <c r="T545" s="461"/>
      <c r="U545" s="462"/>
      <c r="V545" s="459"/>
      <c r="W545" s="459"/>
      <c r="X545" s="459"/>
      <c r="Y545" s="463"/>
      <c r="Z545" s="464"/>
      <c r="AA545" s="465"/>
      <c r="AB545" s="459"/>
      <c r="AC545" s="463"/>
      <c r="AD545" s="464"/>
      <c r="AE545" s="466"/>
      <c r="AF545" s="464"/>
      <c r="AG545" s="461"/>
      <c r="AH545" s="464"/>
      <c r="AI545" s="461"/>
      <c r="AJ545" s="653">
        <f t="shared" si="98"/>
        <v>1</v>
      </c>
      <c r="AK545" s="607"/>
      <c r="AL545" s="320">
        <f t="shared" si="96"/>
        <v>0</v>
      </c>
      <c r="AM545" s="320">
        <f t="shared" si="99"/>
        <v>0</v>
      </c>
      <c r="AN545" s="324">
        <f t="shared" si="100"/>
        <v>0</v>
      </c>
      <c r="AO545" s="324">
        <f t="shared" si="101"/>
        <v>0</v>
      </c>
      <c r="AP545" s="324">
        <f t="shared" si="102"/>
        <v>0</v>
      </c>
      <c r="AQ545" s="324">
        <f t="shared" si="103"/>
        <v>0</v>
      </c>
      <c r="AR545" s="324">
        <f t="shared" si="104"/>
        <v>0</v>
      </c>
      <c r="AS545" s="324">
        <f t="shared" si="105"/>
        <v>0</v>
      </c>
      <c r="AT545" s="324">
        <f t="shared" si="106"/>
        <v>0</v>
      </c>
      <c r="AU545" s="321">
        <f t="shared" si="107"/>
        <v>0</v>
      </c>
      <c r="AV545" s="322" t="str">
        <f t="shared" si="97"/>
        <v/>
      </c>
      <c r="AW545" s="110"/>
      <c r="AX545" s="110"/>
      <c r="AY545" s="110"/>
    </row>
    <row r="546" spans="1:51">
      <c r="A546" s="319"/>
      <c r="B546" s="634"/>
      <c r="C546" s="634"/>
      <c r="D546" s="633"/>
      <c r="E546" s="635"/>
      <c r="F546" s="635"/>
      <c r="G546" s="634"/>
      <c r="H546" s="647"/>
      <c r="I546" s="651"/>
      <c r="J546" s="647"/>
      <c r="K546" s="649"/>
      <c r="L546" s="647">
        <f>IF(D546="",0,VLOOKUP(D546,LookupDataNonCounty!$B$2:$C$16,2,FALSE)*J546)</f>
        <v>0</v>
      </c>
      <c r="M546" s="647"/>
      <c r="N546" s="647"/>
      <c r="O546" s="647"/>
      <c r="P546" s="647"/>
      <c r="Q546" s="647"/>
      <c r="R546" s="459"/>
      <c r="S546" s="460"/>
      <c r="T546" s="461"/>
      <c r="U546" s="462"/>
      <c r="V546" s="459"/>
      <c r="W546" s="459"/>
      <c r="X546" s="459"/>
      <c r="Y546" s="463"/>
      <c r="Z546" s="464"/>
      <c r="AA546" s="465"/>
      <c r="AB546" s="459"/>
      <c r="AC546" s="463"/>
      <c r="AD546" s="464"/>
      <c r="AE546" s="466"/>
      <c r="AF546" s="464"/>
      <c r="AG546" s="461"/>
      <c r="AH546" s="464"/>
      <c r="AI546" s="461"/>
      <c r="AJ546" s="653">
        <f t="shared" si="98"/>
        <v>1</v>
      </c>
      <c r="AK546" s="608"/>
      <c r="AL546" s="320">
        <f t="shared" si="96"/>
        <v>0</v>
      </c>
      <c r="AM546" s="320">
        <f t="shared" si="99"/>
        <v>0</v>
      </c>
      <c r="AN546" s="324">
        <f t="shared" si="100"/>
        <v>0</v>
      </c>
      <c r="AO546" s="324">
        <f t="shared" si="101"/>
        <v>0</v>
      </c>
      <c r="AP546" s="324">
        <f t="shared" si="102"/>
        <v>0</v>
      </c>
      <c r="AQ546" s="324">
        <f t="shared" si="103"/>
        <v>0</v>
      </c>
      <c r="AR546" s="324">
        <f t="shared" si="104"/>
        <v>0</v>
      </c>
      <c r="AS546" s="324">
        <f t="shared" si="105"/>
        <v>0</v>
      </c>
      <c r="AT546" s="324">
        <f t="shared" si="106"/>
        <v>0</v>
      </c>
      <c r="AU546" s="321">
        <f t="shared" si="107"/>
        <v>0</v>
      </c>
      <c r="AV546" s="322" t="str">
        <f t="shared" si="97"/>
        <v/>
      </c>
      <c r="AW546" s="110"/>
      <c r="AX546" s="110"/>
      <c r="AY546" s="110"/>
    </row>
    <row r="547" spans="1:51">
      <c r="A547" s="319"/>
      <c r="B547" s="634"/>
      <c r="C547" s="634"/>
      <c r="D547" s="633"/>
      <c r="E547" s="635"/>
      <c r="F547" s="635"/>
      <c r="G547" s="634"/>
      <c r="H547" s="647"/>
      <c r="I547" s="651"/>
      <c r="J547" s="647"/>
      <c r="K547" s="649"/>
      <c r="L547" s="647">
        <f>IF(D547="",0,VLOOKUP(D547,LookupDataNonCounty!$B$2:$C$16,2,FALSE)*J547)</f>
        <v>0</v>
      </c>
      <c r="M547" s="647"/>
      <c r="N547" s="647"/>
      <c r="O547" s="647"/>
      <c r="P547" s="647"/>
      <c r="Q547" s="647"/>
      <c r="R547" s="459"/>
      <c r="S547" s="460"/>
      <c r="T547" s="461"/>
      <c r="U547" s="462"/>
      <c r="V547" s="459"/>
      <c r="W547" s="459"/>
      <c r="X547" s="459"/>
      <c r="Y547" s="463"/>
      <c r="Z547" s="464"/>
      <c r="AA547" s="465"/>
      <c r="AB547" s="459"/>
      <c r="AC547" s="463"/>
      <c r="AD547" s="464"/>
      <c r="AE547" s="466"/>
      <c r="AF547" s="464"/>
      <c r="AG547" s="461"/>
      <c r="AH547" s="464"/>
      <c r="AI547" s="461"/>
      <c r="AJ547" s="653">
        <f t="shared" si="98"/>
        <v>1</v>
      </c>
      <c r="AK547" s="607"/>
      <c r="AL547" s="320">
        <f t="shared" si="96"/>
        <v>0</v>
      </c>
      <c r="AM547" s="320">
        <f t="shared" si="99"/>
        <v>0</v>
      </c>
      <c r="AN547" s="324">
        <f t="shared" si="100"/>
        <v>0</v>
      </c>
      <c r="AO547" s="324">
        <f t="shared" si="101"/>
        <v>0</v>
      </c>
      <c r="AP547" s="324">
        <f t="shared" si="102"/>
        <v>0</v>
      </c>
      <c r="AQ547" s="324">
        <f t="shared" si="103"/>
        <v>0</v>
      </c>
      <c r="AR547" s="324">
        <f t="shared" si="104"/>
        <v>0</v>
      </c>
      <c r="AS547" s="324">
        <f t="shared" si="105"/>
        <v>0</v>
      </c>
      <c r="AT547" s="324">
        <f t="shared" si="106"/>
        <v>0</v>
      </c>
      <c r="AU547" s="321">
        <f t="shared" si="107"/>
        <v>0</v>
      </c>
      <c r="AV547" s="322" t="str">
        <f t="shared" si="97"/>
        <v/>
      </c>
      <c r="AW547" s="110"/>
      <c r="AX547" s="110"/>
      <c r="AY547" s="110"/>
    </row>
    <row r="548" spans="1:51">
      <c r="A548" s="319"/>
      <c r="B548" s="634"/>
      <c r="C548" s="634"/>
      <c r="D548" s="633"/>
      <c r="E548" s="635"/>
      <c r="F548" s="635"/>
      <c r="G548" s="634"/>
      <c r="H548" s="647"/>
      <c r="I548" s="651"/>
      <c r="J548" s="647"/>
      <c r="K548" s="649"/>
      <c r="L548" s="647">
        <f>IF(D548="",0,VLOOKUP(D548,LookupDataNonCounty!$B$2:$C$16,2,FALSE)*J548)</f>
        <v>0</v>
      </c>
      <c r="M548" s="647"/>
      <c r="N548" s="647"/>
      <c r="O548" s="647"/>
      <c r="P548" s="647"/>
      <c r="Q548" s="647"/>
      <c r="R548" s="459"/>
      <c r="S548" s="460"/>
      <c r="T548" s="461"/>
      <c r="U548" s="462"/>
      <c r="V548" s="459"/>
      <c r="W548" s="459"/>
      <c r="X548" s="459"/>
      <c r="Y548" s="463"/>
      <c r="Z548" s="464"/>
      <c r="AA548" s="465"/>
      <c r="AB548" s="459"/>
      <c r="AC548" s="463"/>
      <c r="AD548" s="464"/>
      <c r="AE548" s="466"/>
      <c r="AF548" s="464"/>
      <c r="AG548" s="461"/>
      <c r="AH548" s="464"/>
      <c r="AI548" s="461"/>
      <c r="AJ548" s="653">
        <f t="shared" si="98"/>
        <v>1</v>
      </c>
      <c r="AK548" s="608"/>
      <c r="AL548" s="320">
        <f t="shared" si="96"/>
        <v>0</v>
      </c>
      <c r="AM548" s="320">
        <f t="shared" si="99"/>
        <v>0</v>
      </c>
      <c r="AN548" s="324">
        <f t="shared" si="100"/>
        <v>0</v>
      </c>
      <c r="AO548" s="324">
        <f t="shared" si="101"/>
        <v>0</v>
      </c>
      <c r="AP548" s="324">
        <f t="shared" si="102"/>
        <v>0</v>
      </c>
      <c r="AQ548" s="324">
        <f t="shared" si="103"/>
        <v>0</v>
      </c>
      <c r="AR548" s="324">
        <f t="shared" si="104"/>
        <v>0</v>
      </c>
      <c r="AS548" s="324">
        <f t="shared" si="105"/>
        <v>0</v>
      </c>
      <c r="AT548" s="324">
        <f t="shared" si="106"/>
        <v>0</v>
      </c>
      <c r="AU548" s="321">
        <f t="shared" si="107"/>
        <v>0</v>
      </c>
      <c r="AV548" s="322" t="str">
        <f t="shared" si="97"/>
        <v/>
      </c>
      <c r="AW548" s="110"/>
      <c r="AX548" s="110"/>
      <c r="AY548" s="110"/>
    </row>
    <row r="549" spans="1:51">
      <c r="A549" s="319"/>
      <c r="B549" s="634"/>
      <c r="C549" s="634"/>
      <c r="D549" s="633"/>
      <c r="E549" s="635"/>
      <c r="F549" s="635"/>
      <c r="G549" s="634"/>
      <c r="H549" s="647"/>
      <c r="I549" s="651"/>
      <c r="J549" s="647"/>
      <c r="K549" s="649"/>
      <c r="L549" s="647">
        <f>IF(D549="",0,VLOOKUP(D549,LookupDataNonCounty!$B$2:$C$16,2,FALSE)*J549)</f>
        <v>0</v>
      </c>
      <c r="M549" s="647"/>
      <c r="N549" s="647"/>
      <c r="O549" s="647"/>
      <c r="P549" s="647"/>
      <c r="Q549" s="647"/>
      <c r="R549" s="459"/>
      <c r="S549" s="460"/>
      <c r="T549" s="461"/>
      <c r="U549" s="462"/>
      <c r="V549" s="459"/>
      <c r="W549" s="459"/>
      <c r="X549" s="459"/>
      <c r="Y549" s="463"/>
      <c r="Z549" s="464"/>
      <c r="AA549" s="465"/>
      <c r="AB549" s="459"/>
      <c r="AC549" s="463"/>
      <c r="AD549" s="464"/>
      <c r="AE549" s="466"/>
      <c r="AF549" s="464"/>
      <c r="AG549" s="461"/>
      <c r="AH549" s="464"/>
      <c r="AI549" s="461"/>
      <c r="AJ549" s="653">
        <f t="shared" si="98"/>
        <v>1</v>
      </c>
      <c r="AK549" s="607"/>
      <c r="AL549" s="320">
        <f t="shared" si="96"/>
        <v>0</v>
      </c>
      <c r="AM549" s="320">
        <f t="shared" si="99"/>
        <v>0</v>
      </c>
      <c r="AN549" s="324">
        <f t="shared" si="100"/>
        <v>0</v>
      </c>
      <c r="AO549" s="324">
        <f t="shared" si="101"/>
        <v>0</v>
      </c>
      <c r="AP549" s="324">
        <f t="shared" si="102"/>
        <v>0</v>
      </c>
      <c r="AQ549" s="324">
        <f t="shared" si="103"/>
        <v>0</v>
      </c>
      <c r="AR549" s="324">
        <f t="shared" si="104"/>
        <v>0</v>
      </c>
      <c r="AS549" s="324">
        <f t="shared" si="105"/>
        <v>0</v>
      </c>
      <c r="AT549" s="324">
        <f t="shared" si="106"/>
        <v>0</v>
      </c>
      <c r="AU549" s="321">
        <f t="shared" si="107"/>
        <v>0</v>
      </c>
      <c r="AV549" s="322" t="str">
        <f t="shared" si="97"/>
        <v/>
      </c>
      <c r="AW549" s="110"/>
      <c r="AX549" s="110"/>
      <c r="AY549" s="110"/>
    </row>
    <row r="550" spans="1:51">
      <c r="A550" s="319"/>
      <c r="B550" s="634"/>
      <c r="C550" s="634"/>
      <c r="D550" s="633"/>
      <c r="E550" s="635"/>
      <c r="F550" s="635"/>
      <c r="G550" s="634"/>
      <c r="H550" s="647"/>
      <c r="I550" s="651"/>
      <c r="J550" s="647"/>
      <c r="K550" s="649"/>
      <c r="L550" s="647">
        <f>IF(D550="",0,VLOOKUP(D550,LookupDataNonCounty!$B$2:$C$16,2,FALSE)*J550)</f>
        <v>0</v>
      </c>
      <c r="M550" s="647"/>
      <c r="N550" s="647"/>
      <c r="O550" s="647"/>
      <c r="P550" s="647"/>
      <c r="Q550" s="647"/>
      <c r="R550" s="459"/>
      <c r="S550" s="460"/>
      <c r="T550" s="461"/>
      <c r="U550" s="462"/>
      <c r="V550" s="459"/>
      <c r="W550" s="459"/>
      <c r="X550" s="459"/>
      <c r="Y550" s="463"/>
      <c r="Z550" s="464"/>
      <c r="AA550" s="465"/>
      <c r="AB550" s="459"/>
      <c r="AC550" s="463"/>
      <c r="AD550" s="464"/>
      <c r="AE550" s="466"/>
      <c r="AF550" s="464"/>
      <c r="AG550" s="461"/>
      <c r="AH550" s="464"/>
      <c r="AI550" s="461"/>
      <c r="AJ550" s="653">
        <f t="shared" si="98"/>
        <v>1</v>
      </c>
      <c r="AK550" s="608"/>
      <c r="AL550" s="320">
        <f t="shared" si="96"/>
        <v>0</v>
      </c>
      <c r="AM550" s="320">
        <f t="shared" si="99"/>
        <v>0</v>
      </c>
      <c r="AN550" s="324">
        <f t="shared" si="100"/>
        <v>0</v>
      </c>
      <c r="AO550" s="324">
        <f t="shared" si="101"/>
        <v>0</v>
      </c>
      <c r="AP550" s="324">
        <f t="shared" si="102"/>
        <v>0</v>
      </c>
      <c r="AQ550" s="324">
        <f t="shared" si="103"/>
        <v>0</v>
      </c>
      <c r="AR550" s="324">
        <f t="shared" si="104"/>
        <v>0</v>
      </c>
      <c r="AS550" s="324">
        <f t="shared" si="105"/>
        <v>0</v>
      </c>
      <c r="AT550" s="324">
        <f t="shared" si="106"/>
        <v>0</v>
      </c>
      <c r="AU550" s="321">
        <f t="shared" si="107"/>
        <v>0</v>
      </c>
      <c r="AV550" s="322" t="str">
        <f t="shared" si="97"/>
        <v/>
      </c>
      <c r="AW550" s="110"/>
      <c r="AX550" s="110"/>
      <c r="AY550" s="110"/>
    </row>
    <row r="551" spans="1:51">
      <c r="A551" s="319"/>
      <c r="B551" s="634"/>
      <c r="C551" s="634"/>
      <c r="D551" s="633"/>
      <c r="E551" s="635"/>
      <c r="F551" s="635"/>
      <c r="G551" s="634"/>
      <c r="H551" s="647"/>
      <c r="I551" s="651"/>
      <c r="J551" s="647"/>
      <c r="K551" s="649"/>
      <c r="L551" s="647">
        <f>IF(D551="",0,VLOOKUP(D551,LookupDataNonCounty!$B$2:$C$16,2,FALSE)*J551)</f>
        <v>0</v>
      </c>
      <c r="M551" s="647"/>
      <c r="N551" s="647"/>
      <c r="O551" s="647"/>
      <c r="P551" s="647"/>
      <c r="Q551" s="647"/>
      <c r="R551" s="459"/>
      <c r="S551" s="460"/>
      <c r="T551" s="461"/>
      <c r="U551" s="462"/>
      <c r="V551" s="459"/>
      <c r="W551" s="459"/>
      <c r="X551" s="459"/>
      <c r="Y551" s="463"/>
      <c r="Z551" s="464"/>
      <c r="AA551" s="465"/>
      <c r="AB551" s="459"/>
      <c r="AC551" s="463"/>
      <c r="AD551" s="464"/>
      <c r="AE551" s="466"/>
      <c r="AF551" s="464"/>
      <c r="AG551" s="461"/>
      <c r="AH551" s="464"/>
      <c r="AI551" s="461"/>
      <c r="AJ551" s="653">
        <f t="shared" si="98"/>
        <v>1</v>
      </c>
      <c r="AK551" s="607"/>
      <c r="AL551" s="320">
        <f t="shared" si="96"/>
        <v>0</v>
      </c>
      <c r="AM551" s="320">
        <f t="shared" si="99"/>
        <v>0</v>
      </c>
      <c r="AN551" s="324">
        <f t="shared" si="100"/>
        <v>0</v>
      </c>
      <c r="AO551" s="324">
        <f t="shared" si="101"/>
        <v>0</v>
      </c>
      <c r="AP551" s="324">
        <f t="shared" si="102"/>
        <v>0</v>
      </c>
      <c r="AQ551" s="324">
        <f t="shared" si="103"/>
        <v>0</v>
      </c>
      <c r="AR551" s="324">
        <f t="shared" si="104"/>
        <v>0</v>
      </c>
      <c r="AS551" s="324">
        <f t="shared" si="105"/>
        <v>0</v>
      </c>
      <c r="AT551" s="324">
        <f t="shared" si="106"/>
        <v>0</v>
      </c>
      <c r="AU551" s="321">
        <f t="shared" si="107"/>
        <v>0</v>
      </c>
      <c r="AV551" s="322" t="str">
        <f t="shared" si="97"/>
        <v/>
      </c>
      <c r="AW551" s="110"/>
      <c r="AX551" s="110"/>
      <c r="AY551" s="110"/>
    </row>
    <row r="552" spans="1:51">
      <c r="A552" s="319"/>
      <c r="B552" s="634"/>
      <c r="C552" s="634"/>
      <c r="D552" s="633"/>
      <c r="E552" s="635"/>
      <c r="F552" s="635"/>
      <c r="G552" s="634"/>
      <c r="H552" s="647"/>
      <c r="I552" s="651"/>
      <c r="J552" s="647"/>
      <c r="K552" s="649"/>
      <c r="L552" s="647">
        <f>IF(D552="",0,VLOOKUP(D552,LookupDataNonCounty!$B$2:$C$16,2,FALSE)*J552)</f>
        <v>0</v>
      </c>
      <c r="M552" s="647"/>
      <c r="N552" s="647"/>
      <c r="O552" s="647"/>
      <c r="P552" s="647"/>
      <c r="Q552" s="647"/>
      <c r="R552" s="459"/>
      <c r="S552" s="460"/>
      <c r="T552" s="461"/>
      <c r="U552" s="462"/>
      <c r="V552" s="459"/>
      <c r="W552" s="459"/>
      <c r="X552" s="459"/>
      <c r="Y552" s="463"/>
      <c r="Z552" s="464"/>
      <c r="AA552" s="465"/>
      <c r="AB552" s="459"/>
      <c r="AC552" s="463"/>
      <c r="AD552" s="464"/>
      <c r="AE552" s="466"/>
      <c r="AF552" s="464"/>
      <c r="AG552" s="461"/>
      <c r="AH552" s="464"/>
      <c r="AI552" s="461"/>
      <c r="AJ552" s="653">
        <f t="shared" si="98"/>
        <v>1</v>
      </c>
      <c r="AK552" s="608"/>
      <c r="AL552" s="320">
        <f t="shared" si="96"/>
        <v>0</v>
      </c>
      <c r="AM552" s="320">
        <f t="shared" si="99"/>
        <v>0</v>
      </c>
      <c r="AN552" s="324">
        <f t="shared" si="100"/>
        <v>0</v>
      </c>
      <c r="AO552" s="324">
        <f t="shared" si="101"/>
        <v>0</v>
      </c>
      <c r="AP552" s="324">
        <f t="shared" si="102"/>
        <v>0</v>
      </c>
      <c r="AQ552" s="324">
        <f t="shared" si="103"/>
        <v>0</v>
      </c>
      <c r="AR552" s="324">
        <f t="shared" si="104"/>
        <v>0</v>
      </c>
      <c r="AS552" s="324">
        <f t="shared" si="105"/>
        <v>0</v>
      </c>
      <c r="AT552" s="324">
        <f t="shared" si="106"/>
        <v>0</v>
      </c>
      <c r="AU552" s="321">
        <f t="shared" si="107"/>
        <v>0</v>
      </c>
      <c r="AV552" s="322" t="str">
        <f t="shared" si="97"/>
        <v/>
      </c>
      <c r="AW552" s="110"/>
      <c r="AX552" s="110"/>
      <c r="AY552" s="110"/>
    </row>
    <row r="553" spans="1:51">
      <c r="A553" s="319"/>
      <c r="B553" s="634"/>
      <c r="C553" s="634"/>
      <c r="D553" s="633"/>
      <c r="E553" s="635"/>
      <c r="F553" s="635"/>
      <c r="G553" s="634"/>
      <c r="H553" s="647"/>
      <c r="I553" s="651"/>
      <c r="J553" s="647"/>
      <c r="K553" s="649"/>
      <c r="L553" s="647">
        <f>IF(D553="",0,VLOOKUP(D553,LookupDataNonCounty!$B$2:$C$16,2,FALSE)*J553)</f>
        <v>0</v>
      </c>
      <c r="M553" s="647"/>
      <c r="N553" s="647"/>
      <c r="O553" s="647"/>
      <c r="P553" s="647"/>
      <c r="Q553" s="647"/>
      <c r="R553" s="459"/>
      <c r="S553" s="460"/>
      <c r="T553" s="461"/>
      <c r="U553" s="462"/>
      <c r="V553" s="459"/>
      <c r="W553" s="459"/>
      <c r="X553" s="459"/>
      <c r="Y553" s="463"/>
      <c r="Z553" s="464"/>
      <c r="AA553" s="465"/>
      <c r="AB553" s="459"/>
      <c r="AC553" s="463"/>
      <c r="AD553" s="464"/>
      <c r="AE553" s="466"/>
      <c r="AF553" s="464"/>
      <c r="AG553" s="461"/>
      <c r="AH553" s="464"/>
      <c r="AI553" s="461"/>
      <c r="AJ553" s="653">
        <f t="shared" si="98"/>
        <v>1</v>
      </c>
      <c r="AK553" s="607"/>
      <c r="AL553" s="320">
        <f t="shared" si="96"/>
        <v>0</v>
      </c>
      <c r="AM553" s="320">
        <f t="shared" si="99"/>
        <v>0</v>
      </c>
      <c r="AN553" s="324">
        <f t="shared" si="100"/>
        <v>0</v>
      </c>
      <c r="AO553" s="324">
        <f t="shared" si="101"/>
        <v>0</v>
      </c>
      <c r="AP553" s="324">
        <f t="shared" si="102"/>
        <v>0</v>
      </c>
      <c r="AQ553" s="324">
        <f t="shared" si="103"/>
        <v>0</v>
      </c>
      <c r="AR553" s="324">
        <f t="shared" si="104"/>
        <v>0</v>
      </c>
      <c r="AS553" s="324">
        <f t="shared" si="105"/>
        <v>0</v>
      </c>
      <c r="AT553" s="324">
        <f t="shared" si="106"/>
        <v>0</v>
      </c>
      <c r="AU553" s="321">
        <f t="shared" si="107"/>
        <v>0</v>
      </c>
      <c r="AV553" s="322" t="str">
        <f t="shared" si="97"/>
        <v/>
      </c>
      <c r="AW553" s="110"/>
      <c r="AX553" s="110"/>
      <c r="AY553" s="110"/>
    </row>
    <row r="554" spans="1:51">
      <c r="A554" s="319"/>
      <c r="B554" s="634"/>
      <c r="C554" s="634"/>
      <c r="D554" s="633"/>
      <c r="E554" s="635"/>
      <c r="F554" s="635"/>
      <c r="G554" s="634"/>
      <c r="H554" s="647"/>
      <c r="I554" s="651"/>
      <c r="J554" s="647"/>
      <c r="K554" s="649"/>
      <c r="L554" s="647">
        <f>IF(D554="",0,VLOOKUP(D554,LookupDataNonCounty!$B$2:$C$16,2,FALSE)*J554)</f>
        <v>0</v>
      </c>
      <c r="M554" s="647"/>
      <c r="N554" s="647"/>
      <c r="O554" s="647"/>
      <c r="P554" s="647"/>
      <c r="Q554" s="647"/>
      <c r="R554" s="459"/>
      <c r="S554" s="460"/>
      <c r="T554" s="461"/>
      <c r="U554" s="462"/>
      <c r="V554" s="459"/>
      <c r="W554" s="459"/>
      <c r="X554" s="459"/>
      <c r="Y554" s="463"/>
      <c r="Z554" s="464"/>
      <c r="AA554" s="465"/>
      <c r="AB554" s="459"/>
      <c r="AC554" s="463"/>
      <c r="AD554" s="464"/>
      <c r="AE554" s="466"/>
      <c r="AF554" s="464"/>
      <c r="AG554" s="461"/>
      <c r="AH554" s="464"/>
      <c r="AI554" s="461"/>
      <c r="AJ554" s="653">
        <f t="shared" si="98"/>
        <v>1</v>
      </c>
      <c r="AK554" s="608"/>
      <c r="AL554" s="320">
        <f t="shared" si="96"/>
        <v>0</v>
      </c>
      <c r="AM554" s="320">
        <f t="shared" si="99"/>
        <v>0</v>
      </c>
      <c r="AN554" s="324">
        <f t="shared" si="100"/>
        <v>0</v>
      </c>
      <c r="AO554" s="324">
        <f t="shared" si="101"/>
        <v>0</v>
      </c>
      <c r="AP554" s="324">
        <f t="shared" si="102"/>
        <v>0</v>
      </c>
      <c r="AQ554" s="324">
        <f t="shared" si="103"/>
        <v>0</v>
      </c>
      <c r="AR554" s="324">
        <f t="shared" si="104"/>
        <v>0</v>
      </c>
      <c r="AS554" s="324">
        <f t="shared" si="105"/>
        <v>0</v>
      </c>
      <c r="AT554" s="324">
        <f t="shared" si="106"/>
        <v>0</v>
      </c>
      <c r="AU554" s="321">
        <f t="shared" si="107"/>
        <v>0</v>
      </c>
      <c r="AV554" s="322" t="str">
        <f t="shared" si="97"/>
        <v/>
      </c>
      <c r="AW554" s="110"/>
      <c r="AX554" s="110"/>
      <c r="AY554" s="110"/>
    </row>
    <row r="555" spans="1:51">
      <c r="A555" s="319"/>
      <c r="B555" s="634"/>
      <c r="C555" s="634"/>
      <c r="D555" s="633"/>
      <c r="E555" s="635"/>
      <c r="F555" s="635"/>
      <c r="G555" s="634"/>
      <c r="H555" s="647"/>
      <c r="I555" s="651"/>
      <c r="J555" s="647"/>
      <c r="K555" s="649"/>
      <c r="L555" s="647">
        <f>IF(D555="",0,VLOOKUP(D555,LookupDataNonCounty!$B$2:$C$16,2,FALSE)*J555)</f>
        <v>0</v>
      </c>
      <c r="M555" s="647"/>
      <c r="N555" s="647"/>
      <c r="O555" s="647"/>
      <c r="P555" s="647"/>
      <c r="Q555" s="647"/>
      <c r="R555" s="459"/>
      <c r="S555" s="460"/>
      <c r="T555" s="461"/>
      <c r="U555" s="462"/>
      <c r="V555" s="459"/>
      <c r="W555" s="459"/>
      <c r="X555" s="459"/>
      <c r="Y555" s="463"/>
      <c r="Z555" s="464"/>
      <c r="AA555" s="465"/>
      <c r="AB555" s="459"/>
      <c r="AC555" s="463"/>
      <c r="AD555" s="464"/>
      <c r="AE555" s="466"/>
      <c r="AF555" s="464"/>
      <c r="AG555" s="461"/>
      <c r="AH555" s="464"/>
      <c r="AI555" s="461"/>
      <c r="AJ555" s="653">
        <f t="shared" si="98"/>
        <v>1</v>
      </c>
      <c r="AK555" s="607"/>
      <c r="AL555" s="320">
        <f t="shared" si="96"/>
        <v>0</v>
      </c>
      <c r="AM555" s="320">
        <f t="shared" si="99"/>
        <v>0</v>
      </c>
      <c r="AN555" s="324">
        <f t="shared" si="100"/>
        <v>0</v>
      </c>
      <c r="AO555" s="324">
        <f t="shared" si="101"/>
        <v>0</v>
      </c>
      <c r="AP555" s="324">
        <f t="shared" si="102"/>
        <v>0</v>
      </c>
      <c r="AQ555" s="324">
        <f t="shared" si="103"/>
        <v>0</v>
      </c>
      <c r="AR555" s="324">
        <f t="shared" si="104"/>
        <v>0</v>
      </c>
      <c r="AS555" s="324">
        <f t="shared" si="105"/>
        <v>0</v>
      </c>
      <c r="AT555" s="324">
        <f t="shared" si="106"/>
        <v>0</v>
      </c>
      <c r="AU555" s="321">
        <f t="shared" si="107"/>
        <v>0</v>
      </c>
      <c r="AV555" s="322" t="str">
        <f t="shared" si="97"/>
        <v/>
      </c>
      <c r="AW555" s="110"/>
      <c r="AX555" s="110"/>
      <c r="AY555" s="110"/>
    </row>
    <row r="556" spans="1:51">
      <c r="A556" s="319"/>
      <c r="B556" s="634"/>
      <c r="C556" s="634"/>
      <c r="D556" s="633"/>
      <c r="E556" s="635"/>
      <c r="F556" s="635"/>
      <c r="G556" s="634"/>
      <c r="H556" s="647"/>
      <c r="I556" s="651"/>
      <c r="J556" s="647"/>
      <c r="K556" s="649"/>
      <c r="L556" s="647">
        <f>IF(D556="",0,VLOOKUP(D556,LookupDataNonCounty!$B$2:$C$16,2,FALSE)*J556)</f>
        <v>0</v>
      </c>
      <c r="M556" s="647"/>
      <c r="N556" s="647"/>
      <c r="O556" s="647"/>
      <c r="P556" s="647"/>
      <c r="Q556" s="647"/>
      <c r="R556" s="459"/>
      <c r="S556" s="460"/>
      <c r="T556" s="461"/>
      <c r="U556" s="462"/>
      <c r="V556" s="459"/>
      <c r="W556" s="459"/>
      <c r="X556" s="459"/>
      <c r="Y556" s="463"/>
      <c r="Z556" s="464"/>
      <c r="AA556" s="465"/>
      <c r="AB556" s="459"/>
      <c r="AC556" s="463"/>
      <c r="AD556" s="464"/>
      <c r="AE556" s="466"/>
      <c r="AF556" s="464"/>
      <c r="AG556" s="461"/>
      <c r="AH556" s="464"/>
      <c r="AI556" s="461"/>
      <c r="AJ556" s="653">
        <f t="shared" si="98"/>
        <v>1</v>
      </c>
      <c r="AK556" s="608"/>
      <c r="AL556" s="320">
        <f t="shared" si="96"/>
        <v>0</v>
      </c>
      <c r="AM556" s="320">
        <f t="shared" si="99"/>
        <v>0</v>
      </c>
      <c r="AN556" s="324">
        <f t="shared" si="100"/>
        <v>0</v>
      </c>
      <c r="AO556" s="324">
        <f t="shared" si="101"/>
        <v>0</v>
      </c>
      <c r="AP556" s="324">
        <f t="shared" si="102"/>
        <v>0</v>
      </c>
      <c r="AQ556" s="324">
        <f t="shared" si="103"/>
        <v>0</v>
      </c>
      <c r="AR556" s="324">
        <f t="shared" si="104"/>
        <v>0</v>
      </c>
      <c r="AS556" s="324">
        <f t="shared" si="105"/>
        <v>0</v>
      </c>
      <c r="AT556" s="324">
        <f t="shared" si="106"/>
        <v>0</v>
      </c>
      <c r="AU556" s="321">
        <f t="shared" si="107"/>
        <v>0</v>
      </c>
      <c r="AV556" s="322" t="str">
        <f t="shared" si="97"/>
        <v/>
      </c>
      <c r="AW556" s="110"/>
      <c r="AX556" s="110"/>
      <c r="AY556" s="110"/>
    </row>
    <row r="557" spans="1:51">
      <c r="A557" s="319"/>
      <c r="B557" s="634"/>
      <c r="C557" s="634"/>
      <c r="D557" s="633"/>
      <c r="E557" s="635"/>
      <c r="F557" s="635"/>
      <c r="G557" s="634"/>
      <c r="H557" s="647"/>
      <c r="I557" s="651"/>
      <c r="J557" s="647"/>
      <c r="K557" s="649"/>
      <c r="L557" s="647">
        <f>IF(D557="",0,VLOOKUP(D557,LookupDataNonCounty!$B$2:$C$16,2,FALSE)*J557)</f>
        <v>0</v>
      </c>
      <c r="M557" s="647"/>
      <c r="N557" s="647"/>
      <c r="O557" s="647"/>
      <c r="P557" s="647"/>
      <c r="Q557" s="647"/>
      <c r="R557" s="459"/>
      <c r="S557" s="460"/>
      <c r="T557" s="461"/>
      <c r="U557" s="462"/>
      <c r="V557" s="459"/>
      <c r="W557" s="459"/>
      <c r="X557" s="459"/>
      <c r="Y557" s="463"/>
      <c r="Z557" s="464"/>
      <c r="AA557" s="465"/>
      <c r="AB557" s="459"/>
      <c r="AC557" s="463"/>
      <c r="AD557" s="464"/>
      <c r="AE557" s="466"/>
      <c r="AF557" s="464"/>
      <c r="AG557" s="461"/>
      <c r="AH557" s="464"/>
      <c r="AI557" s="461"/>
      <c r="AJ557" s="653">
        <f t="shared" si="98"/>
        <v>1</v>
      </c>
      <c r="AK557" s="607"/>
      <c r="AL557" s="320">
        <f t="shared" si="96"/>
        <v>0</v>
      </c>
      <c r="AM557" s="320">
        <f t="shared" si="99"/>
        <v>0</v>
      </c>
      <c r="AN557" s="324">
        <f t="shared" si="100"/>
        <v>0</v>
      </c>
      <c r="AO557" s="324">
        <f t="shared" si="101"/>
        <v>0</v>
      </c>
      <c r="AP557" s="324">
        <f t="shared" si="102"/>
        <v>0</v>
      </c>
      <c r="AQ557" s="324">
        <f t="shared" si="103"/>
        <v>0</v>
      </c>
      <c r="AR557" s="324">
        <f t="shared" si="104"/>
        <v>0</v>
      </c>
      <c r="AS557" s="324">
        <f t="shared" si="105"/>
        <v>0</v>
      </c>
      <c r="AT557" s="324">
        <f t="shared" si="106"/>
        <v>0</v>
      </c>
      <c r="AU557" s="321">
        <f t="shared" si="107"/>
        <v>0</v>
      </c>
      <c r="AV557" s="322" t="str">
        <f t="shared" si="97"/>
        <v/>
      </c>
      <c r="AW557" s="110"/>
      <c r="AX557" s="110"/>
      <c r="AY557" s="110"/>
    </row>
    <row r="558" spans="1:51">
      <c r="A558" s="319"/>
      <c r="B558" s="634"/>
      <c r="C558" s="634"/>
      <c r="D558" s="633"/>
      <c r="E558" s="635"/>
      <c r="F558" s="635"/>
      <c r="G558" s="634"/>
      <c r="H558" s="647"/>
      <c r="I558" s="651"/>
      <c r="J558" s="647"/>
      <c r="K558" s="649"/>
      <c r="L558" s="647">
        <f>IF(D558="",0,VLOOKUP(D558,LookupDataNonCounty!$B$2:$C$16,2,FALSE)*J558)</f>
        <v>0</v>
      </c>
      <c r="M558" s="647"/>
      <c r="N558" s="647"/>
      <c r="O558" s="647"/>
      <c r="P558" s="647"/>
      <c r="Q558" s="647"/>
      <c r="R558" s="459"/>
      <c r="S558" s="460"/>
      <c r="T558" s="461"/>
      <c r="U558" s="462"/>
      <c r="V558" s="459"/>
      <c r="W558" s="459"/>
      <c r="X558" s="459"/>
      <c r="Y558" s="463"/>
      <c r="Z558" s="464"/>
      <c r="AA558" s="465"/>
      <c r="AB558" s="459"/>
      <c r="AC558" s="463"/>
      <c r="AD558" s="464"/>
      <c r="AE558" s="466"/>
      <c r="AF558" s="464"/>
      <c r="AG558" s="461"/>
      <c r="AH558" s="464"/>
      <c r="AI558" s="461"/>
      <c r="AJ558" s="653">
        <f t="shared" si="98"/>
        <v>1</v>
      </c>
      <c r="AK558" s="608"/>
      <c r="AL558" s="320">
        <f t="shared" si="96"/>
        <v>0</v>
      </c>
      <c r="AM558" s="320">
        <f t="shared" si="99"/>
        <v>0</v>
      </c>
      <c r="AN558" s="324">
        <f t="shared" si="100"/>
        <v>0</v>
      </c>
      <c r="AO558" s="324">
        <f t="shared" si="101"/>
        <v>0</v>
      </c>
      <c r="AP558" s="324">
        <f t="shared" si="102"/>
        <v>0</v>
      </c>
      <c r="AQ558" s="324">
        <f t="shared" si="103"/>
        <v>0</v>
      </c>
      <c r="AR558" s="324">
        <f t="shared" si="104"/>
        <v>0</v>
      </c>
      <c r="AS558" s="324">
        <f t="shared" si="105"/>
        <v>0</v>
      </c>
      <c r="AT558" s="324">
        <f t="shared" si="106"/>
        <v>0</v>
      </c>
      <c r="AU558" s="321">
        <f t="shared" si="107"/>
        <v>0</v>
      </c>
      <c r="AV558" s="322" t="str">
        <f t="shared" si="97"/>
        <v/>
      </c>
      <c r="AW558" s="110"/>
      <c r="AX558" s="110"/>
      <c r="AY558" s="110"/>
    </row>
    <row r="559" spans="1:51">
      <c r="A559" s="319"/>
      <c r="B559" s="634"/>
      <c r="C559" s="634"/>
      <c r="D559" s="633"/>
      <c r="E559" s="635"/>
      <c r="F559" s="635"/>
      <c r="G559" s="634"/>
      <c r="H559" s="647"/>
      <c r="I559" s="651"/>
      <c r="J559" s="647"/>
      <c r="K559" s="649"/>
      <c r="L559" s="647">
        <f>IF(D559="",0,VLOOKUP(D559,LookupDataNonCounty!$B$2:$C$16,2,FALSE)*J559)</f>
        <v>0</v>
      </c>
      <c r="M559" s="647"/>
      <c r="N559" s="647"/>
      <c r="O559" s="647"/>
      <c r="P559" s="647"/>
      <c r="Q559" s="647"/>
      <c r="R559" s="459"/>
      <c r="S559" s="460"/>
      <c r="T559" s="461"/>
      <c r="U559" s="462"/>
      <c r="V559" s="459"/>
      <c r="W559" s="459"/>
      <c r="X559" s="459"/>
      <c r="Y559" s="463"/>
      <c r="Z559" s="464"/>
      <c r="AA559" s="465"/>
      <c r="AB559" s="459"/>
      <c r="AC559" s="463"/>
      <c r="AD559" s="464"/>
      <c r="AE559" s="466"/>
      <c r="AF559" s="464"/>
      <c r="AG559" s="461"/>
      <c r="AH559" s="464"/>
      <c r="AI559" s="461"/>
      <c r="AJ559" s="653">
        <f t="shared" si="98"/>
        <v>1</v>
      </c>
      <c r="AK559" s="607"/>
      <c r="AL559" s="320">
        <f t="shared" si="96"/>
        <v>0</v>
      </c>
      <c r="AM559" s="320">
        <f t="shared" si="99"/>
        <v>0</v>
      </c>
      <c r="AN559" s="324">
        <f t="shared" si="100"/>
        <v>0</v>
      </c>
      <c r="AO559" s="324">
        <f t="shared" si="101"/>
        <v>0</v>
      </c>
      <c r="AP559" s="324">
        <f t="shared" si="102"/>
        <v>0</v>
      </c>
      <c r="AQ559" s="324">
        <f t="shared" si="103"/>
        <v>0</v>
      </c>
      <c r="AR559" s="324">
        <f t="shared" si="104"/>
        <v>0</v>
      </c>
      <c r="AS559" s="324">
        <f t="shared" si="105"/>
        <v>0</v>
      </c>
      <c r="AT559" s="324">
        <f t="shared" si="106"/>
        <v>0</v>
      </c>
      <c r="AU559" s="321">
        <f t="shared" si="107"/>
        <v>0</v>
      </c>
      <c r="AV559" s="322" t="str">
        <f t="shared" si="97"/>
        <v/>
      </c>
      <c r="AW559" s="110"/>
      <c r="AX559" s="110"/>
      <c r="AY559" s="110"/>
    </row>
    <row r="560" spans="1:51">
      <c r="A560" s="319"/>
      <c r="B560" s="634"/>
      <c r="C560" s="634"/>
      <c r="D560" s="633"/>
      <c r="E560" s="635"/>
      <c r="F560" s="635"/>
      <c r="G560" s="634"/>
      <c r="H560" s="647"/>
      <c r="I560" s="651"/>
      <c r="J560" s="647"/>
      <c r="K560" s="649"/>
      <c r="L560" s="647">
        <f>IF(D560="",0,VLOOKUP(D560,LookupDataNonCounty!$B$2:$C$16,2,FALSE)*J560)</f>
        <v>0</v>
      </c>
      <c r="M560" s="647"/>
      <c r="N560" s="647"/>
      <c r="O560" s="647"/>
      <c r="P560" s="647"/>
      <c r="Q560" s="647"/>
      <c r="R560" s="459"/>
      <c r="S560" s="460"/>
      <c r="T560" s="461"/>
      <c r="U560" s="462"/>
      <c r="V560" s="459"/>
      <c r="W560" s="459"/>
      <c r="X560" s="459"/>
      <c r="Y560" s="463"/>
      <c r="Z560" s="464"/>
      <c r="AA560" s="465"/>
      <c r="AB560" s="459"/>
      <c r="AC560" s="463"/>
      <c r="AD560" s="464"/>
      <c r="AE560" s="466"/>
      <c r="AF560" s="464"/>
      <c r="AG560" s="461"/>
      <c r="AH560" s="464"/>
      <c r="AI560" s="461"/>
      <c r="AJ560" s="653">
        <f t="shared" si="98"/>
        <v>1</v>
      </c>
      <c r="AK560" s="608"/>
      <c r="AL560" s="320">
        <f t="shared" si="96"/>
        <v>0</v>
      </c>
      <c r="AM560" s="320">
        <f t="shared" si="99"/>
        <v>0</v>
      </c>
      <c r="AN560" s="324">
        <f t="shared" si="100"/>
        <v>0</v>
      </c>
      <c r="AO560" s="324">
        <f t="shared" si="101"/>
        <v>0</v>
      </c>
      <c r="AP560" s="324">
        <f t="shared" si="102"/>
        <v>0</v>
      </c>
      <c r="AQ560" s="324">
        <f t="shared" si="103"/>
        <v>0</v>
      </c>
      <c r="AR560" s="324">
        <f t="shared" si="104"/>
        <v>0</v>
      </c>
      <c r="AS560" s="324">
        <f t="shared" si="105"/>
        <v>0</v>
      </c>
      <c r="AT560" s="324">
        <f t="shared" si="106"/>
        <v>0</v>
      </c>
      <c r="AU560" s="321">
        <f t="shared" si="107"/>
        <v>0</v>
      </c>
      <c r="AV560" s="322" t="str">
        <f t="shared" si="97"/>
        <v/>
      </c>
      <c r="AW560" s="110"/>
      <c r="AX560" s="110"/>
      <c r="AY560" s="110"/>
    </row>
    <row r="561" spans="1:51">
      <c r="A561" s="319"/>
      <c r="B561" s="634"/>
      <c r="C561" s="634"/>
      <c r="D561" s="633"/>
      <c r="E561" s="635"/>
      <c r="F561" s="635"/>
      <c r="G561" s="634"/>
      <c r="H561" s="647"/>
      <c r="I561" s="651"/>
      <c r="J561" s="647"/>
      <c r="K561" s="649"/>
      <c r="L561" s="647">
        <f>IF(D561="",0,VLOOKUP(D561,LookupDataNonCounty!$B$2:$C$16,2,FALSE)*J561)</f>
        <v>0</v>
      </c>
      <c r="M561" s="647"/>
      <c r="N561" s="647"/>
      <c r="O561" s="647"/>
      <c r="P561" s="647"/>
      <c r="Q561" s="647"/>
      <c r="R561" s="459"/>
      <c r="S561" s="460"/>
      <c r="T561" s="461"/>
      <c r="U561" s="462"/>
      <c r="V561" s="459"/>
      <c r="W561" s="459"/>
      <c r="X561" s="459"/>
      <c r="Y561" s="463"/>
      <c r="Z561" s="464"/>
      <c r="AA561" s="465"/>
      <c r="AB561" s="459"/>
      <c r="AC561" s="463"/>
      <c r="AD561" s="464"/>
      <c r="AE561" s="466"/>
      <c r="AF561" s="464"/>
      <c r="AG561" s="461"/>
      <c r="AH561" s="464"/>
      <c r="AI561" s="461"/>
      <c r="AJ561" s="653">
        <f t="shared" si="98"/>
        <v>1</v>
      </c>
      <c r="AK561" s="607"/>
      <c r="AL561" s="320">
        <f t="shared" si="96"/>
        <v>0</v>
      </c>
      <c r="AM561" s="320">
        <f t="shared" si="99"/>
        <v>0</v>
      </c>
      <c r="AN561" s="324">
        <f t="shared" si="100"/>
        <v>0</v>
      </c>
      <c r="AO561" s="324">
        <f t="shared" si="101"/>
        <v>0</v>
      </c>
      <c r="AP561" s="324">
        <f t="shared" si="102"/>
        <v>0</v>
      </c>
      <c r="AQ561" s="324">
        <f t="shared" si="103"/>
        <v>0</v>
      </c>
      <c r="AR561" s="324">
        <f t="shared" si="104"/>
        <v>0</v>
      </c>
      <c r="AS561" s="324">
        <f t="shared" si="105"/>
        <v>0</v>
      </c>
      <c r="AT561" s="324">
        <f t="shared" si="106"/>
        <v>0</v>
      </c>
      <c r="AU561" s="321">
        <f t="shared" si="107"/>
        <v>0</v>
      </c>
      <c r="AV561" s="322" t="str">
        <f t="shared" si="97"/>
        <v/>
      </c>
      <c r="AW561" s="110"/>
      <c r="AX561" s="110"/>
      <c r="AY561" s="110"/>
    </row>
    <row r="562" spans="1:51">
      <c r="A562" s="319"/>
      <c r="B562" s="634"/>
      <c r="C562" s="634"/>
      <c r="D562" s="633"/>
      <c r="E562" s="635"/>
      <c r="F562" s="635"/>
      <c r="G562" s="634"/>
      <c r="H562" s="647"/>
      <c r="I562" s="651"/>
      <c r="J562" s="647"/>
      <c r="K562" s="649"/>
      <c r="L562" s="647">
        <f>IF(D562="",0,VLOOKUP(D562,LookupDataNonCounty!$B$2:$C$16,2,FALSE)*J562)</f>
        <v>0</v>
      </c>
      <c r="M562" s="647"/>
      <c r="N562" s="647"/>
      <c r="O562" s="647"/>
      <c r="P562" s="647"/>
      <c r="Q562" s="647"/>
      <c r="R562" s="459"/>
      <c r="S562" s="460"/>
      <c r="T562" s="461"/>
      <c r="U562" s="462"/>
      <c r="V562" s="459"/>
      <c r="W562" s="459"/>
      <c r="X562" s="459"/>
      <c r="Y562" s="463"/>
      <c r="Z562" s="464"/>
      <c r="AA562" s="465"/>
      <c r="AB562" s="459"/>
      <c r="AC562" s="463"/>
      <c r="AD562" s="464"/>
      <c r="AE562" s="466"/>
      <c r="AF562" s="464"/>
      <c r="AG562" s="461"/>
      <c r="AH562" s="464"/>
      <c r="AI562" s="461"/>
      <c r="AJ562" s="653">
        <f t="shared" si="98"/>
        <v>1</v>
      </c>
      <c r="AK562" s="608"/>
      <c r="AL562" s="320">
        <f t="shared" si="96"/>
        <v>0</v>
      </c>
      <c r="AM562" s="320">
        <f t="shared" si="99"/>
        <v>0</v>
      </c>
      <c r="AN562" s="324">
        <f t="shared" si="100"/>
        <v>0</v>
      </c>
      <c r="AO562" s="324">
        <f t="shared" si="101"/>
        <v>0</v>
      </c>
      <c r="AP562" s="324">
        <f t="shared" si="102"/>
        <v>0</v>
      </c>
      <c r="AQ562" s="324">
        <f t="shared" si="103"/>
        <v>0</v>
      </c>
      <c r="AR562" s="324">
        <f t="shared" si="104"/>
        <v>0</v>
      </c>
      <c r="AS562" s="324">
        <f t="shared" si="105"/>
        <v>0</v>
      </c>
      <c r="AT562" s="324">
        <f t="shared" si="106"/>
        <v>0</v>
      </c>
      <c r="AU562" s="321">
        <f t="shared" si="107"/>
        <v>0</v>
      </c>
      <c r="AV562" s="322" t="str">
        <f t="shared" si="97"/>
        <v/>
      </c>
      <c r="AW562" s="110"/>
      <c r="AX562" s="110"/>
      <c r="AY562" s="110"/>
    </row>
    <row r="563" spans="1:51">
      <c r="A563" s="319"/>
      <c r="B563" s="634"/>
      <c r="C563" s="634"/>
      <c r="D563" s="633"/>
      <c r="E563" s="635"/>
      <c r="F563" s="635"/>
      <c r="G563" s="634"/>
      <c r="H563" s="647"/>
      <c r="I563" s="651"/>
      <c r="J563" s="647"/>
      <c r="K563" s="649"/>
      <c r="L563" s="647">
        <f>IF(D563="",0,VLOOKUP(D563,LookupDataNonCounty!$B$2:$C$16,2,FALSE)*J563)</f>
        <v>0</v>
      </c>
      <c r="M563" s="647"/>
      <c r="N563" s="647"/>
      <c r="O563" s="647"/>
      <c r="P563" s="647"/>
      <c r="Q563" s="647"/>
      <c r="R563" s="459"/>
      <c r="S563" s="460"/>
      <c r="T563" s="461"/>
      <c r="U563" s="462"/>
      <c r="V563" s="459"/>
      <c r="W563" s="459"/>
      <c r="X563" s="459"/>
      <c r="Y563" s="463"/>
      <c r="Z563" s="464"/>
      <c r="AA563" s="465"/>
      <c r="AB563" s="459"/>
      <c r="AC563" s="463"/>
      <c r="AD563" s="464"/>
      <c r="AE563" s="466"/>
      <c r="AF563" s="464"/>
      <c r="AG563" s="461"/>
      <c r="AH563" s="464"/>
      <c r="AI563" s="461"/>
      <c r="AJ563" s="653">
        <f t="shared" si="98"/>
        <v>1</v>
      </c>
      <c r="AK563" s="607"/>
      <c r="AL563" s="320">
        <f t="shared" si="96"/>
        <v>0</v>
      </c>
      <c r="AM563" s="320">
        <f t="shared" si="99"/>
        <v>0</v>
      </c>
      <c r="AN563" s="324">
        <f t="shared" si="100"/>
        <v>0</v>
      </c>
      <c r="AO563" s="324">
        <f t="shared" si="101"/>
        <v>0</v>
      </c>
      <c r="AP563" s="324">
        <f t="shared" si="102"/>
        <v>0</v>
      </c>
      <c r="AQ563" s="324">
        <f t="shared" si="103"/>
        <v>0</v>
      </c>
      <c r="AR563" s="324">
        <f t="shared" si="104"/>
        <v>0</v>
      </c>
      <c r="AS563" s="324">
        <f t="shared" si="105"/>
        <v>0</v>
      </c>
      <c r="AT563" s="324">
        <f t="shared" si="106"/>
        <v>0</v>
      </c>
      <c r="AU563" s="321">
        <f t="shared" si="107"/>
        <v>0</v>
      </c>
      <c r="AV563" s="322" t="str">
        <f t="shared" si="97"/>
        <v/>
      </c>
      <c r="AW563" s="110"/>
      <c r="AX563" s="110"/>
      <c r="AY563" s="110"/>
    </row>
    <row r="564" spans="1:51">
      <c r="A564" s="319"/>
      <c r="B564" s="634"/>
      <c r="C564" s="634"/>
      <c r="D564" s="633"/>
      <c r="E564" s="635"/>
      <c r="F564" s="635"/>
      <c r="G564" s="634"/>
      <c r="H564" s="647"/>
      <c r="I564" s="651"/>
      <c r="J564" s="647"/>
      <c r="K564" s="649"/>
      <c r="L564" s="647">
        <f>IF(D564="",0,VLOOKUP(D564,LookupDataNonCounty!$B$2:$C$16,2,FALSE)*J564)</f>
        <v>0</v>
      </c>
      <c r="M564" s="647"/>
      <c r="N564" s="647"/>
      <c r="O564" s="647"/>
      <c r="P564" s="647"/>
      <c r="Q564" s="647"/>
      <c r="R564" s="459"/>
      <c r="S564" s="460"/>
      <c r="T564" s="461"/>
      <c r="U564" s="462"/>
      <c r="V564" s="459"/>
      <c r="W564" s="459"/>
      <c r="X564" s="459"/>
      <c r="Y564" s="463"/>
      <c r="Z564" s="464"/>
      <c r="AA564" s="465"/>
      <c r="AB564" s="459"/>
      <c r="AC564" s="463"/>
      <c r="AD564" s="464"/>
      <c r="AE564" s="466"/>
      <c r="AF564" s="464"/>
      <c r="AG564" s="461"/>
      <c r="AH564" s="464"/>
      <c r="AI564" s="461"/>
      <c r="AJ564" s="653">
        <f t="shared" si="98"/>
        <v>1</v>
      </c>
      <c r="AK564" s="608"/>
      <c r="AL564" s="320">
        <f t="shared" si="96"/>
        <v>0</v>
      </c>
      <c r="AM564" s="320">
        <f t="shared" si="99"/>
        <v>0</v>
      </c>
      <c r="AN564" s="324">
        <f t="shared" si="100"/>
        <v>0</v>
      </c>
      <c r="AO564" s="324">
        <f t="shared" si="101"/>
        <v>0</v>
      </c>
      <c r="AP564" s="324">
        <f t="shared" si="102"/>
        <v>0</v>
      </c>
      <c r="AQ564" s="324">
        <f t="shared" si="103"/>
        <v>0</v>
      </c>
      <c r="AR564" s="324">
        <f t="shared" si="104"/>
        <v>0</v>
      </c>
      <c r="AS564" s="324">
        <f t="shared" si="105"/>
        <v>0</v>
      </c>
      <c r="AT564" s="324">
        <f t="shared" si="106"/>
        <v>0</v>
      </c>
      <c r="AU564" s="321">
        <f t="shared" si="107"/>
        <v>0</v>
      </c>
      <c r="AV564" s="322" t="str">
        <f t="shared" si="97"/>
        <v/>
      </c>
      <c r="AW564" s="110"/>
      <c r="AX564" s="110"/>
      <c r="AY564" s="110"/>
    </row>
    <row r="565" spans="1:51">
      <c r="A565" s="319"/>
      <c r="B565" s="634"/>
      <c r="C565" s="634"/>
      <c r="D565" s="633"/>
      <c r="E565" s="635"/>
      <c r="F565" s="635"/>
      <c r="G565" s="634"/>
      <c r="H565" s="647"/>
      <c r="I565" s="651"/>
      <c r="J565" s="647"/>
      <c r="K565" s="649"/>
      <c r="L565" s="647">
        <f>IF(D565="",0,VLOOKUP(D565,LookupDataNonCounty!$B$2:$C$16,2,FALSE)*J565)</f>
        <v>0</v>
      </c>
      <c r="M565" s="647"/>
      <c r="N565" s="647"/>
      <c r="O565" s="647"/>
      <c r="P565" s="647"/>
      <c r="Q565" s="647"/>
      <c r="R565" s="459"/>
      <c r="S565" s="460"/>
      <c r="T565" s="461"/>
      <c r="U565" s="462"/>
      <c r="V565" s="459"/>
      <c r="W565" s="459"/>
      <c r="X565" s="459"/>
      <c r="Y565" s="463"/>
      <c r="Z565" s="464"/>
      <c r="AA565" s="465"/>
      <c r="AB565" s="459"/>
      <c r="AC565" s="463"/>
      <c r="AD565" s="464"/>
      <c r="AE565" s="466"/>
      <c r="AF565" s="464"/>
      <c r="AG565" s="461"/>
      <c r="AH565" s="464"/>
      <c r="AI565" s="461"/>
      <c r="AJ565" s="653">
        <f t="shared" si="98"/>
        <v>1</v>
      </c>
      <c r="AK565" s="607"/>
      <c r="AL565" s="320">
        <f t="shared" si="96"/>
        <v>0</v>
      </c>
      <c r="AM565" s="320">
        <f t="shared" si="99"/>
        <v>0</v>
      </c>
      <c r="AN565" s="324">
        <f t="shared" si="100"/>
        <v>0</v>
      </c>
      <c r="AO565" s="324">
        <f t="shared" si="101"/>
        <v>0</v>
      </c>
      <c r="AP565" s="324">
        <f t="shared" si="102"/>
        <v>0</v>
      </c>
      <c r="AQ565" s="324">
        <f t="shared" si="103"/>
        <v>0</v>
      </c>
      <c r="AR565" s="324">
        <f t="shared" si="104"/>
        <v>0</v>
      </c>
      <c r="AS565" s="324">
        <f t="shared" si="105"/>
        <v>0</v>
      </c>
      <c r="AT565" s="324">
        <f t="shared" si="106"/>
        <v>0</v>
      </c>
      <c r="AU565" s="321">
        <f t="shared" si="107"/>
        <v>0</v>
      </c>
      <c r="AV565" s="322" t="str">
        <f t="shared" si="97"/>
        <v/>
      </c>
      <c r="AW565" s="110"/>
      <c r="AX565" s="110"/>
      <c r="AY565" s="110"/>
    </row>
    <row r="566" spans="1:51">
      <c r="A566" s="319"/>
      <c r="B566" s="634"/>
      <c r="C566" s="634"/>
      <c r="D566" s="633"/>
      <c r="E566" s="635"/>
      <c r="F566" s="635"/>
      <c r="G566" s="634"/>
      <c r="H566" s="647"/>
      <c r="I566" s="651"/>
      <c r="J566" s="647"/>
      <c r="K566" s="649"/>
      <c r="L566" s="647">
        <f>IF(D566="",0,VLOOKUP(D566,LookupDataNonCounty!$B$2:$C$16,2,FALSE)*J566)</f>
        <v>0</v>
      </c>
      <c r="M566" s="647"/>
      <c r="N566" s="647"/>
      <c r="O566" s="647"/>
      <c r="P566" s="647"/>
      <c r="Q566" s="647"/>
      <c r="R566" s="459"/>
      <c r="S566" s="460"/>
      <c r="T566" s="461"/>
      <c r="U566" s="462"/>
      <c r="V566" s="459"/>
      <c r="W566" s="459"/>
      <c r="X566" s="459"/>
      <c r="Y566" s="463"/>
      <c r="Z566" s="464"/>
      <c r="AA566" s="465"/>
      <c r="AB566" s="459"/>
      <c r="AC566" s="463"/>
      <c r="AD566" s="464"/>
      <c r="AE566" s="466"/>
      <c r="AF566" s="464"/>
      <c r="AG566" s="461"/>
      <c r="AH566" s="464"/>
      <c r="AI566" s="461"/>
      <c r="AJ566" s="653">
        <f t="shared" si="98"/>
        <v>1</v>
      </c>
      <c r="AK566" s="608"/>
      <c r="AL566" s="320">
        <f t="shared" si="96"/>
        <v>0</v>
      </c>
      <c r="AM566" s="320">
        <f t="shared" si="99"/>
        <v>0</v>
      </c>
      <c r="AN566" s="324">
        <f t="shared" si="100"/>
        <v>0</v>
      </c>
      <c r="AO566" s="324">
        <f t="shared" si="101"/>
        <v>0</v>
      </c>
      <c r="AP566" s="324">
        <f t="shared" si="102"/>
        <v>0</v>
      </c>
      <c r="AQ566" s="324">
        <f t="shared" si="103"/>
        <v>0</v>
      </c>
      <c r="AR566" s="324">
        <f t="shared" si="104"/>
        <v>0</v>
      </c>
      <c r="AS566" s="324">
        <f t="shared" si="105"/>
        <v>0</v>
      </c>
      <c r="AT566" s="324">
        <f t="shared" si="106"/>
        <v>0</v>
      </c>
      <c r="AU566" s="321">
        <f t="shared" si="107"/>
        <v>0</v>
      </c>
      <c r="AV566" s="322" t="str">
        <f t="shared" si="97"/>
        <v/>
      </c>
      <c r="AW566" s="110"/>
      <c r="AX566" s="110"/>
      <c r="AY566" s="110"/>
    </row>
    <row r="567" spans="1:51">
      <c r="A567" s="319"/>
      <c r="B567" s="634"/>
      <c r="C567" s="634"/>
      <c r="D567" s="633"/>
      <c r="E567" s="635"/>
      <c r="F567" s="635"/>
      <c r="G567" s="634"/>
      <c r="H567" s="647"/>
      <c r="I567" s="651"/>
      <c r="J567" s="647"/>
      <c r="K567" s="649"/>
      <c r="L567" s="647">
        <f>IF(D567="",0,VLOOKUP(D567,LookupDataNonCounty!$B$2:$C$16,2,FALSE)*J567)</f>
        <v>0</v>
      </c>
      <c r="M567" s="647"/>
      <c r="N567" s="647"/>
      <c r="O567" s="647"/>
      <c r="P567" s="647"/>
      <c r="Q567" s="647"/>
      <c r="R567" s="459"/>
      <c r="S567" s="460"/>
      <c r="T567" s="461"/>
      <c r="U567" s="462"/>
      <c r="V567" s="459"/>
      <c r="W567" s="459"/>
      <c r="X567" s="459"/>
      <c r="Y567" s="463"/>
      <c r="Z567" s="464"/>
      <c r="AA567" s="465"/>
      <c r="AB567" s="459"/>
      <c r="AC567" s="463"/>
      <c r="AD567" s="464"/>
      <c r="AE567" s="466"/>
      <c r="AF567" s="464"/>
      <c r="AG567" s="461"/>
      <c r="AH567" s="464"/>
      <c r="AI567" s="461"/>
      <c r="AJ567" s="653">
        <f t="shared" si="98"/>
        <v>1</v>
      </c>
      <c r="AK567" s="607"/>
      <c r="AL567" s="320">
        <f t="shared" si="96"/>
        <v>0</v>
      </c>
      <c r="AM567" s="320">
        <f t="shared" si="99"/>
        <v>0</v>
      </c>
      <c r="AN567" s="324">
        <f t="shared" si="100"/>
        <v>0</v>
      </c>
      <c r="AO567" s="324">
        <f t="shared" si="101"/>
        <v>0</v>
      </c>
      <c r="AP567" s="324">
        <f t="shared" si="102"/>
        <v>0</v>
      </c>
      <c r="AQ567" s="324">
        <f t="shared" si="103"/>
        <v>0</v>
      </c>
      <c r="AR567" s="324">
        <f t="shared" si="104"/>
        <v>0</v>
      </c>
      <c r="AS567" s="324">
        <f t="shared" si="105"/>
        <v>0</v>
      </c>
      <c r="AT567" s="324">
        <f t="shared" si="106"/>
        <v>0</v>
      </c>
      <c r="AU567" s="321">
        <f t="shared" si="107"/>
        <v>0</v>
      </c>
      <c r="AV567" s="322" t="str">
        <f t="shared" si="97"/>
        <v/>
      </c>
      <c r="AW567" s="110"/>
      <c r="AX567" s="110"/>
      <c r="AY567" s="110"/>
    </row>
    <row r="568" spans="1:51">
      <c r="A568" s="319"/>
      <c r="B568" s="634"/>
      <c r="C568" s="634"/>
      <c r="D568" s="633"/>
      <c r="E568" s="635"/>
      <c r="F568" s="635"/>
      <c r="G568" s="634"/>
      <c r="H568" s="647"/>
      <c r="I568" s="651"/>
      <c r="J568" s="647"/>
      <c r="K568" s="649"/>
      <c r="L568" s="647">
        <f>IF(D568="",0,VLOOKUP(D568,LookupDataNonCounty!$B$2:$C$16,2,FALSE)*J568)</f>
        <v>0</v>
      </c>
      <c r="M568" s="647"/>
      <c r="N568" s="647"/>
      <c r="O568" s="647"/>
      <c r="P568" s="647"/>
      <c r="Q568" s="647"/>
      <c r="R568" s="459"/>
      <c r="S568" s="460"/>
      <c r="T568" s="461"/>
      <c r="U568" s="462"/>
      <c r="V568" s="459"/>
      <c r="W568" s="459"/>
      <c r="X568" s="459"/>
      <c r="Y568" s="463"/>
      <c r="Z568" s="464"/>
      <c r="AA568" s="465"/>
      <c r="AB568" s="459"/>
      <c r="AC568" s="463"/>
      <c r="AD568" s="464"/>
      <c r="AE568" s="466"/>
      <c r="AF568" s="464"/>
      <c r="AG568" s="461"/>
      <c r="AH568" s="464"/>
      <c r="AI568" s="461"/>
      <c r="AJ568" s="653">
        <f t="shared" si="98"/>
        <v>1</v>
      </c>
      <c r="AK568" s="608"/>
      <c r="AL568" s="320">
        <f t="shared" si="96"/>
        <v>0</v>
      </c>
      <c r="AM568" s="320">
        <f t="shared" si="99"/>
        <v>0</v>
      </c>
      <c r="AN568" s="324">
        <f t="shared" si="100"/>
        <v>0</v>
      </c>
      <c r="AO568" s="324">
        <f t="shared" si="101"/>
        <v>0</v>
      </c>
      <c r="AP568" s="324">
        <f t="shared" si="102"/>
        <v>0</v>
      </c>
      <c r="AQ568" s="324">
        <f t="shared" si="103"/>
        <v>0</v>
      </c>
      <c r="AR568" s="324">
        <f t="shared" si="104"/>
        <v>0</v>
      </c>
      <c r="AS568" s="324">
        <f t="shared" si="105"/>
        <v>0</v>
      </c>
      <c r="AT568" s="324">
        <f t="shared" si="106"/>
        <v>0</v>
      </c>
      <c r="AU568" s="321">
        <f t="shared" si="107"/>
        <v>0</v>
      </c>
      <c r="AV568" s="322" t="str">
        <f t="shared" si="97"/>
        <v/>
      </c>
      <c r="AW568" s="110"/>
      <c r="AX568" s="110"/>
      <c r="AY568" s="110"/>
    </row>
    <row r="569" spans="1:51">
      <c r="A569" s="319"/>
      <c r="B569" s="634"/>
      <c r="C569" s="634"/>
      <c r="D569" s="633"/>
      <c r="E569" s="635"/>
      <c r="F569" s="635"/>
      <c r="G569" s="634"/>
      <c r="H569" s="647"/>
      <c r="I569" s="651"/>
      <c r="J569" s="647"/>
      <c r="K569" s="649"/>
      <c r="L569" s="647">
        <f>IF(D569="",0,VLOOKUP(D569,LookupDataNonCounty!$B$2:$C$16,2,FALSE)*J569)</f>
        <v>0</v>
      </c>
      <c r="M569" s="647"/>
      <c r="N569" s="647"/>
      <c r="O569" s="647"/>
      <c r="P569" s="647"/>
      <c r="Q569" s="647"/>
      <c r="R569" s="459"/>
      <c r="S569" s="460"/>
      <c r="T569" s="461"/>
      <c r="U569" s="462"/>
      <c r="V569" s="459"/>
      <c r="W569" s="459"/>
      <c r="X569" s="459"/>
      <c r="Y569" s="463"/>
      <c r="Z569" s="464"/>
      <c r="AA569" s="465"/>
      <c r="AB569" s="459"/>
      <c r="AC569" s="463"/>
      <c r="AD569" s="464"/>
      <c r="AE569" s="466"/>
      <c r="AF569" s="464"/>
      <c r="AG569" s="461"/>
      <c r="AH569" s="464"/>
      <c r="AI569" s="461"/>
      <c r="AJ569" s="653">
        <f t="shared" si="98"/>
        <v>1</v>
      </c>
      <c r="AK569" s="607"/>
      <c r="AL569" s="320">
        <f t="shared" si="96"/>
        <v>0</v>
      </c>
      <c r="AM569" s="320">
        <f t="shared" si="99"/>
        <v>0</v>
      </c>
      <c r="AN569" s="324">
        <f t="shared" si="100"/>
        <v>0</v>
      </c>
      <c r="AO569" s="324">
        <f t="shared" si="101"/>
        <v>0</v>
      </c>
      <c r="AP569" s="324">
        <f t="shared" si="102"/>
        <v>0</v>
      </c>
      <c r="AQ569" s="324">
        <f t="shared" si="103"/>
        <v>0</v>
      </c>
      <c r="AR569" s="324">
        <f t="shared" si="104"/>
        <v>0</v>
      </c>
      <c r="AS569" s="324">
        <f t="shared" si="105"/>
        <v>0</v>
      </c>
      <c r="AT569" s="324">
        <f t="shared" si="106"/>
        <v>0</v>
      </c>
      <c r="AU569" s="321">
        <f t="shared" si="107"/>
        <v>0</v>
      </c>
      <c r="AV569" s="322" t="str">
        <f t="shared" si="97"/>
        <v/>
      </c>
      <c r="AW569" s="110"/>
      <c r="AX569" s="110"/>
      <c r="AY569" s="110"/>
    </row>
    <row r="570" spans="1:51">
      <c r="A570" s="319"/>
      <c r="B570" s="634"/>
      <c r="C570" s="634"/>
      <c r="D570" s="633"/>
      <c r="E570" s="635"/>
      <c r="F570" s="635"/>
      <c r="G570" s="634"/>
      <c r="H570" s="647"/>
      <c r="I570" s="651"/>
      <c r="J570" s="647"/>
      <c r="K570" s="649"/>
      <c r="L570" s="647">
        <f>IF(D570="",0,VLOOKUP(D570,LookupDataNonCounty!$B$2:$C$16,2,FALSE)*J570)</f>
        <v>0</v>
      </c>
      <c r="M570" s="647"/>
      <c r="N570" s="647"/>
      <c r="O570" s="647"/>
      <c r="P570" s="647"/>
      <c r="Q570" s="647"/>
      <c r="R570" s="459"/>
      <c r="S570" s="460"/>
      <c r="T570" s="461"/>
      <c r="U570" s="462"/>
      <c r="V570" s="459"/>
      <c r="W570" s="459"/>
      <c r="X570" s="459"/>
      <c r="Y570" s="463"/>
      <c r="Z570" s="464"/>
      <c r="AA570" s="465"/>
      <c r="AB570" s="459"/>
      <c r="AC570" s="463"/>
      <c r="AD570" s="464"/>
      <c r="AE570" s="466"/>
      <c r="AF570" s="464"/>
      <c r="AG570" s="461"/>
      <c r="AH570" s="464"/>
      <c r="AI570" s="461"/>
      <c r="AJ570" s="653">
        <f t="shared" si="98"/>
        <v>1</v>
      </c>
      <c r="AK570" s="608"/>
      <c r="AL570" s="320">
        <f t="shared" si="96"/>
        <v>0</v>
      </c>
      <c r="AM570" s="320">
        <f t="shared" si="99"/>
        <v>0</v>
      </c>
      <c r="AN570" s="324">
        <f t="shared" si="100"/>
        <v>0</v>
      </c>
      <c r="AO570" s="324">
        <f t="shared" si="101"/>
        <v>0</v>
      </c>
      <c r="AP570" s="324">
        <f t="shared" si="102"/>
        <v>0</v>
      </c>
      <c r="AQ570" s="324">
        <f t="shared" si="103"/>
        <v>0</v>
      </c>
      <c r="AR570" s="324">
        <f t="shared" si="104"/>
        <v>0</v>
      </c>
      <c r="AS570" s="324">
        <f t="shared" si="105"/>
        <v>0</v>
      </c>
      <c r="AT570" s="324">
        <f t="shared" si="106"/>
        <v>0</v>
      </c>
      <c r="AU570" s="321">
        <f t="shared" si="107"/>
        <v>0</v>
      </c>
      <c r="AV570" s="322" t="str">
        <f t="shared" si="97"/>
        <v/>
      </c>
      <c r="AW570" s="110"/>
      <c r="AX570" s="110"/>
      <c r="AY570" s="110"/>
    </row>
    <row r="571" spans="1:51">
      <c r="A571" s="319"/>
      <c r="B571" s="634"/>
      <c r="C571" s="634"/>
      <c r="D571" s="633"/>
      <c r="E571" s="635"/>
      <c r="F571" s="635"/>
      <c r="G571" s="634"/>
      <c r="H571" s="647"/>
      <c r="I571" s="651"/>
      <c r="J571" s="647"/>
      <c r="K571" s="649"/>
      <c r="L571" s="647">
        <f>IF(D571="",0,VLOOKUP(D571,LookupDataNonCounty!$B$2:$C$16,2,FALSE)*J571)</f>
        <v>0</v>
      </c>
      <c r="M571" s="647"/>
      <c r="N571" s="647"/>
      <c r="O571" s="647"/>
      <c r="P571" s="647"/>
      <c r="Q571" s="647"/>
      <c r="R571" s="459"/>
      <c r="S571" s="460"/>
      <c r="T571" s="461"/>
      <c r="U571" s="462"/>
      <c r="V571" s="459"/>
      <c r="W571" s="459"/>
      <c r="X571" s="459"/>
      <c r="Y571" s="463"/>
      <c r="Z571" s="464"/>
      <c r="AA571" s="465"/>
      <c r="AB571" s="459"/>
      <c r="AC571" s="463"/>
      <c r="AD571" s="464"/>
      <c r="AE571" s="466"/>
      <c r="AF571" s="464"/>
      <c r="AG571" s="461"/>
      <c r="AH571" s="464"/>
      <c r="AI571" s="461"/>
      <c r="AJ571" s="653">
        <f t="shared" si="98"/>
        <v>1</v>
      </c>
      <c r="AK571" s="607"/>
      <c r="AL571" s="320">
        <f t="shared" si="96"/>
        <v>0</v>
      </c>
      <c r="AM571" s="320">
        <f t="shared" si="99"/>
        <v>0</v>
      </c>
      <c r="AN571" s="324">
        <f t="shared" si="100"/>
        <v>0</v>
      </c>
      <c r="AO571" s="324">
        <f t="shared" si="101"/>
        <v>0</v>
      </c>
      <c r="AP571" s="324">
        <f t="shared" si="102"/>
        <v>0</v>
      </c>
      <c r="AQ571" s="324">
        <f t="shared" si="103"/>
        <v>0</v>
      </c>
      <c r="AR571" s="324">
        <f t="shared" si="104"/>
        <v>0</v>
      </c>
      <c r="AS571" s="324">
        <f t="shared" si="105"/>
        <v>0</v>
      </c>
      <c r="AT571" s="324">
        <f t="shared" si="106"/>
        <v>0</v>
      </c>
      <c r="AU571" s="321">
        <f t="shared" si="107"/>
        <v>0</v>
      </c>
      <c r="AV571" s="322" t="str">
        <f t="shared" si="97"/>
        <v/>
      </c>
      <c r="AW571" s="110"/>
      <c r="AX571" s="110"/>
      <c r="AY571" s="110"/>
    </row>
    <row r="572" spans="1:51">
      <c r="A572" s="319"/>
      <c r="B572" s="634"/>
      <c r="C572" s="634"/>
      <c r="D572" s="633"/>
      <c r="E572" s="635"/>
      <c r="F572" s="635"/>
      <c r="G572" s="634"/>
      <c r="H572" s="647"/>
      <c r="I572" s="651"/>
      <c r="J572" s="647"/>
      <c r="K572" s="649"/>
      <c r="L572" s="647">
        <f>IF(D572="",0,VLOOKUP(D572,LookupDataNonCounty!$B$2:$C$16,2,FALSE)*J572)</f>
        <v>0</v>
      </c>
      <c r="M572" s="647"/>
      <c r="N572" s="647"/>
      <c r="O572" s="647"/>
      <c r="P572" s="647"/>
      <c r="Q572" s="647"/>
      <c r="R572" s="459"/>
      <c r="S572" s="460"/>
      <c r="T572" s="461"/>
      <c r="U572" s="462"/>
      <c r="V572" s="459"/>
      <c r="W572" s="459"/>
      <c r="X572" s="459"/>
      <c r="Y572" s="463"/>
      <c r="Z572" s="464"/>
      <c r="AA572" s="465"/>
      <c r="AB572" s="459"/>
      <c r="AC572" s="463"/>
      <c r="AD572" s="464"/>
      <c r="AE572" s="466"/>
      <c r="AF572" s="464"/>
      <c r="AG572" s="461"/>
      <c r="AH572" s="464"/>
      <c r="AI572" s="461"/>
      <c r="AJ572" s="653">
        <f t="shared" si="98"/>
        <v>1</v>
      </c>
      <c r="AK572" s="608"/>
      <c r="AL572" s="320">
        <f t="shared" si="96"/>
        <v>0</v>
      </c>
      <c r="AM572" s="320">
        <f t="shared" si="99"/>
        <v>0</v>
      </c>
      <c r="AN572" s="324">
        <f t="shared" si="100"/>
        <v>0</v>
      </c>
      <c r="AO572" s="324">
        <f t="shared" si="101"/>
        <v>0</v>
      </c>
      <c r="AP572" s="324">
        <f t="shared" si="102"/>
        <v>0</v>
      </c>
      <c r="AQ572" s="324">
        <f t="shared" si="103"/>
        <v>0</v>
      </c>
      <c r="AR572" s="324">
        <f t="shared" si="104"/>
        <v>0</v>
      </c>
      <c r="AS572" s="324">
        <f t="shared" si="105"/>
        <v>0</v>
      </c>
      <c r="AT572" s="324">
        <f t="shared" si="106"/>
        <v>0</v>
      </c>
      <c r="AU572" s="321">
        <f t="shared" si="107"/>
        <v>0</v>
      </c>
      <c r="AV572" s="322" t="str">
        <f t="shared" si="97"/>
        <v/>
      </c>
      <c r="AW572" s="110"/>
      <c r="AX572" s="110"/>
      <c r="AY572" s="110"/>
    </row>
    <row r="573" spans="1:51">
      <c r="A573" s="319"/>
      <c r="B573" s="634"/>
      <c r="C573" s="634"/>
      <c r="D573" s="633"/>
      <c r="E573" s="635"/>
      <c r="F573" s="635"/>
      <c r="G573" s="634"/>
      <c r="H573" s="647"/>
      <c r="I573" s="651"/>
      <c r="J573" s="647"/>
      <c r="K573" s="649"/>
      <c r="L573" s="647">
        <f>IF(D573="",0,VLOOKUP(D573,LookupDataNonCounty!$B$2:$C$16,2,FALSE)*J573)</f>
        <v>0</v>
      </c>
      <c r="M573" s="647"/>
      <c r="N573" s="647"/>
      <c r="O573" s="647"/>
      <c r="P573" s="647"/>
      <c r="Q573" s="647"/>
      <c r="R573" s="459"/>
      <c r="S573" s="460"/>
      <c r="T573" s="461"/>
      <c r="U573" s="462"/>
      <c r="V573" s="459"/>
      <c r="W573" s="459"/>
      <c r="X573" s="459"/>
      <c r="Y573" s="463"/>
      <c r="Z573" s="464"/>
      <c r="AA573" s="465"/>
      <c r="AB573" s="459"/>
      <c r="AC573" s="463"/>
      <c r="AD573" s="464"/>
      <c r="AE573" s="466"/>
      <c r="AF573" s="464"/>
      <c r="AG573" s="461"/>
      <c r="AH573" s="464"/>
      <c r="AI573" s="461"/>
      <c r="AJ573" s="653">
        <f t="shared" si="98"/>
        <v>1</v>
      </c>
      <c r="AK573" s="607"/>
      <c r="AL573" s="320">
        <f t="shared" si="96"/>
        <v>0</v>
      </c>
      <c r="AM573" s="320">
        <f t="shared" si="99"/>
        <v>0</v>
      </c>
      <c r="AN573" s="324">
        <f t="shared" si="100"/>
        <v>0</v>
      </c>
      <c r="AO573" s="324">
        <f t="shared" si="101"/>
        <v>0</v>
      </c>
      <c r="AP573" s="324">
        <f t="shared" si="102"/>
        <v>0</v>
      </c>
      <c r="AQ573" s="324">
        <f t="shared" si="103"/>
        <v>0</v>
      </c>
      <c r="AR573" s="324">
        <f t="shared" si="104"/>
        <v>0</v>
      </c>
      <c r="AS573" s="324">
        <f t="shared" si="105"/>
        <v>0</v>
      </c>
      <c r="AT573" s="324">
        <f t="shared" si="106"/>
        <v>0</v>
      </c>
      <c r="AU573" s="321">
        <f t="shared" si="107"/>
        <v>0</v>
      </c>
      <c r="AV573" s="322" t="str">
        <f t="shared" si="97"/>
        <v/>
      </c>
      <c r="AW573" s="110"/>
      <c r="AX573" s="110"/>
      <c r="AY573" s="110"/>
    </row>
    <row r="574" spans="1:51">
      <c r="A574" s="319"/>
      <c r="B574" s="634"/>
      <c r="C574" s="634"/>
      <c r="D574" s="633"/>
      <c r="E574" s="635"/>
      <c r="F574" s="635"/>
      <c r="G574" s="634"/>
      <c r="H574" s="647"/>
      <c r="I574" s="651"/>
      <c r="J574" s="647"/>
      <c r="K574" s="649"/>
      <c r="L574" s="647">
        <f>IF(D574="",0,VLOOKUP(D574,LookupDataNonCounty!$B$2:$C$16,2,FALSE)*J574)</f>
        <v>0</v>
      </c>
      <c r="M574" s="647"/>
      <c r="N574" s="647"/>
      <c r="O574" s="647"/>
      <c r="P574" s="647"/>
      <c r="Q574" s="647"/>
      <c r="R574" s="459"/>
      <c r="S574" s="460"/>
      <c r="T574" s="461"/>
      <c r="U574" s="462"/>
      <c r="V574" s="459"/>
      <c r="W574" s="459"/>
      <c r="X574" s="459"/>
      <c r="Y574" s="463"/>
      <c r="Z574" s="464"/>
      <c r="AA574" s="465"/>
      <c r="AB574" s="459"/>
      <c r="AC574" s="463"/>
      <c r="AD574" s="464"/>
      <c r="AE574" s="466"/>
      <c r="AF574" s="464"/>
      <c r="AG574" s="461"/>
      <c r="AH574" s="464"/>
      <c r="AI574" s="461"/>
      <c r="AJ574" s="653">
        <f t="shared" si="98"/>
        <v>1</v>
      </c>
      <c r="AK574" s="608"/>
      <c r="AL574" s="320">
        <f t="shared" si="96"/>
        <v>0</v>
      </c>
      <c r="AM574" s="320">
        <f t="shared" si="99"/>
        <v>0</v>
      </c>
      <c r="AN574" s="324">
        <f t="shared" si="100"/>
        <v>0</v>
      </c>
      <c r="AO574" s="324">
        <f t="shared" si="101"/>
        <v>0</v>
      </c>
      <c r="AP574" s="324">
        <f t="shared" si="102"/>
        <v>0</v>
      </c>
      <c r="AQ574" s="324">
        <f t="shared" si="103"/>
        <v>0</v>
      </c>
      <c r="AR574" s="324">
        <f t="shared" si="104"/>
        <v>0</v>
      </c>
      <c r="AS574" s="324">
        <f t="shared" si="105"/>
        <v>0</v>
      </c>
      <c r="AT574" s="324">
        <f t="shared" si="106"/>
        <v>0</v>
      </c>
      <c r="AU574" s="321">
        <f t="shared" si="107"/>
        <v>0</v>
      </c>
      <c r="AV574" s="322" t="str">
        <f t="shared" si="97"/>
        <v/>
      </c>
      <c r="AW574" s="110"/>
      <c r="AX574" s="110"/>
      <c r="AY574" s="110"/>
    </row>
    <row r="575" spans="1:51">
      <c r="A575" s="319"/>
      <c r="B575" s="634"/>
      <c r="C575" s="634"/>
      <c r="D575" s="633"/>
      <c r="E575" s="635"/>
      <c r="F575" s="635"/>
      <c r="G575" s="634"/>
      <c r="H575" s="647"/>
      <c r="I575" s="651"/>
      <c r="J575" s="647"/>
      <c r="K575" s="649"/>
      <c r="L575" s="647">
        <f>IF(D575="",0,VLOOKUP(D575,LookupDataNonCounty!$B$2:$C$16,2,FALSE)*J575)</f>
        <v>0</v>
      </c>
      <c r="M575" s="647"/>
      <c r="N575" s="647"/>
      <c r="O575" s="647"/>
      <c r="P575" s="647"/>
      <c r="Q575" s="647"/>
      <c r="R575" s="459"/>
      <c r="S575" s="460"/>
      <c r="T575" s="461"/>
      <c r="U575" s="462"/>
      <c r="V575" s="459"/>
      <c r="W575" s="459"/>
      <c r="X575" s="459"/>
      <c r="Y575" s="463"/>
      <c r="Z575" s="464"/>
      <c r="AA575" s="465"/>
      <c r="AB575" s="459"/>
      <c r="AC575" s="463"/>
      <c r="AD575" s="464"/>
      <c r="AE575" s="466"/>
      <c r="AF575" s="464"/>
      <c r="AG575" s="461"/>
      <c r="AH575" s="464"/>
      <c r="AI575" s="461"/>
      <c r="AJ575" s="653">
        <f t="shared" si="98"/>
        <v>1</v>
      </c>
      <c r="AK575" s="607"/>
      <c r="AL575" s="320">
        <f t="shared" si="96"/>
        <v>0</v>
      </c>
      <c r="AM575" s="320">
        <f t="shared" si="99"/>
        <v>0</v>
      </c>
      <c r="AN575" s="324">
        <f t="shared" si="100"/>
        <v>0</v>
      </c>
      <c r="AO575" s="324">
        <f t="shared" si="101"/>
        <v>0</v>
      </c>
      <c r="AP575" s="324">
        <f t="shared" si="102"/>
        <v>0</v>
      </c>
      <c r="AQ575" s="324">
        <f t="shared" si="103"/>
        <v>0</v>
      </c>
      <c r="AR575" s="324">
        <f t="shared" si="104"/>
        <v>0</v>
      </c>
      <c r="AS575" s="324">
        <f t="shared" si="105"/>
        <v>0</v>
      </c>
      <c r="AT575" s="324">
        <f t="shared" si="106"/>
        <v>0</v>
      </c>
      <c r="AU575" s="321">
        <f t="shared" si="107"/>
        <v>0</v>
      </c>
      <c r="AV575" s="322" t="str">
        <f t="shared" si="97"/>
        <v/>
      </c>
      <c r="AW575" s="110"/>
      <c r="AX575" s="110"/>
      <c r="AY575" s="110"/>
    </row>
    <row r="576" spans="1:51">
      <c r="A576" s="319"/>
      <c r="B576" s="634"/>
      <c r="C576" s="634"/>
      <c r="D576" s="633"/>
      <c r="E576" s="635"/>
      <c r="F576" s="635"/>
      <c r="G576" s="634"/>
      <c r="H576" s="647"/>
      <c r="I576" s="651"/>
      <c r="J576" s="647"/>
      <c r="K576" s="649"/>
      <c r="L576" s="647">
        <f>IF(D576="",0,VLOOKUP(D576,LookupDataNonCounty!$B$2:$C$16,2,FALSE)*J576)</f>
        <v>0</v>
      </c>
      <c r="M576" s="647"/>
      <c r="N576" s="647"/>
      <c r="O576" s="647"/>
      <c r="P576" s="647"/>
      <c r="Q576" s="647"/>
      <c r="R576" s="459"/>
      <c r="S576" s="460"/>
      <c r="T576" s="461"/>
      <c r="U576" s="462"/>
      <c r="V576" s="459"/>
      <c r="W576" s="459"/>
      <c r="X576" s="459"/>
      <c r="Y576" s="463"/>
      <c r="Z576" s="464"/>
      <c r="AA576" s="465"/>
      <c r="AB576" s="459"/>
      <c r="AC576" s="463"/>
      <c r="AD576" s="464"/>
      <c r="AE576" s="466"/>
      <c r="AF576" s="464"/>
      <c r="AG576" s="461"/>
      <c r="AH576" s="464"/>
      <c r="AI576" s="461"/>
      <c r="AJ576" s="653">
        <f t="shared" si="98"/>
        <v>1</v>
      </c>
      <c r="AK576" s="608"/>
      <c r="AL576" s="320">
        <f t="shared" si="96"/>
        <v>0</v>
      </c>
      <c r="AM576" s="320">
        <f t="shared" si="99"/>
        <v>0</v>
      </c>
      <c r="AN576" s="324">
        <f t="shared" si="100"/>
        <v>0</v>
      </c>
      <c r="AO576" s="324">
        <f t="shared" si="101"/>
        <v>0</v>
      </c>
      <c r="AP576" s="324">
        <f t="shared" si="102"/>
        <v>0</v>
      </c>
      <c r="AQ576" s="324">
        <f t="shared" si="103"/>
        <v>0</v>
      </c>
      <c r="AR576" s="324">
        <f t="shared" si="104"/>
        <v>0</v>
      </c>
      <c r="AS576" s="324">
        <f t="shared" si="105"/>
        <v>0</v>
      </c>
      <c r="AT576" s="324">
        <f t="shared" si="106"/>
        <v>0</v>
      </c>
      <c r="AU576" s="321">
        <f t="shared" si="107"/>
        <v>0</v>
      </c>
      <c r="AV576" s="322" t="str">
        <f t="shared" si="97"/>
        <v/>
      </c>
      <c r="AW576" s="110"/>
      <c r="AX576" s="110"/>
      <c r="AY576" s="110"/>
    </row>
    <row r="577" spans="1:51">
      <c r="A577" s="319"/>
      <c r="B577" s="634"/>
      <c r="C577" s="634"/>
      <c r="D577" s="633"/>
      <c r="E577" s="635"/>
      <c r="F577" s="635"/>
      <c r="G577" s="634"/>
      <c r="H577" s="647"/>
      <c r="I577" s="651"/>
      <c r="J577" s="647"/>
      <c r="K577" s="649"/>
      <c r="L577" s="647">
        <f>IF(D577="",0,VLOOKUP(D577,LookupDataNonCounty!$B$2:$C$16,2,FALSE)*J577)</f>
        <v>0</v>
      </c>
      <c r="M577" s="647"/>
      <c r="N577" s="647"/>
      <c r="O577" s="647"/>
      <c r="P577" s="647"/>
      <c r="Q577" s="647"/>
      <c r="R577" s="459"/>
      <c r="S577" s="460"/>
      <c r="T577" s="461"/>
      <c r="U577" s="462"/>
      <c r="V577" s="459"/>
      <c r="W577" s="459"/>
      <c r="X577" s="459"/>
      <c r="Y577" s="463"/>
      <c r="Z577" s="464"/>
      <c r="AA577" s="465"/>
      <c r="AB577" s="459"/>
      <c r="AC577" s="463"/>
      <c r="AD577" s="464"/>
      <c r="AE577" s="466"/>
      <c r="AF577" s="464"/>
      <c r="AG577" s="461"/>
      <c r="AH577" s="464"/>
      <c r="AI577" s="461"/>
      <c r="AJ577" s="653">
        <f t="shared" si="98"/>
        <v>1</v>
      </c>
      <c r="AK577" s="607"/>
      <c r="AL577" s="320">
        <f t="shared" si="96"/>
        <v>0</v>
      </c>
      <c r="AM577" s="320">
        <f t="shared" si="99"/>
        <v>0</v>
      </c>
      <c r="AN577" s="324">
        <f t="shared" si="100"/>
        <v>0</v>
      </c>
      <c r="AO577" s="324">
        <f t="shared" si="101"/>
        <v>0</v>
      </c>
      <c r="AP577" s="324">
        <f t="shared" si="102"/>
        <v>0</v>
      </c>
      <c r="AQ577" s="324">
        <f t="shared" si="103"/>
        <v>0</v>
      </c>
      <c r="AR577" s="324">
        <f t="shared" si="104"/>
        <v>0</v>
      </c>
      <c r="AS577" s="324">
        <f t="shared" si="105"/>
        <v>0</v>
      </c>
      <c r="AT577" s="324">
        <f t="shared" si="106"/>
        <v>0</v>
      </c>
      <c r="AU577" s="321">
        <f t="shared" si="107"/>
        <v>0</v>
      </c>
      <c r="AV577" s="322" t="str">
        <f t="shared" si="97"/>
        <v/>
      </c>
      <c r="AW577" s="110"/>
      <c r="AX577" s="110"/>
      <c r="AY577" s="110"/>
    </row>
    <row r="578" spans="1:51">
      <c r="A578" s="319"/>
      <c r="B578" s="634"/>
      <c r="C578" s="634"/>
      <c r="D578" s="633"/>
      <c r="E578" s="635"/>
      <c r="F578" s="635"/>
      <c r="G578" s="634"/>
      <c r="H578" s="647"/>
      <c r="I578" s="651"/>
      <c r="J578" s="647"/>
      <c r="K578" s="649"/>
      <c r="L578" s="647">
        <f>IF(D578="",0,VLOOKUP(D578,LookupDataNonCounty!$B$2:$C$16,2,FALSE)*J578)</f>
        <v>0</v>
      </c>
      <c r="M578" s="647"/>
      <c r="N578" s="647"/>
      <c r="O578" s="647"/>
      <c r="P578" s="647"/>
      <c r="Q578" s="647"/>
      <c r="R578" s="459"/>
      <c r="S578" s="460"/>
      <c r="T578" s="461"/>
      <c r="U578" s="462"/>
      <c r="V578" s="459"/>
      <c r="W578" s="459"/>
      <c r="X578" s="459"/>
      <c r="Y578" s="463"/>
      <c r="Z578" s="464"/>
      <c r="AA578" s="465"/>
      <c r="AB578" s="459"/>
      <c r="AC578" s="463"/>
      <c r="AD578" s="464"/>
      <c r="AE578" s="466"/>
      <c r="AF578" s="464"/>
      <c r="AG578" s="461"/>
      <c r="AH578" s="464"/>
      <c r="AI578" s="461"/>
      <c r="AJ578" s="653">
        <f t="shared" si="98"/>
        <v>1</v>
      </c>
      <c r="AK578" s="608"/>
      <c r="AL578" s="320">
        <f t="shared" si="96"/>
        <v>0</v>
      </c>
      <c r="AM578" s="320">
        <f t="shared" si="99"/>
        <v>0</v>
      </c>
      <c r="AN578" s="324">
        <f t="shared" si="100"/>
        <v>0</v>
      </c>
      <c r="AO578" s="324">
        <f t="shared" si="101"/>
        <v>0</v>
      </c>
      <c r="AP578" s="324">
        <f t="shared" si="102"/>
        <v>0</v>
      </c>
      <c r="AQ578" s="324">
        <f t="shared" si="103"/>
        <v>0</v>
      </c>
      <c r="AR578" s="324">
        <f t="shared" si="104"/>
        <v>0</v>
      </c>
      <c r="AS578" s="324">
        <f t="shared" si="105"/>
        <v>0</v>
      </c>
      <c r="AT578" s="324">
        <f t="shared" si="106"/>
        <v>0</v>
      </c>
      <c r="AU578" s="321">
        <f t="shared" si="107"/>
        <v>0</v>
      </c>
      <c r="AV578" s="322" t="str">
        <f t="shared" si="97"/>
        <v/>
      </c>
      <c r="AW578" s="110"/>
      <c r="AX578" s="110"/>
      <c r="AY578" s="110"/>
    </row>
    <row r="579" spans="1:51">
      <c r="A579" s="319"/>
      <c r="B579" s="634"/>
      <c r="C579" s="634"/>
      <c r="D579" s="633"/>
      <c r="E579" s="635"/>
      <c r="F579" s="635"/>
      <c r="G579" s="634"/>
      <c r="H579" s="647"/>
      <c r="I579" s="651"/>
      <c r="J579" s="647"/>
      <c r="K579" s="649"/>
      <c r="L579" s="647">
        <f>IF(D579="",0,VLOOKUP(D579,LookupDataNonCounty!$B$2:$C$16,2,FALSE)*J579)</f>
        <v>0</v>
      </c>
      <c r="M579" s="647"/>
      <c r="N579" s="647"/>
      <c r="O579" s="647"/>
      <c r="P579" s="647"/>
      <c r="Q579" s="647"/>
      <c r="R579" s="459"/>
      <c r="S579" s="460"/>
      <c r="T579" s="461"/>
      <c r="U579" s="462"/>
      <c r="V579" s="459"/>
      <c r="W579" s="459"/>
      <c r="X579" s="459"/>
      <c r="Y579" s="463"/>
      <c r="Z579" s="464"/>
      <c r="AA579" s="465"/>
      <c r="AB579" s="459"/>
      <c r="AC579" s="463"/>
      <c r="AD579" s="464"/>
      <c r="AE579" s="466"/>
      <c r="AF579" s="464"/>
      <c r="AG579" s="461"/>
      <c r="AH579" s="464"/>
      <c r="AI579" s="461"/>
      <c r="AJ579" s="653">
        <f t="shared" si="98"/>
        <v>1</v>
      </c>
      <c r="AK579" s="607"/>
      <c r="AL579" s="320">
        <f t="shared" si="96"/>
        <v>0</v>
      </c>
      <c r="AM579" s="320">
        <f t="shared" si="99"/>
        <v>0</v>
      </c>
      <c r="AN579" s="324">
        <f t="shared" si="100"/>
        <v>0</v>
      </c>
      <c r="AO579" s="324">
        <f t="shared" si="101"/>
        <v>0</v>
      </c>
      <c r="AP579" s="324">
        <f t="shared" si="102"/>
        <v>0</v>
      </c>
      <c r="AQ579" s="324">
        <f t="shared" si="103"/>
        <v>0</v>
      </c>
      <c r="AR579" s="324">
        <f t="shared" si="104"/>
        <v>0</v>
      </c>
      <c r="AS579" s="324">
        <f t="shared" si="105"/>
        <v>0</v>
      </c>
      <c r="AT579" s="324">
        <f t="shared" si="106"/>
        <v>0</v>
      </c>
      <c r="AU579" s="321">
        <f t="shared" si="107"/>
        <v>0</v>
      </c>
      <c r="AV579" s="322" t="str">
        <f t="shared" si="97"/>
        <v/>
      </c>
      <c r="AW579" s="110"/>
      <c r="AX579" s="110"/>
      <c r="AY579" s="110"/>
    </row>
    <row r="580" spans="1:51">
      <c r="A580" s="319"/>
      <c r="B580" s="634"/>
      <c r="C580" s="634"/>
      <c r="D580" s="633"/>
      <c r="E580" s="635"/>
      <c r="F580" s="635"/>
      <c r="G580" s="634"/>
      <c r="H580" s="647"/>
      <c r="I580" s="651"/>
      <c r="J580" s="647"/>
      <c r="K580" s="649"/>
      <c r="L580" s="647">
        <f>IF(D580="",0,VLOOKUP(D580,LookupDataNonCounty!$B$2:$C$16,2,FALSE)*J580)</f>
        <v>0</v>
      </c>
      <c r="M580" s="647"/>
      <c r="N580" s="647"/>
      <c r="O580" s="647"/>
      <c r="P580" s="647"/>
      <c r="Q580" s="647"/>
      <c r="R580" s="459"/>
      <c r="S580" s="460"/>
      <c r="T580" s="461"/>
      <c r="U580" s="462"/>
      <c r="V580" s="459"/>
      <c r="W580" s="459"/>
      <c r="X580" s="459"/>
      <c r="Y580" s="463"/>
      <c r="Z580" s="464"/>
      <c r="AA580" s="465"/>
      <c r="AB580" s="459"/>
      <c r="AC580" s="463"/>
      <c r="AD580" s="464"/>
      <c r="AE580" s="466"/>
      <c r="AF580" s="464"/>
      <c r="AG580" s="461"/>
      <c r="AH580" s="464"/>
      <c r="AI580" s="461"/>
      <c r="AJ580" s="653">
        <f t="shared" si="98"/>
        <v>1</v>
      </c>
      <c r="AK580" s="608"/>
      <c r="AL580" s="320">
        <f t="shared" si="96"/>
        <v>0</v>
      </c>
      <c r="AM580" s="320">
        <f t="shared" si="99"/>
        <v>0</v>
      </c>
      <c r="AN580" s="324">
        <f t="shared" si="100"/>
        <v>0</v>
      </c>
      <c r="AO580" s="324">
        <f t="shared" si="101"/>
        <v>0</v>
      </c>
      <c r="AP580" s="324">
        <f t="shared" si="102"/>
        <v>0</v>
      </c>
      <c r="AQ580" s="324">
        <f t="shared" si="103"/>
        <v>0</v>
      </c>
      <c r="AR580" s="324">
        <f t="shared" si="104"/>
        <v>0</v>
      </c>
      <c r="AS580" s="324">
        <f t="shared" si="105"/>
        <v>0</v>
      </c>
      <c r="AT580" s="324">
        <f t="shared" si="106"/>
        <v>0</v>
      </c>
      <c r="AU580" s="321">
        <f t="shared" si="107"/>
        <v>0</v>
      </c>
      <c r="AV580" s="322" t="str">
        <f t="shared" si="97"/>
        <v/>
      </c>
      <c r="AW580" s="110"/>
      <c r="AX580" s="110"/>
      <c r="AY580" s="110"/>
    </row>
    <row r="581" spans="1:51">
      <c r="A581" s="319"/>
      <c r="B581" s="634"/>
      <c r="C581" s="634"/>
      <c r="D581" s="633"/>
      <c r="E581" s="635"/>
      <c r="F581" s="635"/>
      <c r="G581" s="634"/>
      <c r="H581" s="647"/>
      <c r="I581" s="651"/>
      <c r="J581" s="647"/>
      <c r="K581" s="649"/>
      <c r="L581" s="647">
        <f>IF(D581="",0,VLOOKUP(D581,LookupDataNonCounty!$B$2:$C$16,2,FALSE)*J581)</f>
        <v>0</v>
      </c>
      <c r="M581" s="647"/>
      <c r="N581" s="647"/>
      <c r="O581" s="647"/>
      <c r="P581" s="647"/>
      <c r="Q581" s="647"/>
      <c r="R581" s="459"/>
      <c r="S581" s="460"/>
      <c r="T581" s="461"/>
      <c r="U581" s="462"/>
      <c r="V581" s="459"/>
      <c r="W581" s="459"/>
      <c r="X581" s="459"/>
      <c r="Y581" s="463"/>
      <c r="Z581" s="464"/>
      <c r="AA581" s="465"/>
      <c r="AB581" s="459"/>
      <c r="AC581" s="463"/>
      <c r="AD581" s="464"/>
      <c r="AE581" s="466"/>
      <c r="AF581" s="464"/>
      <c r="AG581" s="461"/>
      <c r="AH581" s="464"/>
      <c r="AI581" s="461"/>
      <c r="AJ581" s="653">
        <f t="shared" si="98"/>
        <v>1</v>
      </c>
      <c r="AK581" s="607"/>
      <c r="AL581" s="320">
        <f t="shared" ref="AL581:AL644" si="108">(I581+S581)*AJ581</f>
        <v>0</v>
      </c>
      <c r="AM581" s="320">
        <f t="shared" si="99"/>
        <v>0</v>
      </c>
      <c r="AN581" s="324">
        <f t="shared" si="100"/>
        <v>0</v>
      </c>
      <c r="AO581" s="324">
        <f t="shared" si="101"/>
        <v>0</v>
      </c>
      <c r="AP581" s="324">
        <f t="shared" si="102"/>
        <v>0</v>
      </c>
      <c r="AQ581" s="324">
        <f t="shared" si="103"/>
        <v>0</v>
      </c>
      <c r="AR581" s="324">
        <f t="shared" si="104"/>
        <v>0</v>
      </c>
      <c r="AS581" s="324">
        <f t="shared" si="105"/>
        <v>0</v>
      </c>
      <c r="AT581" s="324">
        <f t="shared" si="106"/>
        <v>0</v>
      </c>
      <c r="AU581" s="321">
        <f t="shared" si="107"/>
        <v>0</v>
      </c>
      <c r="AV581" s="322" t="str">
        <f t="shared" ref="AV581:AV644" si="109">IF(COUNTA(AK581,M581:AI581,A581:K581)&gt;0,"Y","")</f>
        <v/>
      </c>
      <c r="AW581" s="110"/>
      <c r="AX581" s="110"/>
      <c r="AY581" s="110"/>
    </row>
    <row r="582" spans="1:51">
      <c r="A582" s="319"/>
      <c r="B582" s="634"/>
      <c r="C582" s="634"/>
      <c r="D582" s="633"/>
      <c r="E582" s="635"/>
      <c r="F582" s="635"/>
      <c r="G582" s="634"/>
      <c r="H582" s="647"/>
      <c r="I582" s="651"/>
      <c r="J582" s="647"/>
      <c r="K582" s="649"/>
      <c r="L582" s="647">
        <f>IF(D582="",0,VLOOKUP(D582,LookupDataNonCounty!$B$2:$C$16,2,FALSE)*J582)</f>
        <v>0</v>
      </c>
      <c r="M582" s="647"/>
      <c r="N582" s="647"/>
      <c r="O582" s="647"/>
      <c r="P582" s="647"/>
      <c r="Q582" s="647"/>
      <c r="R582" s="459"/>
      <c r="S582" s="460"/>
      <c r="T582" s="461"/>
      <c r="U582" s="462"/>
      <c r="V582" s="459"/>
      <c r="W582" s="459"/>
      <c r="X582" s="459"/>
      <c r="Y582" s="463"/>
      <c r="Z582" s="464"/>
      <c r="AA582" s="465"/>
      <c r="AB582" s="459"/>
      <c r="AC582" s="463"/>
      <c r="AD582" s="464"/>
      <c r="AE582" s="466"/>
      <c r="AF582" s="464"/>
      <c r="AG582" s="461"/>
      <c r="AH582" s="464"/>
      <c r="AI582" s="461"/>
      <c r="AJ582" s="653">
        <f t="shared" ref="AJ582:AJ645" si="110">1-AK582</f>
        <v>1</v>
      </c>
      <c r="AK582" s="608"/>
      <c r="AL582" s="320">
        <f t="shared" si="108"/>
        <v>0</v>
      </c>
      <c r="AM582" s="320">
        <f t="shared" ref="AM582:AM645" si="111">AL582/40</f>
        <v>0</v>
      </c>
      <c r="AN582" s="324">
        <f t="shared" ref="AN582:AN645" si="112">(J582+SUM(T582:X582))*AJ582</f>
        <v>0</v>
      </c>
      <c r="AO582" s="324">
        <f t="shared" ref="AO582:AO645" si="113">(SUM(K582,Y582,Z582)*AJ582)</f>
        <v>0</v>
      </c>
      <c r="AP582" s="324">
        <f t="shared" ref="AP582:AP645" si="114">(L582+AA582+AB582)*AJ582</f>
        <v>0</v>
      </c>
      <c r="AQ582" s="324">
        <f t="shared" ref="AQ582:AQ645" si="115">(SUM(M582:N582)+SUM(AC582:AD582))*AJ582</f>
        <v>0</v>
      </c>
      <c r="AR582" s="324">
        <f t="shared" ref="AR582:AR645" si="116">(O582+AE582+AF582)*AJ582</f>
        <v>0</v>
      </c>
      <c r="AS582" s="324">
        <f t="shared" ref="AS582:AS645" si="117">(P582+AG582+AH582)*AJ582</f>
        <v>0</v>
      </c>
      <c r="AT582" s="324">
        <f t="shared" ref="AT582:AT645" si="118">(Q582+AI582)*AJ582</f>
        <v>0</v>
      </c>
      <c r="AU582" s="321">
        <f t="shared" ref="AU582:AU645" si="119">SUM(AN582:AT582)</f>
        <v>0</v>
      </c>
      <c r="AV582" s="322" t="str">
        <f t="shared" si="109"/>
        <v/>
      </c>
      <c r="AW582" s="110"/>
      <c r="AX582" s="110"/>
      <c r="AY582" s="110"/>
    </row>
    <row r="583" spans="1:51">
      <c r="A583" s="319"/>
      <c r="B583" s="634"/>
      <c r="C583" s="634"/>
      <c r="D583" s="633"/>
      <c r="E583" s="635"/>
      <c r="F583" s="635"/>
      <c r="G583" s="634"/>
      <c r="H583" s="647"/>
      <c r="I583" s="651"/>
      <c r="J583" s="647"/>
      <c r="K583" s="649"/>
      <c r="L583" s="647">
        <f>IF(D583="",0,VLOOKUP(D583,LookupDataNonCounty!$B$2:$C$16,2,FALSE)*J583)</f>
        <v>0</v>
      </c>
      <c r="M583" s="647"/>
      <c r="N583" s="647"/>
      <c r="O583" s="647"/>
      <c r="P583" s="647"/>
      <c r="Q583" s="647"/>
      <c r="R583" s="459"/>
      <c r="S583" s="460"/>
      <c r="T583" s="461"/>
      <c r="U583" s="462"/>
      <c r="V583" s="459"/>
      <c r="W583" s="459"/>
      <c r="X583" s="459"/>
      <c r="Y583" s="463"/>
      <c r="Z583" s="464"/>
      <c r="AA583" s="465"/>
      <c r="AB583" s="459"/>
      <c r="AC583" s="463"/>
      <c r="AD583" s="464"/>
      <c r="AE583" s="466"/>
      <c r="AF583" s="464"/>
      <c r="AG583" s="461"/>
      <c r="AH583" s="464"/>
      <c r="AI583" s="461"/>
      <c r="AJ583" s="653">
        <f t="shared" si="110"/>
        <v>1</v>
      </c>
      <c r="AK583" s="607"/>
      <c r="AL583" s="320">
        <f t="shared" si="108"/>
        <v>0</v>
      </c>
      <c r="AM583" s="320">
        <f t="shared" si="111"/>
        <v>0</v>
      </c>
      <c r="AN583" s="324">
        <f t="shared" si="112"/>
        <v>0</v>
      </c>
      <c r="AO583" s="324">
        <f t="shared" si="113"/>
        <v>0</v>
      </c>
      <c r="AP583" s="324">
        <f t="shared" si="114"/>
        <v>0</v>
      </c>
      <c r="AQ583" s="324">
        <f t="shared" si="115"/>
        <v>0</v>
      </c>
      <c r="AR583" s="324">
        <f t="shared" si="116"/>
        <v>0</v>
      </c>
      <c r="AS583" s="324">
        <f t="shared" si="117"/>
        <v>0</v>
      </c>
      <c r="AT583" s="324">
        <f t="shared" si="118"/>
        <v>0</v>
      </c>
      <c r="AU583" s="321">
        <f t="shared" si="119"/>
        <v>0</v>
      </c>
      <c r="AV583" s="322" t="str">
        <f t="shared" si="109"/>
        <v/>
      </c>
      <c r="AW583" s="110"/>
      <c r="AX583" s="110"/>
      <c r="AY583" s="110"/>
    </row>
    <row r="584" spans="1:51">
      <c r="A584" s="319"/>
      <c r="B584" s="634"/>
      <c r="C584" s="634"/>
      <c r="D584" s="633"/>
      <c r="E584" s="635"/>
      <c r="F584" s="635"/>
      <c r="G584" s="634"/>
      <c r="H584" s="647"/>
      <c r="I584" s="651"/>
      <c r="J584" s="647"/>
      <c r="K584" s="649"/>
      <c r="L584" s="647">
        <f>IF(D584="",0,VLOOKUP(D584,LookupDataNonCounty!$B$2:$C$16,2,FALSE)*J584)</f>
        <v>0</v>
      </c>
      <c r="M584" s="647"/>
      <c r="N584" s="647"/>
      <c r="O584" s="647"/>
      <c r="P584" s="647"/>
      <c r="Q584" s="647"/>
      <c r="R584" s="459"/>
      <c r="S584" s="460"/>
      <c r="T584" s="461"/>
      <c r="U584" s="462"/>
      <c r="V584" s="459"/>
      <c r="W584" s="459"/>
      <c r="X584" s="459"/>
      <c r="Y584" s="463"/>
      <c r="Z584" s="464"/>
      <c r="AA584" s="465"/>
      <c r="AB584" s="459"/>
      <c r="AC584" s="463"/>
      <c r="AD584" s="464"/>
      <c r="AE584" s="466"/>
      <c r="AF584" s="464"/>
      <c r="AG584" s="461"/>
      <c r="AH584" s="464"/>
      <c r="AI584" s="461"/>
      <c r="AJ584" s="653">
        <f t="shared" si="110"/>
        <v>1</v>
      </c>
      <c r="AK584" s="608"/>
      <c r="AL584" s="320">
        <f t="shared" si="108"/>
        <v>0</v>
      </c>
      <c r="AM584" s="320">
        <f t="shared" si="111"/>
        <v>0</v>
      </c>
      <c r="AN584" s="324">
        <f t="shared" si="112"/>
        <v>0</v>
      </c>
      <c r="AO584" s="324">
        <f t="shared" si="113"/>
        <v>0</v>
      </c>
      <c r="AP584" s="324">
        <f t="shared" si="114"/>
        <v>0</v>
      </c>
      <c r="AQ584" s="324">
        <f t="shared" si="115"/>
        <v>0</v>
      </c>
      <c r="AR584" s="324">
        <f t="shared" si="116"/>
        <v>0</v>
      </c>
      <c r="AS584" s="324">
        <f t="shared" si="117"/>
        <v>0</v>
      </c>
      <c r="AT584" s="324">
        <f t="shared" si="118"/>
        <v>0</v>
      </c>
      <c r="AU584" s="321">
        <f t="shared" si="119"/>
        <v>0</v>
      </c>
      <c r="AV584" s="322" t="str">
        <f t="shared" si="109"/>
        <v/>
      </c>
      <c r="AW584" s="110"/>
      <c r="AX584" s="110"/>
      <c r="AY584" s="110"/>
    </row>
    <row r="585" spans="1:51">
      <c r="A585" s="319"/>
      <c r="B585" s="634"/>
      <c r="C585" s="634"/>
      <c r="D585" s="633"/>
      <c r="E585" s="635"/>
      <c r="F585" s="635"/>
      <c r="G585" s="634"/>
      <c r="H585" s="647"/>
      <c r="I585" s="651"/>
      <c r="J585" s="647"/>
      <c r="K585" s="649"/>
      <c r="L585" s="647">
        <f>IF(D585="",0,VLOOKUP(D585,LookupDataNonCounty!$B$2:$C$16,2,FALSE)*J585)</f>
        <v>0</v>
      </c>
      <c r="M585" s="647"/>
      <c r="N585" s="647"/>
      <c r="O585" s="647"/>
      <c r="P585" s="647"/>
      <c r="Q585" s="647"/>
      <c r="R585" s="459"/>
      <c r="S585" s="460"/>
      <c r="T585" s="461"/>
      <c r="U585" s="462"/>
      <c r="V585" s="459"/>
      <c r="W585" s="459"/>
      <c r="X585" s="459"/>
      <c r="Y585" s="463"/>
      <c r="Z585" s="464"/>
      <c r="AA585" s="465"/>
      <c r="AB585" s="459"/>
      <c r="AC585" s="463"/>
      <c r="AD585" s="464"/>
      <c r="AE585" s="466"/>
      <c r="AF585" s="464"/>
      <c r="AG585" s="461"/>
      <c r="AH585" s="464"/>
      <c r="AI585" s="461"/>
      <c r="AJ585" s="653">
        <f t="shared" si="110"/>
        <v>1</v>
      </c>
      <c r="AK585" s="607"/>
      <c r="AL585" s="320">
        <f t="shared" si="108"/>
        <v>0</v>
      </c>
      <c r="AM585" s="320">
        <f t="shared" si="111"/>
        <v>0</v>
      </c>
      <c r="AN585" s="324">
        <f t="shared" si="112"/>
        <v>0</v>
      </c>
      <c r="AO585" s="324">
        <f t="shared" si="113"/>
        <v>0</v>
      </c>
      <c r="AP585" s="324">
        <f t="shared" si="114"/>
        <v>0</v>
      </c>
      <c r="AQ585" s="324">
        <f t="shared" si="115"/>
        <v>0</v>
      </c>
      <c r="AR585" s="324">
        <f t="shared" si="116"/>
        <v>0</v>
      </c>
      <c r="AS585" s="324">
        <f t="shared" si="117"/>
        <v>0</v>
      </c>
      <c r="AT585" s="324">
        <f t="shared" si="118"/>
        <v>0</v>
      </c>
      <c r="AU585" s="321">
        <f t="shared" si="119"/>
        <v>0</v>
      </c>
      <c r="AV585" s="322" t="str">
        <f t="shared" si="109"/>
        <v/>
      </c>
      <c r="AW585" s="110"/>
      <c r="AX585" s="110"/>
      <c r="AY585" s="110"/>
    </row>
    <row r="586" spans="1:51">
      <c r="A586" s="319"/>
      <c r="B586" s="634"/>
      <c r="C586" s="634"/>
      <c r="D586" s="633"/>
      <c r="E586" s="635"/>
      <c r="F586" s="635"/>
      <c r="G586" s="634"/>
      <c r="H586" s="647"/>
      <c r="I586" s="651"/>
      <c r="J586" s="647"/>
      <c r="K586" s="649"/>
      <c r="L586" s="647">
        <f>IF(D586="",0,VLOOKUP(D586,LookupDataNonCounty!$B$2:$C$16,2,FALSE)*J586)</f>
        <v>0</v>
      </c>
      <c r="M586" s="647"/>
      <c r="N586" s="647"/>
      <c r="O586" s="647"/>
      <c r="P586" s="647"/>
      <c r="Q586" s="647"/>
      <c r="R586" s="459"/>
      <c r="S586" s="460"/>
      <c r="T586" s="461"/>
      <c r="U586" s="462"/>
      <c r="V586" s="459"/>
      <c r="W586" s="459"/>
      <c r="X586" s="459"/>
      <c r="Y586" s="463"/>
      <c r="Z586" s="464"/>
      <c r="AA586" s="465"/>
      <c r="AB586" s="459"/>
      <c r="AC586" s="463"/>
      <c r="AD586" s="464"/>
      <c r="AE586" s="466"/>
      <c r="AF586" s="464"/>
      <c r="AG586" s="461"/>
      <c r="AH586" s="464"/>
      <c r="AI586" s="461"/>
      <c r="AJ586" s="653">
        <f t="shared" si="110"/>
        <v>1</v>
      </c>
      <c r="AK586" s="608"/>
      <c r="AL586" s="320">
        <f t="shared" si="108"/>
        <v>0</v>
      </c>
      <c r="AM586" s="320">
        <f t="shared" si="111"/>
        <v>0</v>
      </c>
      <c r="AN586" s="324">
        <f t="shared" si="112"/>
        <v>0</v>
      </c>
      <c r="AO586" s="324">
        <f t="shared" si="113"/>
        <v>0</v>
      </c>
      <c r="AP586" s="324">
        <f t="shared" si="114"/>
        <v>0</v>
      </c>
      <c r="AQ586" s="324">
        <f t="shared" si="115"/>
        <v>0</v>
      </c>
      <c r="AR586" s="324">
        <f t="shared" si="116"/>
        <v>0</v>
      </c>
      <c r="AS586" s="324">
        <f t="shared" si="117"/>
        <v>0</v>
      </c>
      <c r="AT586" s="324">
        <f t="shared" si="118"/>
        <v>0</v>
      </c>
      <c r="AU586" s="321">
        <f t="shared" si="119"/>
        <v>0</v>
      </c>
      <c r="AV586" s="322" t="str">
        <f t="shared" si="109"/>
        <v/>
      </c>
      <c r="AW586" s="110"/>
      <c r="AX586" s="110"/>
      <c r="AY586" s="110"/>
    </row>
    <row r="587" spans="1:51">
      <c r="A587" s="319"/>
      <c r="B587" s="634"/>
      <c r="C587" s="634"/>
      <c r="D587" s="633"/>
      <c r="E587" s="635"/>
      <c r="F587" s="635"/>
      <c r="G587" s="634"/>
      <c r="H587" s="647"/>
      <c r="I587" s="651"/>
      <c r="J587" s="647"/>
      <c r="K587" s="649"/>
      <c r="L587" s="647">
        <f>IF(D587="",0,VLOOKUP(D587,LookupDataNonCounty!$B$2:$C$16,2,FALSE)*J587)</f>
        <v>0</v>
      </c>
      <c r="M587" s="647"/>
      <c r="N587" s="647"/>
      <c r="O587" s="647"/>
      <c r="P587" s="647"/>
      <c r="Q587" s="647"/>
      <c r="R587" s="459"/>
      <c r="S587" s="460"/>
      <c r="T587" s="461"/>
      <c r="U587" s="462"/>
      <c r="V587" s="459"/>
      <c r="W587" s="459"/>
      <c r="X587" s="459"/>
      <c r="Y587" s="463"/>
      <c r="Z587" s="464"/>
      <c r="AA587" s="465"/>
      <c r="AB587" s="459"/>
      <c r="AC587" s="463"/>
      <c r="AD587" s="464"/>
      <c r="AE587" s="466"/>
      <c r="AF587" s="464"/>
      <c r="AG587" s="461"/>
      <c r="AH587" s="464"/>
      <c r="AI587" s="461"/>
      <c r="AJ587" s="653">
        <f t="shared" si="110"/>
        <v>1</v>
      </c>
      <c r="AK587" s="607"/>
      <c r="AL587" s="320">
        <f t="shared" si="108"/>
        <v>0</v>
      </c>
      <c r="AM587" s="320">
        <f t="shared" si="111"/>
        <v>0</v>
      </c>
      <c r="AN587" s="324">
        <f t="shared" si="112"/>
        <v>0</v>
      </c>
      <c r="AO587" s="324">
        <f t="shared" si="113"/>
        <v>0</v>
      </c>
      <c r="AP587" s="324">
        <f t="shared" si="114"/>
        <v>0</v>
      </c>
      <c r="AQ587" s="324">
        <f t="shared" si="115"/>
        <v>0</v>
      </c>
      <c r="AR587" s="324">
        <f t="shared" si="116"/>
        <v>0</v>
      </c>
      <c r="AS587" s="324">
        <f t="shared" si="117"/>
        <v>0</v>
      </c>
      <c r="AT587" s="324">
        <f t="shared" si="118"/>
        <v>0</v>
      </c>
      <c r="AU587" s="321">
        <f t="shared" si="119"/>
        <v>0</v>
      </c>
      <c r="AV587" s="322" t="str">
        <f t="shared" si="109"/>
        <v/>
      </c>
      <c r="AW587" s="110"/>
      <c r="AX587" s="110"/>
      <c r="AY587" s="110"/>
    </row>
    <row r="588" spans="1:51">
      <c r="A588" s="319"/>
      <c r="B588" s="634"/>
      <c r="C588" s="634"/>
      <c r="D588" s="633"/>
      <c r="E588" s="635"/>
      <c r="F588" s="635"/>
      <c r="G588" s="634"/>
      <c r="H588" s="647"/>
      <c r="I588" s="651"/>
      <c r="J588" s="647"/>
      <c r="K588" s="649"/>
      <c r="L588" s="647">
        <f>IF(D588="",0,VLOOKUP(D588,LookupDataNonCounty!$B$2:$C$16,2,FALSE)*J588)</f>
        <v>0</v>
      </c>
      <c r="M588" s="647"/>
      <c r="N588" s="647"/>
      <c r="O588" s="647"/>
      <c r="P588" s="647"/>
      <c r="Q588" s="647"/>
      <c r="R588" s="459"/>
      <c r="S588" s="460"/>
      <c r="T588" s="461"/>
      <c r="U588" s="462"/>
      <c r="V588" s="459"/>
      <c r="W588" s="459"/>
      <c r="X588" s="459"/>
      <c r="Y588" s="463"/>
      <c r="Z588" s="464"/>
      <c r="AA588" s="465"/>
      <c r="AB588" s="459"/>
      <c r="AC588" s="463"/>
      <c r="AD588" s="464"/>
      <c r="AE588" s="466"/>
      <c r="AF588" s="464"/>
      <c r="AG588" s="461"/>
      <c r="AH588" s="464"/>
      <c r="AI588" s="461"/>
      <c r="AJ588" s="653">
        <f t="shared" si="110"/>
        <v>1</v>
      </c>
      <c r="AK588" s="608"/>
      <c r="AL588" s="320">
        <f t="shared" si="108"/>
        <v>0</v>
      </c>
      <c r="AM588" s="320">
        <f t="shared" si="111"/>
        <v>0</v>
      </c>
      <c r="AN588" s="324">
        <f t="shared" si="112"/>
        <v>0</v>
      </c>
      <c r="AO588" s="324">
        <f t="shared" si="113"/>
        <v>0</v>
      </c>
      <c r="AP588" s="324">
        <f t="shared" si="114"/>
        <v>0</v>
      </c>
      <c r="AQ588" s="324">
        <f t="shared" si="115"/>
        <v>0</v>
      </c>
      <c r="AR588" s="324">
        <f t="shared" si="116"/>
        <v>0</v>
      </c>
      <c r="AS588" s="324">
        <f t="shared" si="117"/>
        <v>0</v>
      </c>
      <c r="AT588" s="324">
        <f t="shared" si="118"/>
        <v>0</v>
      </c>
      <c r="AU588" s="321">
        <f t="shared" si="119"/>
        <v>0</v>
      </c>
      <c r="AV588" s="322" t="str">
        <f t="shared" si="109"/>
        <v/>
      </c>
      <c r="AW588" s="110"/>
      <c r="AX588" s="110"/>
      <c r="AY588" s="110"/>
    </row>
    <row r="589" spans="1:51">
      <c r="A589" s="319"/>
      <c r="B589" s="634"/>
      <c r="C589" s="634"/>
      <c r="D589" s="633"/>
      <c r="E589" s="635"/>
      <c r="F589" s="635"/>
      <c r="G589" s="634"/>
      <c r="H589" s="647"/>
      <c r="I589" s="651"/>
      <c r="J589" s="647"/>
      <c r="K589" s="649"/>
      <c r="L589" s="647">
        <f>IF(D589="",0,VLOOKUP(D589,LookupDataNonCounty!$B$2:$C$16,2,FALSE)*J589)</f>
        <v>0</v>
      </c>
      <c r="M589" s="647"/>
      <c r="N589" s="647"/>
      <c r="O589" s="647"/>
      <c r="P589" s="647"/>
      <c r="Q589" s="647"/>
      <c r="R589" s="459"/>
      <c r="S589" s="460"/>
      <c r="T589" s="461"/>
      <c r="U589" s="462"/>
      <c r="V589" s="459"/>
      <c r="W589" s="459"/>
      <c r="X589" s="459"/>
      <c r="Y589" s="463"/>
      <c r="Z589" s="464"/>
      <c r="AA589" s="465"/>
      <c r="AB589" s="459"/>
      <c r="AC589" s="463"/>
      <c r="AD589" s="464"/>
      <c r="AE589" s="466"/>
      <c r="AF589" s="464"/>
      <c r="AG589" s="461"/>
      <c r="AH589" s="464"/>
      <c r="AI589" s="461"/>
      <c r="AJ589" s="653">
        <f t="shared" si="110"/>
        <v>1</v>
      </c>
      <c r="AK589" s="607"/>
      <c r="AL589" s="320">
        <f t="shared" si="108"/>
        <v>0</v>
      </c>
      <c r="AM589" s="320">
        <f t="shared" si="111"/>
        <v>0</v>
      </c>
      <c r="AN589" s="324">
        <f t="shared" si="112"/>
        <v>0</v>
      </c>
      <c r="AO589" s="324">
        <f t="shared" si="113"/>
        <v>0</v>
      </c>
      <c r="AP589" s="324">
        <f t="shared" si="114"/>
        <v>0</v>
      </c>
      <c r="AQ589" s="324">
        <f t="shared" si="115"/>
        <v>0</v>
      </c>
      <c r="AR589" s="324">
        <f t="shared" si="116"/>
        <v>0</v>
      </c>
      <c r="AS589" s="324">
        <f t="shared" si="117"/>
        <v>0</v>
      </c>
      <c r="AT589" s="324">
        <f t="shared" si="118"/>
        <v>0</v>
      </c>
      <c r="AU589" s="321">
        <f t="shared" si="119"/>
        <v>0</v>
      </c>
      <c r="AV589" s="322" t="str">
        <f t="shared" si="109"/>
        <v/>
      </c>
      <c r="AW589" s="110"/>
      <c r="AX589" s="110"/>
      <c r="AY589" s="110"/>
    </row>
    <row r="590" spans="1:51">
      <c r="A590" s="319"/>
      <c r="B590" s="634"/>
      <c r="C590" s="634"/>
      <c r="D590" s="633"/>
      <c r="E590" s="635"/>
      <c r="F590" s="635"/>
      <c r="G590" s="634"/>
      <c r="H590" s="647"/>
      <c r="I590" s="651"/>
      <c r="J590" s="647"/>
      <c r="K590" s="649"/>
      <c r="L590" s="647">
        <f>IF(D590="",0,VLOOKUP(D590,LookupDataNonCounty!$B$2:$C$16,2,FALSE)*J590)</f>
        <v>0</v>
      </c>
      <c r="M590" s="647"/>
      <c r="N590" s="647"/>
      <c r="O590" s="647"/>
      <c r="P590" s="647"/>
      <c r="Q590" s="647"/>
      <c r="R590" s="459"/>
      <c r="S590" s="460"/>
      <c r="T590" s="461"/>
      <c r="U590" s="462"/>
      <c r="V590" s="459"/>
      <c r="W590" s="459"/>
      <c r="X590" s="459"/>
      <c r="Y590" s="463"/>
      <c r="Z590" s="464"/>
      <c r="AA590" s="465"/>
      <c r="AB590" s="459"/>
      <c r="AC590" s="463"/>
      <c r="AD590" s="464"/>
      <c r="AE590" s="466"/>
      <c r="AF590" s="464"/>
      <c r="AG590" s="461"/>
      <c r="AH590" s="464"/>
      <c r="AI590" s="461"/>
      <c r="AJ590" s="653">
        <f t="shared" si="110"/>
        <v>1</v>
      </c>
      <c r="AK590" s="608"/>
      <c r="AL590" s="320">
        <f t="shared" si="108"/>
        <v>0</v>
      </c>
      <c r="AM590" s="320">
        <f t="shared" si="111"/>
        <v>0</v>
      </c>
      <c r="AN590" s="324">
        <f t="shared" si="112"/>
        <v>0</v>
      </c>
      <c r="AO590" s="324">
        <f t="shared" si="113"/>
        <v>0</v>
      </c>
      <c r="AP590" s="324">
        <f t="shared" si="114"/>
        <v>0</v>
      </c>
      <c r="AQ590" s="324">
        <f t="shared" si="115"/>
        <v>0</v>
      </c>
      <c r="AR590" s="324">
        <f t="shared" si="116"/>
        <v>0</v>
      </c>
      <c r="AS590" s="324">
        <f t="shared" si="117"/>
        <v>0</v>
      </c>
      <c r="AT590" s="324">
        <f t="shared" si="118"/>
        <v>0</v>
      </c>
      <c r="AU590" s="321">
        <f t="shared" si="119"/>
        <v>0</v>
      </c>
      <c r="AV590" s="322" t="str">
        <f t="shared" si="109"/>
        <v/>
      </c>
      <c r="AW590" s="110"/>
      <c r="AX590" s="110"/>
      <c r="AY590" s="110"/>
    </row>
    <row r="591" spans="1:51">
      <c r="A591" s="319"/>
      <c r="B591" s="634"/>
      <c r="C591" s="634"/>
      <c r="D591" s="633"/>
      <c r="E591" s="635"/>
      <c r="F591" s="635"/>
      <c r="G591" s="634"/>
      <c r="H591" s="647"/>
      <c r="I591" s="651"/>
      <c r="J591" s="647"/>
      <c r="K591" s="649"/>
      <c r="L591" s="647">
        <f>IF(D591="",0,VLOOKUP(D591,LookupDataNonCounty!$B$2:$C$16,2,FALSE)*J591)</f>
        <v>0</v>
      </c>
      <c r="M591" s="647"/>
      <c r="N591" s="647"/>
      <c r="O591" s="647"/>
      <c r="P591" s="647"/>
      <c r="Q591" s="647"/>
      <c r="R591" s="459"/>
      <c r="S591" s="460"/>
      <c r="T591" s="461"/>
      <c r="U591" s="462"/>
      <c r="V591" s="459"/>
      <c r="W591" s="459"/>
      <c r="X591" s="459"/>
      <c r="Y591" s="463"/>
      <c r="Z591" s="464"/>
      <c r="AA591" s="465"/>
      <c r="AB591" s="459"/>
      <c r="AC591" s="463"/>
      <c r="AD591" s="464"/>
      <c r="AE591" s="466"/>
      <c r="AF591" s="464"/>
      <c r="AG591" s="461"/>
      <c r="AH591" s="464"/>
      <c r="AI591" s="461"/>
      <c r="AJ591" s="653">
        <f t="shared" si="110"/>
        <v>1</v>
      </c>
      <c r="AK591" s="607"/>
      <c r="AL591" s="320">
        <f t="shared" si="108"/>
        <v>0</v>
      </c>
      <c r="AM591" s="320">
        <f t="shared" si="111"/>
        <v>0</v>
      </c>
      <c r="AN591" s="324">
        <f t="shared" si="112"/>
        <v>0</v>
      </c>
      <c r="AO591" s="324">
        <f t="shared" si="113"/>
        <v>0</v>
      </c>
      <c r="AP591" s="324">
        <f t="shared" si="114"/>
        <v>0</v>
      </c>
      <c r="AQ591" s="324">
        <f t="shared" si="115"/>
        <v>0</v>
      </c>
      <c r="AR591" s="324">
        <f t="shared" si="116"/>
        <v>0</v>
      </c>
      <c r="AS591" s="324">
        <f t="shared" si="117"/>
        <v>0</v>
      </c>
      <c r="AT591" s="324">
        <f t="shared" si="118"/>
        <v>0</v>
      </c>
      <c r="AU591" s="321">
        <f t="shared" si="119"/>
        <v>0</v>
      </c>
      <c r="AV591" s="322" t="str">
        <f t="shared" si="109"/>
        <v/>
      </c>
      <c r="AW591" s="110"/>
      <c r="AX591" s="110"/>
      <c r="AY591" s="110"/>
    </row>
    <row r="592" spans="1:51">
      <c r="A592" s="319"/>
      <c r="B592" s="634"/>
      <c r="C592" s="634"/>
      <c r="D592" s="633"/>
      <c r="E592" s="635"/>
      <c r="F592" s="635"/>
      <c r="G592" s="634"/>
      <c r="H592" s="647"/>
      <c r="I592" s="651"/>
      <c r="J592" s="647"/>
      <c r="K592" s="649"/>
      <c r="L592" s="647">
        <f>IF(D592="",0,VLOOKUP(D592,LookupDataNonCounty!$B$2:$C$16,2,FALSE)*J592)</f>
        <v>0</v>
      </c>
      <c r="M592" s="647"/>
      <c r="N592" s="647"/>
      <c r="O592" s="647"/>
      <c r="P592" s="647"/>
      <c r="Q592" s="647"/>
      <c r="R592" s="459"/>
      <c r="S592" s="460"/>
      <c r="T592" s="461"/>
      <c r="U592" s="462"/>
      <c r="V592" s="459"/>
      <c r="W592" s="459"/>
      <c r="X592" s="459"/>
      <c r="Y592" s="463"/>
      <c r="Z592" s="464"/>
      <c r="AA592" s="465"/>
      <c r="AB592" s="459"/>
      <c r="AC592" s="463"/>
      <c r="AD592" s="464"/>
      <c r="AE592" s="466"/>
      <c r="AF592" s="464"/>
      <c r="AG592" s="461"/>
      <c r="AH592" s="464"/>
      <c r="AI592" s="461"/>
      <c r="AJ592" s="653">
        <f t="shared" si="110"/>
        <v>1</v>
      </c>
      <c r="AK592" s="608"/>
      <c r="AL592" s="320">
        <f t="shared" si="108"/>
        <v>0</v>
      </c>
      <c r="AM592" s="320">
        <f t="shared" si="111"/>
        <v>0</v>
      </c>
      <c r="AN592" s="324">
        <f t="shared" si="112"/>
        <v>0</v>
      </c>
      <c r="AO592" s="324">
        <f t="shared" si="113"/>
        <v>0</v>
      </c>
      <c r="AP592" s="324">
        <f t="shared" si="114"/>
        <v>0</v>
      </c>
      <c r="AQ592" s="324">
        <f t="shared" si="115"/>
        <v>0</v>
      </c>
      <c r="AR592" s="324">
        <f t="shared" si="116"/>
        <v>0</v>
      </c>
      <c r="AS592" s="324">
        <f t="shared" si="117"/>
        <v>0</v>
      </c>
      <c r="AT592" s="324">
        <f t="shared" si="118"/>
        <v>0</v>
      </c>
      <c r="AU592" s="321">
        <f t="shared" si="119"/>
        <v>0</v>
      </c>
      <c r="AV592" s="322" t="str">
        <f t="shared" si="109"/>
        <v/>
      </c>
      <c r="AW592" s="110"/>
      <c r="AX592" s="110"/>
      <c r="AY592" s="110"/>
    </row>
    <row r="593" spans="1:51">
      <c r="A593" s="319"/>
      <c r="B593" s="634"/>
      <c r="C593" s="634"/>
      <c r="D593" s="633"/>
      <c r="E593" s="635"/>
      <c r="F593" s="635"/>
      <c r="G593" s="634"/>
      <c r="H593" s="647"/>
      <c r="I593" s="651"/>
      <c r="J593" s="647"/>
      <c r="K593" s="649"/>
      <c r="L593" s="647">
        <f>IF(D593="",0,VLOOKUP(D593,LookupDataNonCounty!$B$2:$C$16,2,FALSE)*J593)</f>
        <v>0</v>
      </c>
      <c r="M593" s="647"/>
      <c r="N593" s="647"/>
      <c r="O593" s="647"/>
      <c r="P593" s="647"/>
      <c r="Q593" s="647"/>
      <c r="R593" s="459"/>
      <c r="S593" s="460"/>
      <c r="T593" s="461"/>
      <c r="U593" s="462"/>
      <c r="V593" s="459"/>
      <c r="W593" s="459"/>
      <c r="X593" s="459"/>
      <c r="Y593" s="463"/>
      <c r="Z593" s="464"/>
      <c r="AA593" s="465"/>
      <c r="AB593" s="459"/>
      <c r="AC593" s="463"/>
      <c r="AD593" s="464"/>
      <c r="AE593" s="466"/>
      <c r="AF593" s="464"/>
      <c r="AG593" s="461"/>
      <c r="AH593" s="464"/>
      <c r="AI593" s="461"/>
      <c r="AJ593" s="653">
        <f t="shared" si="110"/>
        <v>1</v>
      </c>
      <c r="AK593" s="607"/>
      <c r="AL593" s="320">
        <f t="shared" si="108"/>
        <v>0</v>
      </c>
      <c r="AM593" s="320">
        <f t="shared" si="111"/>
        <v>0</v>
      </c>
      <c r="AN593" s="324">
        <f t="shared" si="112"/>
        <v>0</v>
      </c>
      <c r="AO593" s="324">
        <f t="shared" si="113"/>
        <v>0</v>
      </c>
      <c r="AP593" s="324">
        <f t="shared" si="114"/>
        <v>0</v>
      </c>
      <c r="AQ593" s="324">
        <f t="shared" si="115"/>
        <v>0</v>
      </c>
      <c r="AR593" s="324">
        <f t="shared" si="116"/>
        <v>0</v>
      </c>
      <c r="AS593" s="324">
        <f t="shared" si="117"/>
        <v>0</v>
      </c>
      <c r="AT593" s="324">
        <f t="shared" si="118"/>
        <v>0</v>
      </c>
      <c r="AU593" s="321">
        <f t="shared" si="119"/>
        <v>0</v>
      </c>
      <c r="AV593" s="322" t="str">
        <f t="shared" si="109"/>
        <v/>
      </c>
      <c r="AW593" s="110"/>
      <c r="AX593" s="110"/>
      <c r="AY593" s="110"/>
    </row>
    <row r="594" spans="1:51">
      <c r="A594" s="319"/>
      <c r="B594" s="634"/>
      <c r="C594" s="634"/>
      <c r="D594" s="633"/>
      <c r="E594" s="635"/>
      <c r="F594" s="635"/>
      <c r="G594" s="634"/>
      <c r="H594" s="647"/>
      <c r="I594" s="651"/>
      <c r="J594" s="647"/>
      <c r="K594" s="649"/>
      <c r="L594" s="647">
        <f>IF(D594="",0,VLOOKUP(D594,LookupDataNonCounty!$B$2:$C$16,2,FALSE)*J594)</f>
        <v>0</v>
      </c>
      <c r="M594" s="647"/>
      <c r="N594" s="647"/>
      <c r="O594" s="647"/>
      <c r="P594" s="647"/>
      <c r="Q594" s="647"/>
      <c r="R594" s="459"/>
      <c r="S594" s="460"/>
      <c r="T594" s="461"/>
      <c r="U594" s="462"/>
      <c r="V594" s="459"/>
      <c r="W594" s="459"/>
      <c r="X594" s="459"/>
      <c r="Y594" s="463"/>
      <c r="Z594" s="464"/>
      <c r="AA594" s="465"/>
      <c r="AB594" s="459"/>
      <c r="AC594" s="463"/>
      <c r="AD594" s="464"/>
      <c r="AE594" s="466"/>
      <c r="AF594" s="464"/>
      <c r="AG594" s="461"/>
      <c r="AH594" s="464"/>
      <c r="AI594" s="461"/>
      <c r="AJ594" s="653">
        <f t="shared" si="110"/>
        <v>1</v>
      </c>
      <c r="AK594" s="608"/>
      <c r="AL594" s="320">
        <f t="shared" si="108"/>
        <v>0</v>
      </c>
      <c r="AM594" s="320">
        <f t="shared" si="111"/>
        <v>0</v>
      </c>
      <c r="AN594" s="324">
        <f t="shared" si="112"/>
        <v>0</v>
      </c>
      <c r="AO594" s="324">
        <f t="shared" si="113"/>
        <v>0</v>
      </c>
      <c r="AP594" s="324">
        <f t="shared" si="114"/>
        <v>0</v>
      </c>
      <c r="AQ594" s="324">
        <f t="shared" si="115"/>
        <v>0</v>
      </c>
      <c r="AR594" s="324">
        <f t="shared" si="116"/>
        <v>0</v>
      </c>
      <c r="AS594" s="324">
        <f t="shared" si="117"/>
        <v>0</v>
      </c>
      <c r="AT594" s="324">
        <f t="shared" si="118"/>
        <v>0</v>
      </c>
      <c r="AU594" s="321">
        <f t="shared" si="119"/>
        <v>0</v>
      </c>
      <c r="AV594" s="322" t="str">
        <f t="shared" si="109"/>
        <v/>
      </c>
      <c r="AW594" s="110"/>
      <c r="AX594" s="110"/>
      <c r="AY594" s="110"/>
    </row>
    <row r="595" spans="1:51">
      <c r="A595" s="319"/>
      <c r="B595" s="634"/>
      <c r="C595" s="634"/>
      <c r="D595" s="633"/>
      <c r="E595" s="635"/>
      <c r="F595" s="635"/>
      <c r="G595" s="634"/>
      <c r="H595" s="647"/>
      <c r="I595" s="651"/>
      <c r="J595" s="647"/>
      <c r="K595" s="649"/>
      <c r="L595" s="647">
        <f>IF(D595="",0,VLOOKUP(D595,LookupDataNonCounty!$B$2:$C$16,2,FALSE)*J595)</f>
        <v>0</v>
      </c>
      <c r="M595" s="647"/>
      <c r="N595" s="647"/>
      <c r="O595" s="647"/>
      <c r="P595" s="647"/>
      <c r="Q595" s="647"/>
      <c r="R595" s="459"/>
      <c r="S595" s="460"/>
      <c r="T595" s="461"/>
      <c r="U595" s="462"/>
      <c r="V595" s="459"/>
      <c r="W595" s="459"/>
      <c r="X595" s="459"/>
      <c r="Y595" s="463"/>
      <c r="Z595" s="464"/>
      <c r="AA595" s="465"/>
      <c r="AB595" s="459"/>
      <c r="AC595" s="463"/>
      <c r="AD595" s="464"/>
      <c r="AE595" s="466"/>
      <c r="AF595" s="464"/>
      <c r="AG595" s="461"/>
      <c r="AH595" s="464"/>
      <c r="AI595" s="461"/>
      <c r="AJ595" s="653">
        <f t="shared" si="110"/>
        <v>1</v>
      </c>
      <c r="AK595" s="607"/>
      <c r="AL595" s="320">
        <f t="shared" si="108"/>
        <v>0</v>
      </c>
      <c r="AM595" s="320">
        <f t="shared" si="111"/>
        <v>0</v>
      </c>
      <c r="AN595" s="324">
        <f t="shared" si="112"/>
        <v>0</v>
      </c>
      <c r="AO595" s="324">
        <f t="shared" si="113"/>
        <v>0</v>
      </c>
      <c r="AP595" s="324">
        <f t="shared" si="114"/>
        <v>0</v>
      </c>
      <c r="AQ595" s="324">
        <f t="shared" si="115"/>
        <v>0</v>
      </c>
      <c r="AR595" s="324">
        <f t="shared" si="116"/>
        <v>0</v>
      </c>
      <c r="AS595" s="324">
        <f t="shared" si="117"/>
        <v>0</v>
      </c>
      <c r="AT595" s="324">
        <f t="shared" si="118"/>
        <v>0</v>
      </c>
      <c r="AU595" s="321">
        <f t="shared" si="119"/>
        <v>0</v>
      </c>
      <c r="AV595" s="322" t="str">
        <f t="shared" si="109"/>
        <v/>
      </c>
      <c r="AW595" s="110"/>
      <c r="AX595" s="110"/>
      <c r="AY595" s="110"/>
    </row>
    <row r="596" spans="1:51">
      <c r="A596" s="319"/>
      <c r="B596" s="634"/>
      <c r="C596" s="634"/>
      <c r="D596" s="633"/>
      <c r="E596" s="635"/>
      <c r="F596" s="635"/>
      <c r="G596" s="634"/>
      <c r="H596" s="647"/>
      <c r="I596" s="651"/>
      <c r="J596" s="647"/>
      <c r="K596" s="649"/>
      <c r="L596" s="647">
        <f>IF(D596="",0,VLOOKUP(D596,LookupDataNonCounty!$B$2:$C$16,2,FALSE)*J596)</f>
        <v>0</v>
      </c>
      <c r="M596" s="647"/>
      <c r="N596" s="647"/>
      <c r="O596" s="647"/>
      <c r="P596" s="647"/>
      <c r="Q596" s="647"/>
      <c r="R596" s="459"/>
      <c r="S596" s="460"/>
      <c r="T596" s="461"/>
      <c r="U596" s="462"/>
      <c r="V596" s="459"/>
      <c r="W596" s="459"/>
      <c r="X596" s="459"/>
      <c r="Y596" s="463"/>
      <c r="Z596" s="464"/>
      <c r="AA596" s="465"/>
      <c r="AB596" s="459"/>
      <c r="AC596" s="463"/>
      <c r="AD596" s="464"/>
      <c r="AE596" s="466"/>
      <c r="AF596" s="464"/>
      <c r="AG596" s="461"/>
      <c r="AH596" s="464"/>
      <c r="AI596" s="461"/>
      <c r="AJ596" s="653">
        <f t="shared" si="110"/>
        <v>1</v>
      </c>
      <c r="AK596" s="608"/>
      <c r="AL596" s="320">
        <f t="shared" si="108"/>
        <v>0</v>
      </c>
      <c r="AM596" s="320">
        <f t="shared" si="111"/>
        <v>0</v>
      </c>
      <c r="AN596" s="324">
        <f t="shared" si="112"/>
        <v>0</v>
      </c>
      <c r="AO596" s="324">
        <f t="shared" si="113"/>
        <v>0</v>
      </c>
      <c r="AP596" s="324">
        <f t="shared" si="114"/>
        <v>0</v>
      </c>
      <c r="AQ596" s="324">
        <f t="shared" si="115"/>
        <v>0</v>
      </c>
      <c r="AR596" s="324">
        <f t="shared" si="116"/>
        <v>0</v>
      </c>
      <c r="AS596" s="324">
        <f t="shared" si="117"/>
        <v>0</v>
      </c>
      <c r="AT596" s="324">
        <f t="shared" si="118"/>
        <v>0</v>
      </c>
      <c r="AU596" s="321">
        <f t="shared" si="119"/>
        <v>0</v>
      </c>
      <c r="AV596" s="322" t="str">
        <f t="shared" si="109"/>
        <v/>
      </c>
      <c r="AW596" s="110"/>
      <c r="AX596" s="110"/>
      <c r="AY596" s="110"/>
    </row>
    <row r="597" spans="1:51">
      <c r="A597" s="319"/>
      <c r="B597" s="634"/>
      <c r="C597" s="634"/>
      <c r="D597" s="633"/>
      <c r="E597" s="635"/>
      <c r="F597" s="635"/>
      <c r="G597" s="634"/>
      <c r="H597" s="647"/>
      <c r="I597" s="651"/>
      <c r="J597" s="647"/>
      <c r="K597" s="649"/>
      <c r="L597" s="647">
        <f>IF(D597="",0,VLOOKUP(D597,LookupDataNonCounty!$B$2:$C$16,2,FALSE)*J597)</f>
        <v>0</v>
      </c>
      <c r="M597" s="647"/>
      <c r="N597" s="647"/>
      <c r="O597" s="647"/>
      <c r="P597" s="647"/>
      <c r="Q597" s="647"/>
      <c r="R597" s="459"/>
      <c r="S597" s="460"/>
      <c r="T597" s="461"/>
      <c r="U597" s="462"/>
      <c r="V597" s="459"/>
      <c r="W597" s="459"/>
      <c r="X597" s="459"/>
      <c r="Y597" s="463"/>
      <c r="Z597" s="464"/>
      <c r="AA597" s="465"/>
      <c r="AB597" s="459"/>
      <c r="AC597" s="463"/>
      <c r="AD597" s="464"/>
      <c r="AE597" s="466"/>
      <c r="AF597" s="464"/>
      <c r="AG597" s="461"/>
      <c r="AH597" s="464"/>
      <c r="AI597" s="461"/>
      <c r="AJ597" s="653">
        <f t="shared" si="110"/>
        <v>1</v>
      </c>
      <c r="AK597" s="607"/>
      <c r="AL597" s="320">
        <f t="shared" si="108"/>
        <v>0</v>
      </c>
      <c r="AM597" s="320">
        <f t="shared" si="111"/>
        <v>0</v>
      </c>
      <c r="AN597" s="324">
        <f t="shared" si="112"/>
        <v>0</v>
      </c>
      <c r="AO597" s="324">
        <f t="shared" si="113"/>
        <v>0</v>
      </c>
      <c r="AP597" s="324">
        <f t="shared" si="114"/>
        <v>0</v>
      </c>
      <c r="AQ597" s="324">
        <f t="shared" si="115"/>
        <v>0</v>
      </c>
      <c r="AR597" s="324">
        <f t="shared" si="116"/>
        <v>0</v>
      </c>
      <c r="AS597" s="324">
        <f t="shared" si="117"/>
        <v>0</v>
      </c>
      <c r="AT597" s="324">
        <f t="shared" si="118"/>
        <v>0</v>
      </c>
      <c r="AU597" s="321">
        <f t="shared" si="119"/>
        <v>0</v>
      </c>
      <c r="AV597" s="322" t="str">
        <f t="shared" si="109"/>
        <v/>
      </c>
      <c r="AW597" s="110"/>
      <c r="AX597" s="110"/>
      <c r="AY597" s="110"/>
    </row>
    <row r="598" spans="1:51">
      <c r="A598" s="319"/>
      <c r="B598" s="634"/>
      <c r="C598" s="634"/>
      <c r="D598" s="633"/>
      <c r="E598" s="635"/>
      <c r="F598" s="635"/>
      <c r="G598" s="634"/>
      <c r="H598" s="647"/>
      <c r="I598" s="651"/>
      <c r="J598" s="647"/>
      <c r="K598" s="649"/>
      <c r="L598" s="647">
        <f>IF(D598="",0,VLOOKUP(D598,LookupDataNonCounty!$B$2:$C$16,2,FALSE)*J598)</f>
        <v>0</v>
      </c>
      <c r="M598" s="647"/>
      <c r="N598" s="647"/>
      <c r="O598" s="647"/>
      <c r="P598" s="647"/>
      <c r="Q598" s="647"/>
      <c r="R598" s="459"/>
      <c r="S598" s="460"/>
      <c r="T598" s="461"/>
      <c r="U598" s="462"/>
      <c r="V598" s="459"/>
      <c r="W598" s="459"/>
      <c r="X598" s="459"/>
      <c r="Y598" s="463"/>
      <c r="Z598" s="464"/>
      <c r="AA598" s="465"/>
      <c r="AB598" s="459"/>
      <c r="AC598" s="463"/>
      <c r="AD598" s="464"/>
      <c r="AE598" s="466"/>
      <c r="AF598" s="464"/>
      <c r="AG598" s="461"/>
      <c r="AH598" s="464"/>
      <c r="AI598" s="461"/>
      <c r="AJ598" s="653">
        <f t="shared" si="110"/>
        <v>1</v>
      </c>
      <c r="AK598" s="608"/>
      <c r="AL598" s="320">
        <f t="shared" si="108"/>
        <v>0</v>
      </c>
      <c r="AM598" s="320">
        <f t="shared" si="111"/>
        <v>0</v>
      </c>
      <c r="AN598" s="324">
        <f t="shared" si="112"/>
        <v>0</v>
      </c>
      <c r="AO598" s="324">
        <f t="shared" si="113"/>
        <v>0</v>
      </c>
      <c r="AP598" s="324">
        <f t="shared" si="114"/>
        <v>0</v>
      </c>
      <c r="AQ598" s="324">
        <f t="shared" si="115"/>
        <v>0</v>
      </c>
      <c r="AR598" s="324">
        <f t="shared" si="116"/>
        <v>0</v>
      </c>
      <c r="AS598" s="324">
        <f t="shared" si="117"/>
        <v>0</v>
      </c>
      <c r="AT598" s="324">
        <f t="shared" si="118"/>
        <v>0</v>
      </c>
      <c r="AU598" s="321">
        <f t="shared" si="119"/>
        <v>0</v>
      </c>
      <c r="AV598" s="322" t="str">
        <f t="shared" si="109"/>
        <v/>
      </c>
      <c r="AW598" s="110"/>
      <c r="AX598" s="110"/>
      <c r="AY598" s="110"/>
    </row>
    <row r="599" spans="1:51">
      <c r="A599" s="319"/>
      <c r="B599" s="634"/>
      <c r="C599" s="634"/>
      <c r="D599" s="633"/>
      <c r="E599" s="635"/>
      <c r="F599" s="635"/>
      <c r="G599" s="634"/>
      <c r="H599" s="647"/>
      <c r="I599" s="651"/>
      <c r="J599" s="647"/>
      <c r="K599" s="649"/>
      <c r="L599" s="647">
        <f>IF(D599="",0,VLOOKUP(D599,LookupDataNonCounty!$B$2:$C$16,2,FALSE)*J599)</f>
        <v>0</v>
      </c>
      <c r="M599" s="647"/>
      <c r="N599" s="647"/>
      <c r="O599" s="647"/>
      <c r="P599" s="647"/>
      <c r="Q599" s="647"/>
      <c r="R599" s="459"/>
      <c r="S599" s="460"/>
      <c r="T599" s="461"/>
      <c r="U599" s="462"/>
      <c r="V599" s="459"/>
      <c r="W599" s="459"/>
      <c r="X599" s="459"/>
      <c r="Y599" s="463"/>
      <c r="Z599" s="464"/>
      <c r="AA599" s="465"/>
      <c r="AB599" s="459"/>
      <c r="AC599" s="463"/>
      <c r="AD599" s="464"/>
      <c r="AE599" s="466"/>
      <c r="AF599" s="464"/>
      <c r="AG599" s="461"/>
      <c r="AH599" s="464"/>
      <c r="AI599" s="461"/>
      <c r="AJ599" s="653">
        <f t="shared" si="110"/>
        <v>1</v>
      </c>
      <c r="AK599" s="607"/>
      <c r="AL599" s="320">
        <f t="shared" si="108"/>
        <v>0</v>
      </c>
      <c r="AM599" s="320">
        <f t="shared" si="111"/>
        <v>0</v>
      </c>
      <c r="AN599" s="324">
        <f t="shared" si="112"/>
        <v>0</v>
      </c>
      <c r="AO599" s="324">
        <f t="shared" si="113"/>
        <v>0</v>
      </c>
      <c r="AP599" s="324">
        <f t="shared" si="114"/>
        <v>0</v>
      </c>
      <c r="AQ599" s="324">
        <f t="shared" si="115"/>
        <v>0</v>
      </c>
      <c r="AR599" s="324">
        <f t="shared" si="116"/>
        <v>0</v>
      </c>
      <c r="AS599" s="324">
        <f t="shared" si="117"/>
        <v>0</v>
      </c>
      <c r="AT599" s="324">
        <f t="shared" si="118"/>
        <v>0</v>
      </c>
      <c r="AU599" s="321">
        <f t="shared" si="119"/>
        <v>0</v>
      </c>
      <c r="AV599" s="322" t="str">
        <f t="shared" si="109"/>
        <v/>
      </c>
      <c r="AW599" s="110"/>
      <c r="AX599" s="110"/>
      <c r="AY599" s="110"/>
    </row>
    <row r="600" spans="1:51">
      <c r="A600" s="319"/>
      <c r="B600" s="634"/>
      <c r="C600" s="634"/>
      <c r="D600" s="633"/>
      <c r="E600" s="635"/>
      <c r="F600" s="635"/>
      <c r="G600" s="634"/>
      <c r="H600" s="647"/>
      <c r="I600" s="651"/>
      <c r="J600" s="647"/>
      <c r="K600" s="649"/>
      <c r="L600" s="647">
        <f>IF(D600="",0,VLOOKUP(D600,LookupDataNonCounty!$B$2:$C$16,2,FALSE)*J600)</f>
        <v>0</v>
      </c>
      <c r="M600" s="647"/>
      <c r="N600" s="647"/>
      <c r="O600" s="647"/>
      <c r="P600" s="647"/>
      <c r="Q600" s="647"/>
      <c r="R600" s="459"/>
      <c r="S600" s="460"/>
      <c r="T600" s="461"/>
      <c r="U600" s="462"/>
      <c r="V600" s="459"/>
      <c r="W600" s="459"/>
      <c r="X600" s="459"/>
      <c r="Y600" s="463"/>
      <c r="Z600" s="464"/>
      <c r="AA600" s="465"/>
      <c r="AB600" s="459"/>
      <c r="AC600" s="463"/>
      <c r="AD600" s="464"/>
      <c r="AE600" s="466"/>
      <c r="AF600" s="464"/>
      <c r="AG600" s="461"/>
      <c r="AH600" s="464"/>
      <c r="AI600" s="461"/>
      <c r="AJ600" s="653">
        <f t="shared" si="110"/>
        <v>1</v>
      </c>
      <c r="AK600" s="608"/>
      <c r="AL600" s="320">
        <f t="shared" si="108"/>
        <v>0</v>
      </c>
      <c r="AM600" s="320">
        <f t="shared" si="111"/>
        <v>0</v>
      </c>
      <c r="AN600" s="324">
        <f t="shared" si="112"/>
        <v>0</v>
      </c>
      <c r="AO600" s="324">
        <f t="shared" si="113"/>
        <v>0</v>
      </c>
      <c r="AP600" s="324">
        <f t="shared" si="114"/>
        <v>0</v>
      </c>
      <c r="AQ600" s="324">
        <f t="shared" si="115"/>
        <v>0</v>
      </c>
      <c r="AR600" s="324">
        <f t="shared" si="116"/>
        <v>0</v>
      </c>
      <c r="AS600" s="324">
        <f t="shared" si="117"/>
        <v>0</v>
      </c>
      <c r="AT600" s="324">
        <f t="shared" si="118"/>
        <v>0</v>
      </c>
      <c r="AU600" s="321">
        <f t="shared" si="119"/>
        <v>0</v>
      </c>
      <c r="AV600" s="322" t="str">
        <f t="shared" si="109"/>
        <v/>
      </c>
      <c r="AW600" s="110"/>
      <c r="AX600" s="110"/>
      <c r="AY600" s="110"/>
    </row>
    <row r="601" spans="1:51">
      <c r="A601" s="319"/>
      <c r="B601" s="634"/>
      <c r="C601" s="634"/>
      <c r="D601" s="633"/>
      <c r="E601" s="635"/>
      <c r="F601" s="635"/>
      <c r="G601" s="634"/>
      <c r="H601" s="647"/>
      <c r="I601" s="651"/>
      <c r="J601" s="647"/>
      <c r="K601" s="649"/>
      <c r="L601" s="647">
        <f>IF(D601="",0,VLOOKUP(D601,LookupDataNonCounty!$B$2:$C$16,2,FALSE)*J601)</f>
        <v>0</v>
      </c>
      <c r="M601" s="647"/>
      <c r="N601" s="647"/>
      <c r="O601" s="647"/>
      <c r="P601" s="647"/>
      <c r="Q601" s="647"/>
      <c r="R601" s="459"/>
      <c r="S601" s="460"/>
      <c r="T601" s="461"/>
      <c r="U601" s="462"/>
      <c r="V601" s="459"/>
      <c r="W601" s="459"/>
      <c r="X601" s="459"/>
      <c r="Y601" s="463"/>
      <c r="Z601" s="464"/>
      <c r="AA601" s="465"/>
      <c r="AB601" s="459"/>
      <c r="AC601" s="463"/>
      <c r="AD601" s="464"/>
      <c r="AE601" s="466"/>
      <c r="AF601" s="464"/>
      <c r="AG601" s="461"/>
      <c r="AH601" s="464"/>
      <c r="AI601" s="461"/>
      <c r="AJ601" s="653">
        <f t="shared" si="110"/>
        <v>1</v>
      </c>
      <c r="AK601" s="607"/>
      <c r="AL601" s="320">
        <f t="shared" si="108"/>
        <v>0</v>
      </c>
      <c r="AM601" s="320">
        <f t="shared" si="111"/>
        <v>0</v>
      </c>
      <c r="AN601" s="324">
        <f t="shared" si="112"/>
        <v>0</v>
      </c>
      <c r="AO601" s="324">
        <f t="shared" si="113"/>
        <v>0</v>
      </c>
      <c r="AP601" s="324">
        <f t="shared" si="114"/>
        <v>0</v>
      </c>
      <c r="AQ601" s="324">
        <f t="shared" si="115"/>
        <v>0</v>
      </c>
      <c r="AR601" s="324">
        <f t="shared" si="116"/>
        <v>0</v>
      </c>
      <c r="AS601" s="324">
        <f t="shared" si="117"/>
        <v>0</v>
      </c>
      <c r="AT601" s="324">
        <f t="shared" si="118"/>
        <v>0</v>
      </c>
      <c r="AU601" s="321">
        <f t="shared" si="119"/>
        <v>0</v>
      </c>
      <c r="AV601" s="322" t="str">
        <f t="shared" si="109"/>
        <v/>
      </c>
      <c r="AW601" s="110"/>
      <c r="AX601" s="110"/>
      <c r="AY601" s="110"/>
    </row>
    <row r="602" spans="1:51">
      <c r="A602" s="319"/>
      <c r="B602" s="634"/>
      <c r="C602" s="634"/>
      <c r="D602" s="633"/>
      <c r="E602" s="635"/>
      <c r="F602" s="635"/>
      <c r="G602" s="634"/>
      <c r="H602" s="647"/>
      <c r="I602" s="651"/>
      <c r="J602" s="647"/>
      <c r="K602" s="649"/>
      <c r="L602" s="647">
        <f>IF(D602="",0,VLOOKUP(D602,LookupDataNonCounty!$B$2:$C$16,2,FALSE)*J602)</f>
        <v>0</v>
      </c>
      <c r="M602" s="647"/>
      <c r="N602" s="647"/>
      <c r="O602" s="647"/>
      <c r="P602" s="647"/>
      <c r="Q602" s="647"/>
      <c r="R602" s="459"/>
      <c r="S602" s="460"/>
      <c r="T602" s="461"/>
      <c r="U602" s="462"/>
      <c r="V602" s="459"/>
      <c r="W602" s="459"/>
      <c r="X602" s="459"/>
      <c r="Y602" s="463"/>
      <c r="Z602" s="464"/>
      <c r="AA602" s="465"/>
      <c r="AB602" s="459"/>
      <c r="AC602" s="463"/>
      <c r="AD602" s="464"/>
      <c r="AE602" s="466"/>
      <c r="AF602" s="464"/>
      <c r="AG602" s="461"/>
      <c r="AH602" s="464"/>
      <c r="AI602" s="461"/>
      <c r="AJ602" s="653">
        <f t="shared" si="110"/>
        <v>1</v>
      </c>
      <c r="AK602" s="608"/>
      <c r="AL602" s="320">
        <f t="shared" si="108"/>
        <v>0</v>
      </c>
      <c r="AM602" s="320">
        <f t="shared" si="111"/>
        <v>0</v>
      </c>
      <c r="AN602" s="324">
        <f t="shared" si="112"/>
        <v>0</v>
      </c>
      <c r="AO602" s="324">
        <f t="shared" si="113"/>
        <v>0</v>
      </c>
      <c r="AP602" s="324">
        <f t="shared" si="114"/>
        <v>0</v>
      </c>
      <c r="AQ602" s="324">
        <f t="shared" si="115"/>
        <v>0</v>
      </c>
      <c r="AR602" s="324">
        <f t="shared" si="116"/>
        <v>0</v>
      </c>
      <c r="AS602" s="324">
        <f t="shared" si="117"/>
        <v>0</v>
      </c>
      <c r="AT602" s="324">
        <f t="shared" si="118"/>
        <v>0</v>
      </c>
      <c r="AU602" s="321">
        <f t="shared" si="119"/>
        <v>0</v>
      </c>
      <c r="AV602" s="322" t="str">
        <f t="shared" si="109"/>
        <v/>
      </c>
      <c r="AW602" s="110"/>
      <c r="AX602" s="110"/>
      <c r="AY602" s="110"/>
    </row>
    <row r="603" spans="1:51">
      <c r="A603" s="319"/>
      <c r="B603" s="634"/>
      <c r="C603" s="634"/>
      <c r="D603" s="633"/>
      <c r="E603" s="635"/>
      <c r="F603" s="635"/>
      <c r="G603" s="634"/>
      <c r="H603" s="647"/>
      <c r="I603" s="651"/>
      <c r="J603" s="647"/>
      <c r="K603" s="649"/>
      <c r="L603" s="647">
        <f>IF(D603="",0,VLOOKUP(D603,LookupDataNonCounty!$B$2:$C$16,2,FALSE)*J603)</f>
        <v>0</v>
      </c>
      <c r="M603" s="647"/>
      <c r="N603" s="647"/>
      <c r="O603" s="647"/>
      <c r="P603" s="647"/>
      <c r="Q603" s="647"/>
      <c r="R603" s="459"/>
      <c r="S603" s="460"/>
      <c r="T603" s="461"/>
      <c r="U603" s="462"/>
      <c r="V603" s="459"/>
      <c r="W603" s="459"/>
      <c r="X603" s="459"/>
      <c r="Y603" s="463"/>
      <c r="Z603" s="464"/>
      <c r="AA603" s="465"/>
      <c r="AB603" s="459"/>
      <c r="AC603" s="463"/>
      <c r="AD603" s="464"/>
      <c r="AE603" s="466"/>
      <c r="AF603" s="464"/>
      <c r="AG603" s="461"/>
      <c r="AH603" s="464"/>
      <c r="AI603" s="461"/>
      <c r="AJ603" s="653">
        <f t="shared" si="110"/>
        <v>1</v>
      </c>
      <c r="AK603" s="607"/>
      <c r="AL603" s="320">
        <f t="shared" si="108"/>
        <v>0</v>
      </c>
      <c r="AM603" s="320">
        <f t="shared" si="111"/>
        <v>0</v>
      </c>
      <c r="AN603" s="324">
        <f t="shared" si="112"/>
        <v>0</v>
      </c>
      <c r="AO603" s="324">
        <f t="shared" si="113"/>
        <v>0</v>
      </c>
      <c r="AP603" s="324">
        <f t="shared" si="114"/>
        <v>0</v>
      </c>
      <c r="AQ603" s="324">
        <f t="shared" si="115"/>
        <v>0</v>
      </c>
      <c r="AR603" s="324">
        <f t="shared" si="116"/>
        <v>0</v>
      </c>
      <c r="AS603" s="324">
        <f t="shared" si="117"/>
        <v>0</v>
      </c>
      <c r="AT603" s="324">
        <f t="shared" si="118"/>
        <v>0</v>
      </c>
      <c r="AU603" s="321">
        <f t="shared" si="119"/>
        <v>0</v>
      </c>
      <c r="AV603" s="322" t="str">
        <f t="shared" si="109"/>
        <v/>
      </c>
      <c r="AW603" s="110"/>
      <c r="AX603" s="110"/>
      <c r="AY603" s="110"/>
    </row>
    <row r="604" spans="1:51">
      <c r="A604" s="319"/>
      <c r="B604" s="634"/>
      <c r="C604" s="634"/>
      <c r="D604" s="633"/>
      <c r="E604" s="635"/>
      <c r="F604" s="635"/>
      <c r="G604" s="634"/>
      <c r="H604" s="647"/>
      <c r="I604" s="651"/>
      <c r="J604" s="647"/>
      <c r="K604" s="649"/>
      <c r="L604" s="647">
        <f>IF(D604="",0,VLOOKUP(D604,LookupDataNonCounty!$B$2:$C$16,2,FALSE)*J604)</f>
        <v>0</v>
      </c>
      <c r="M604" s="647"/>
      <c r="N604" s="647"/>
      <c r="O604" s="647"/>
      <c r="P604" s="647"/>
      <c r="Q604" s="647"/>
      <c r="R604" s="459"/>
      <c r="S604" s="460"/>
      <c r="T604" s="461"/>
      <c r="U604" s="462"/>
      <c r="V604" s="459"/>
      <c r="W604" s="459"/>
      <c r="X604" s="459"/>
      <c r="Y604" s="463"/>
      <c r="Z604" s="464"/>
      <c r="AA604" s="465"/>
      <c r="AB604" s="459"/>
      <c r="AC604" s="463"/>
      <c r="AD604" s="464"/>
      <c r="AE604" s="466"/>
      <c r="AF604" s="464"/>
      <c r="AG604" s="461"/>
      <c r="AH604" s="464"/>
      <c r="AI604" s="461"/>
      <c r="AJ604" s="653">
        <f t="shared" si="110"/>
        <v>1</v>
      </c>
      <c r="AK604" s="608"/>
      <c r="AL604" s="320">
        <f t="shared" si="108"/>
        <v>0</v>
      </c>
      <c r="AM604" s="320">
        <f t="shared" si="111"/>
        <v>0</v>
      </c>
      <c r="AN604" s="324">
        <f t="shared" si="112"/>
        <v>0</v>
      </c>
      <c r="AO604" s="324">
        <f t="shared" si="113"/>
        <v>0</v>
      </c>
      <c r="AP604" s="324">
        <f t="shared" si="114"/>
        <v>0</v>
      </c>
      <c r="AQ604" s="324">
        <f t="shared" si="115"/>
        <v>0</v>
      </c>
      <c r="AR604" s="324">
        <f t="shared" si="116"/>
        <v>0</v>
      </c>
      <c r="AS604" s="324">
        <f t="shared" si="117"/>
        <v>0</v>
      </c>
      <c r="AT604" s="324">
        <f t="shared" si="118"/>
        <v>0</v>
      </c>
      <c r="AU604" s="321">
        <f t="shared" si="119"/>
        <v>0</v>
      </c>
      <c r="AV604" s="322" t="str">
        <f t="shared" si="109"/>
        <v/>
      </c>
      <c r="AW604" s="110"/>
      <c r="AX604" s="110"/>
      <c r="AY604" s="110"/>
    </row>
    <row r="605" spans="1:51">
      <c r="A605" s="319"/>
      <c r="B605" s="634"/>
      <c r="C605" s="634"/>
      <c r="D605" s="633"/>
      <c r="E605" s="635"/>
      <c r="F605" s="635"/>
      <c r="G605" s="634"/>
      <c r="H605" s="647"/>
      <c r="I605" s="651"/>
      <c r="J605" s="647"/>
      <c r="K605" s="649"/>
      <c r="L605" s="647">
        <f>IF(D605="",0,VLOOKUP(D605,LookupDataNonCounty!$B$2:$C$16,2,FALSE)*J605)</f>
        <v>0</v>
      </c>
      <c r="M605" s="647"/>
      <c r="N605" s="647"/>
      <c r="O605" s="647"/>
      <c r="P605" s="647"/>
      <c r="Q605" s="647"/>
      <c r="R605" s="459"/>
      <c r="S605" s="460"/>
      <c r="T605" s="461"/>
      <c r="U605" s="462"/>
      <c r="V605" s="459"/>
      <c r="W605" s="459"/>
      <c r="X605" s="459"/>
      <c r="Y605" s="463"/>
      <c r="Z605" s="464"/>
      <c r="AA605" s="465"/>
      <c r="AB605" s="459"/>
      <c r="AC605" s="463"/>
      <c r="AD605" s="464"/>
      <c r="AE605" s="466"/>
      <c r="AF605" s="464"/>
      <c r="AG605" s="461"/>
      <c r="AH605" s="464"/>
      <c r="AI605" s="461"/>
      <c r="AJ605" s="653">
        <f t="shared" si="110"/>
        <v>1</v>
      </c>
      <c r="AK605" s="607"/>
      <c r="AL605" s="320">
        <f t="shared" si="108"/>
        <v>0</v>
      </c>
      <c r="AM605" s="320">
        <f t="shared" si="111"/>
        <v>0</v>
      </c>
      <c r="AN605" s="324">
        <f t="shared" si="112"/>
        <v>0</v>
      </c>
      <c r="AO605" s="324">
        <f t="shared" si="113"/>
        <v>0</v>
      </c>
      <c r="AP605" s="324">
        <f t="shared" si="114"/>
        <v>0</v>
      </c>
      <c r="AQ605" s="324">
        <f t="shared" si="115"/>
        <v>0</v>
      </c>
      <c r="AR605" s="324">
        <f t="shared" si="116"/>
        <v>0</v>
      </c>
      <c r="AS605" s="324">
        <f t="shared" si="117"/>
        <v>0</v>
      </c>
      <c r="AT605" s="324">
        <f t="shared" si="118"/>
        <v>0</v>
      </c>
      <c r="AU605" s="321">
        <f t="shared" si="119"/>
        <v>0</v>
      </c>
      <c r="AV605" s="322" t="str">
        <f t="shared" si="109"/>
        <v/>
      </c>
      <c r="AW605" s="110"/>
      <c r="AX605" s="110"/>
      <c r="AY605" s="110"/>
    </row>
    <row r="606" spans="1:51">
      <c r="A606" s="319"/>
      <c r="B606" s="634"/>
      <c r="C606" s="634"/>
      <c r="D606" s="633"/>
      <c r="E606" s="635"/>
      <c r="F606" s="635"/>
      <c r="G606" s="634"/>
      <c r="H606" s="647"/>
      <c r="I606" s="651"/>
      <c r="J606" s="647"/>
      <c r="K606" s="649"/>
      <c r="L606" s="647">
        <f>IF(D606="",0,VLOOKUP(D606,LookupDataNonCounty!$B$2:$C$16,2,FALSE)*J606)</f>
        <v>0</v>
      </c>
      <c r="M606" s="647"/>
      <c r="N606" s="647"/>
      <c r="O606" s="647"/>
      <c r="P606" s="647"/>
      <c r="Q606" s="647"/>
      <c r="R606" s="459"/>
      <c r="S606" s="460"/>
      <c r="T606" s="461"/>
      <c r="U606" s="462"/>
      <c r="V606" s="459"/>
      <c r="W606" s="459"/>
      <c r="X606" s="459"/>
      <c r="Y606" s="463"/>
      <c r="Z606" s="464"/>
      <c r="AA606" s="465"/>
      <c r="AB606" s="459"/>
      <c r="AC606" s="463"/>
      <c r="AD606" s="464"/>
      <c r="AE606" s="466"/>
      <c r="AF606" s="464"/>
      <c r="AG606" s="461"/>
      <c r="AH606" s="464"/>
      <c r="AI606" s="461"/>
      <c r="AJ606" s="653">
        <f t="shared" si="110"/>
        <v>1</v>
      </c>
      <c r="AK606" s="608"/>
      <c r="AL606" s="320">
        <f t="shared" si="108"/>
        <v>0</v>
      </c>
      <c r="AM606" s="320">
        <f t="shared" si="111"/>
        <v>0</v>
      </c>
      <c r="AN606" s="324">
        <f t="shared" si="112"/>
        <v>0</v>
      </c>
      <c r="AO606" s="324">
        <f t="shared" si="113"/>
        <v>0</v>
      </c>
      <c r="AP606" s="324">
        <f t="shared" si="114"/>
        <v>0</v>
      </c>
      <c r="AQ606" s="324">
        <f t="shared" si="115"/>
        <v>0</v>
      </c>
      <c r="AR606" s="324">
        <f t="shared" si="116"/>
        <v>0</v>
      </c>
      <c r="AS606" s="324">
        <f t="shared" si="117"/>
        <v>0</v>
      </c>
      <c r="AT606" s="324">
        <f t="shared" si="118"/>
        <v>0</v>
      </c>
      <c r="AU606" s="321">
        <f t="shared" si="119"/>
        <v>0</v>
      </c>
      <c r="AV606" s="322" t="str">
        <f t="shared" si="109"/>
        <v/>
      </c>
      <c r="AW606" s="110"/>
      <c r="AX606" s="110"/>
      <c r="AY606" s="110"/>
    </row>
    <row r="607" spans="1:51">
      <c r="A607" s="319"/>
      <c r="B607" s="634"/>
      <c r="C607" s="634"/>
      <c r="D607" s="633"/>
      <c r="E607" s="635"/>
      <c r="F607" s="635"/>
      <c r="G607" s="634"/>
      <c r="H607" s="647"/>
      <c r="I607" s="651"/>
      <c r="J607" s="647"/>
      <c r="K607" s="649"/>
      <c r="L607" s="647">
        <f>IF(D607="",0,VLOOKUP(D607,LookupDataNonCounty!$B$2:$C$16,2,FALSE)*J607)</f>
        <v>0</v>
      </c>
      <c r="M607" s="647"/>
      <c r="N607" s="647"/>
      <c r="O607" s="647"/>
      <c r="P607" s="647"/>
      <c r="Q607" s="647"/>
      <c r="R607" s="459"/>
      <c r="S607" s="460"/>
      <c r="T607" s="461"/>
      <c r="U607" s="462"/>
      <c r="V607" s="459"/>
      <c r="W607" s="459"/>
      <c r="X607" s="459"/>
      <c r="Y607" s="463"/>
      <c r="Z607" s="464"/>
      <c r="AA607" s="465"/>
      <c r="AB607" s="459"/>
      <c r="AC607" s="463"/>
      <c r="AD607" s="464"/>
      <c r="AE607" s="466"/>
      <c r="AF607" s="464"/>
      <c r="AG607" s="461"/>
      <c r="AH607" s="464"/>
      <c r="AI607" s="461"/>
      <c r="AJ607" s="653">
        <f t="shared" si="110"/>
        <v>1</v>
      </c>
      <c r="AK607" s="607"/>
      <c r="AL607" s="320">
        <f t="shared" si="108"/>
        <v>0</v>
      </c>
      <c r="AM607" s="320">
        <f t="shared" si="111"/>
        <v>0</v>
      </c>
      <c r="AN607" s="324">
        <f t="shared" si="112"/>
        <v>0</v>
      </c>
      <c r="AO607" s="324">
        <f t="shared" si="113"/>
        <v>0</v>
      </c>
      <c r="AP607" s="324">
        <f t="shared" si="114"/>
        <v>0</v>
      </c>
      <c r="AQ607" s="324">
        <f t="shared" si="115"/>
        <v>0</v>
      </c>
      <c r="AR607" s="324">
        <f t="shared" si="116"/>
        <v>0</v>
      </c>
      <c r="AS607" s="324">
        <f t="shared" si="117"/>
        <v>0</v>
      </c>
      <c r="AT607" s="324">
        <f t="shared" si="118"/>
        <v>0</v>
      </c>
      <c r="AU607" s="321">
        <f t="shared" si="119"/>
        <v>0</v>
      </c>
      <c r="AV607" s="322" t="str">
        <f t="shared" si="109"/>
        <v/>
      </c>
      <c r="AW607" s="110"/>
      <c r="AX607" s="110"/>
      <c r="AY607" s="110"/>
    </row>
    <row r="608" spans="1:51">
      <c r="A608" s="319"/>
      <c r="B608" s="634"/>
      <c r="C608" s="634"/>
      <c r="D608" s="633"/>
      <c r="E608" s="635"/>
      <c r="F608" s="635"/>
      <c r="G608" s="634"/>
      <c r="H608" s="647"/>
      <c r="I608" s="651"/>
      <c r="J608" s="647"/>
      <c r="K608" s="649"/>
      <c r="L608" s="647">
        <f>IF(D608="",0,VLOOKUP(D608,LookupDataNonCounty!$B$2:$C$16,2,FALSE)*J608)</f>
        <v>0</v>
      </c>
      <c r="M608" s="647"/>
      <c r="N608" s="647"/>
      <c r="O608" s="647"/>
      <c r="P608" s="647"/>
      <c r="Q608" s="647"/>
      <c r="R608" s="459"/>
      <c r="S608" s="460"/>
      <c r="T608" s="461"/>
      <c r="U608" s="462"/>
      <c r="V608" s="459"/>
      <c r="W608" s="459"/>
      <c r="X608" s="459"/>
      <c r="Y608" s="463"/>
      <c r="Z608" s="464"/>
      <c r="AA608" s="465"/>
      <c r="AB608" s="459"/>
      <c r="AC608" s="463"/>
      <c r="AD608" s="464"/>
      <c r="AE608" s="466"/>
      <c r="AF608" s="464"/>
      <c r="AG608" s="461"/>
      <c r="AH608" s="464"/>
      <c r="AI608" s="461"/>
      <c r="AJ608" s="653">
        <f t="shared" si="110"/>
        <v>1</v>
      </c>
      <c r="AK608" s="608"/>
      <c r="AL608" s="320">
        <f t="shared" si="108"/>
        <v>0</v>
      </c>
      <c r="AM608" s="320">
        <f t="shared" si="111"/>
        <v>0</v>
      </c>
      <c r="AN608" s="324">
        <f t="shared" si="112"/>
        <v>0</v>
      </c>
      <c r="AO608" s="324">
        <f t="shared" si="113"/>
        <v>0</v>
      </c>
      <c r="AP608" s="324">
        <f t="shared" si="114"/>
        <v>0</v>
      </c>
      <c r="AQ608" s="324">
        <f t="shared" si="115"/>
        <v>0</v>
      </c>
      <c r="AR608" s="324">
        <f t="shared" si="116"/>
        <v>0</v>
      </c>
      <c r="AS608" s="324">
        <f t="shared" si="117"/>
        <v>0</v>
      </c>
      <c r="AT608" s="324">
        <f t="shared" si="118"/>
        <v>0</v>
      </c>
      <c r="AU608" s="321">
        <f t="shared" si="119"/>
        <v>0</v>
      </c>
      <c r="AV608" s="322" t="str">
        <f t="shared" si="109"/>
        <v/>
      </c>
      <c r="AW608" s="110"/>
      <c r="AX608" s="110"/>
      <c r="AY608" s="110"/>
    </row>
    <row r="609" spans="1:51">
      <c r="A609" s="319"/>
      <c r="B609" s="634"/>
      <c r="C609" s="634"/>
      <c r="D609" s="633"/>
      <c r="E609" s="635"/>
      <c r="F609" s="635"/>
      <c r="G609" s="634"/>
      <c r="H609" s="647"/>
      <c r="I609" s="651"/>
      <c r="J609" s="647"/>
      <c r="K609" s="649"/>
      <c r="L609" s="647">
        <f>IF(D609="",0,VLOOKUP(D609,LookupDataNonCounty!$B$2:$C$16,2,FALSE)*J609)</f>
        <v>0</v>
      </c>
      <c r="M609" s="647"/>
      <c r="N609" s="647"/>
      <c r="O609" s="647"/>
      <c r="P609" s="647"/>
      <c r="Q609" s="647"/>
      <c r="R609" s="459"/>
      <c r="S609" s="460"/>
      <c r="T609" s="461"/>
      <c r="U609" s="462"/>
      <c r="V609" s="459"/>
      <c r="W609" s="459"/>
      <c r="X609" s="459"/>
      <c r="Y609" s="463"/>
      <c r="Z609" s="464"/>
      <c r="AA609" s="465"/>
      <c r="AB609" s="459"/>
      <c r="AC609" s="463"/>
      <c r="AD609" s="464"/>
      <c r="AE609" s="466"/>
      <c r="AF609" s="464"/>
      <c r="AG609" s="461"/>
      <c r="AH609" s="464"/>
      <c r="AI609" s="461"/>
      <c r="AJ609" s="653">
        <f t="shared" si="110"/>
        <v>1</v>
      </c>
      <c r="AK609" s="607"/>
      <c r="AL609" s="320">
        <f t="shared" si="108"/>
        <v>0</v>
      </c>
      <c r="AM609" s="320">
        <f t="shared" si="111"/>
        <v>0</v>
      </c>
      <c r="AN609" s="324">
        <f t="shared" si="112"/>
        <v>0</v>
      </c>
      <c r="AO609" s="324">
        <f t="shared" si="113"/>
        <v>0</v>
      </c>
      <c r="AP609" s="324">
        <f t="shared" si="114"/>
        <v>0</v>
      </c>
      <c r="AQ609" s="324">
        <f t="shared" si="115"/>
        <v>0</v>
      </c>
      <c r="AR609" s="324">
        <f t="shared" si="116"/>
        <v>0</v>
      </c>
      <c r="AS609" s="324">
        <f t="shared" si="117"/>
        <v>0</v>
      </c>
      <c r="AT609" s="324">
        <f t="shared" si="118"/>
        <v>0</v>
      </c>
      <c r="AU609" s="321">
        <f t="shared" si="119"/>
        <v>0</v>
      </c>
      <c r="AV609" s="322" t="str">
        <f t="shared" si="109"/>
        <v/>
      </c>
      <c r="AW609" s="110"/>
      <c r="AX609" s="110"/>
      <c r="AY609" s="110"/>
    </row>
    <row r="610" spans="1:51">
      <c r="A610" s="319"/>
      <c r="B610" s="634"/>
      <c r="C610" s="634"/>
      <c r="D610" s="633"/>
      <c r="E610" s="635"/>
      <c r="F610" s="635"/>
      <c r="G610" s="634"/>
      <c r="H610" s="647"/>
      <c r="I610" s="651"/>
      <c r="J610" s="647"/>
      <c r="K610" s="649"/>
      <c r="L610" s="647">
        <f>IF(D610="",0,VLOOKUP(D610,LookupDataNonCounty!$B$2:$C$16,2,FALSE)*J610)</f>
        <v>0</v>
      </c>
      <c r="M610" s="647"/>
      <c r="N610" s="647"/>
      <c r="O610" s="647"/>
      <c r="P610" s="647"/>
      <c r="Q610" s="647"/>
      <c r="R610" s="459"/>
      <c r="S610" s="460"/>
      <c r="T610" s="461"/>
      <c r="U610" s="462"/>
      <c r="V610" s="459"/>
      <c r="W610" s="459"/>
      <c r="X610" s="459"/>
      <c r="Y610" s="463"/>
      <c r="Z610" s="464"/>
      <c r="AA610" s="465"/>
      <c r="AB610" s="459"/>
      <c r="AC610" s="463"/>
      <c r="AD610" s="464"/>
      <c r="AE610" s="466"/>
      <c r="AF610" s="464"/>
      <c r="AG610" s="461"/>
      <c r="AH610" s="464"/>
      <c r="AI610" s="461"/>
      <c r="AJ610" s="653">
        <f t="shared" si="110"/>
        <v>1</v>
      </c>
      <c r="AK610" s="608"/>
      <c r="AL610" s="320">
        <f t="shared" si="108"/>
        <v>0</v>
      </c>
      <c r="AM610" s="320">
        <f t="shared" si="111"/>
        <v>0</v>
      </c>
      <c r="AN610" s="324">
        <f t="shared" si="112"/>
        <v>0</v>
      </c>
      <c r="AO610" s="324">
        <f t="shared" si="113"/>
        <v>0</v>
      </c>
      <c r="AP610" s="324">
        <f t="shared" si="114"/>
        <v>0</v>
      </c>
      <c r="AQ610" s="324">
        <f t="shared" si="115"/>
        <v>0</v>
      </c>
      <c r="AR610" s="324">
        <f t="shared" si="116"/>
        <v>0</v>
      </c>
      <c r="AS610" s="324">
        <f t="shared" si="117"/>
        <v>0</v>
      </c>
      <c r="AT610" s="324">
        <f t="shared" si="118"/>
        <v>0</v>
      </c>
      <c r="AU610" s="321">
        <f t="shared" si="119"/>
        <v>0</v>
      </c>
      <c r="AV610" s="322" t="str">
        <f t="shared" si="109"/>
        <v/>
      </c>
      <c r="AW610" s="110"/>
      <c r="AX610" s="110"/>
      <c r="AY610" s="110"/>
    </row>
    <row r="611" spans="1:51">
      <c r="A611" s="319"/>
      <c r="B611" s="634"/>
      <c r="C611" s="634"/>
      <c r="D611" s="633"/>
      <c r="E611" s="635"/>
      <c r="F611" s="635"/>
      <c r="G611" s="634"/>
      <c r="H611" s="647"/>
      <c r="I611" s="651"/>
      <c r="J611" s="647"/>
      <c r="K611" s="649"/>
      <c r="L611" s="647">
        <f>IF(D611="",0,VLOOKUP(D611,LookupDataNonCounty!$B$2:$C$16,2,FALSE)*J611)</f>
        <v>0</v>
      </c>
      <c r="M611" s="647"/>
      <c r="N611" s="647"/>
      <c r="O611" s="647"/>
      <c r="P611" s="647"/>
      <c r="Q611" s="647"/>
      <c r="R611" s="459"/>
      <c r="S611" s="460"/>
      <c r="T611" s="461"/>
      <c r="U611" s="462"/>
      <c r="V611" s="459"/>
      <c r="W611" s="459"/>
      <c r="X611" s="459"/>
      <c r="Y611" s="463"/>
      <c r="Z611" s="464"/>
      <c r="AA611" s="465"/>
      <c r="AB611" s="459"/>
      <c r="AC611" s="463"/>
      <c r="AD611" s="464"/>
      <c r="AE611" s="466"/>
      <c r="AF611" s="464"/>
      <c r="AG611" s="461"/>
      <c r="AH611" s="464"/>
      <c r="AI611" s="461"/>
      <c r="AJ611" s="653">
        <f t="shared" si="110"/>
        <v>1</v>
      </c>
      <c r="AK611" s="607"/>
      <c r="AL611" s="320">
        <f t="shared" si="108"/>
        <v>0</v>
      </c>
      <c r="AM611" s="320">
        <f t="shared" si="111"/>
        <v>0</v>
      </c>
      <c r="AN611" s="324">
        <f t="shared" si="112"/>
        <v>0</v>
      </c>
      <c r="AO611" s="324">
        <f t="shared" si="113"/>
        <v>0</v>
      </c>
      <c r="AP611" s="324">
        <f t="shared" si="114"/>
        <v>0</v>
      </c>
      <c r="AQ611" s="324">
        <f t="shared" si="115"/>
        <v>0</v>
      </c>
      <c r="AR611" s="324">
        <f t="shared" si="116"/>
        <v>0</v>
      </c>
      <c r="AS611" s="324">
        <f t="shared" si="117"/>
        <v>0</v>
      </c>
      <c r="AT611" s="324">
        <f t="shared" si="118"/>
        <v>0</v>
      </c>
      <c r="AU611" s="321">
        <f t="shared" si="119"/>
        <v>0</v>
      </c>
      <c r="AV611" s="322" t="str">
        <f t="shared" si="109"/>
        <v/>
      </c>
      <c r="AW611" s="110"/>
      <c r="AX611" s="110"/>
      <c r="AY611" s="110"/>
    </row>
    <row r="612" spans="1:51">
      <c r="A612" s="319"/>
      <c r="B612" s="634"/>
      <c r="C612" s="634"/>
      <c r="D612" s="633"/>
      <c r="E612" s="635"/>
      <c r="F612" s="635"/>
      <c r="G612" s="634"/>
      <c r="H612" s="647"/>
      <c r="I612" s="651"/>
      <c r="J612" s="647"/>
      <c r="K612" s="649"/>
      <c r="L612" s="647">
        <f>IF(D612="",0,VLOOKUP(D612,LookupDataNonCounty!$B$2:$C$16,2,FALSE)*J612)</f>
        <v>0</v>
      </c>
      <c r="M612" s="647"/>
      <c r="N612" s="647"/>
      <c r="O612" s="647"/>
      <c r="P612" s="647"/>
      <c r="Q612" s="647"/>
      <c r="R612" s="459"/>
      <c r="S612" s="460"/>
      <c r="T612" s="461"/>
      <c r="U612" s="462"/>
      <c r="V612" s="459"/>
      <c r="W612" s="459"/>
      <c r="X612" s="459"/>
      <c r="Y612" s="463"/>
      <c r="Z612" s="464"/>
      <c r="AA612" s="465"/>
      <c r="AB612" s="459"/>
      <c r="AC612" s="463"/>
      <c r="AD612" s="464"/>
      <c r="AE612" s="466"/>
      <c r="AF612" s="464"/>
      <c r="AG612" s="461"/>
      <c r="AH612" s="464"/>
      <c r="AI612" s="461"/>
      <c r="AJ612" s="653">
        <f t="shared" si="110"/>
        <v>1</v>
      </c>
      <c r="AK612" s="608"/>
      <c r="AL612" s="320">
        <f t="shared" si="108"/>
        <v>0</v>
      </c>
      <c r="AM612" s="320">
        <f t="shared" si="111"/>
        <v>0</v>
      </c>
      <c r="AN612" s="324">
        <f t="shared" si="112"/>
        <v>0</v>
      </c>
      <c r="AO612" s="324">
        <f t="shared" si="113"/>
        <v>0</v>
      </c>
      <c r="AP612" s="324">
        <f t="shared" si="114"/>
        <v>0</v>
      </c>
      <c r="AQ612" s="324">
        <f t="shared" si="115"/>
        <v>0</v>
      </c>
      <c r="AR612" s="324">
        <f t="shared" si="116"/>
        <v>0</v>
      </c>
      <c r="AS612" s="324">
        <f t="shared" si="117"/>
        <v>0</v>
      </c>
      <c r="AT612" s="324">
        <f t="shared" si="118"/>
        <v>0</v>
      </c>
      <c r="AU612" s="321">
        <f t="shared" si="119"/>
        <v>0</v>
      </c>
      <c r="AV612" s="322" t="str">
        <f t="shared" si="109"/>
        <v/>
      </c>
      <c r="AW612" s="110"/>
      <c r="AX612" s="110"/>
      <c r="AY612" s="110"/>
    </row>
    <row r="613" spans="1:51">
      <c r="A613" s="319"/>
      <c r="B613" s="634"/>
      <c r="C613" s="634"/>
      <c r="D613" s="633"/>
      <c r="E613" s="635"/>
      <c r="F613" s="635"/>
      <c r="G613" s="634"/>
      <c r="H613" s="647"/>
      <c r="I613" s="651"/>
      <c r="J613" s="647"/>
      <c r="K613" s="649"/>
      <c r="L613" s="647">
        <f>IF(D613="",0,VLOOKUP(D613,LookupDataNonCounty!$B$2:$C$16,2,FALSE)*J613)</f>
        <v>0</v>
      </c>
      <c r="M613" s="647"/>
      <c r="N613" s="647"/>
      <c r="O613" s="647"/>
      <c r="P613" s="647"/>
      <c r="Q613" s="647"/>
      <c r="R613" s="459"/>
      <c r="S613" s="460"/>
      <c r="T613" s="461"/>
      <c r="U613" s="462"/>
      <c r="V613" s="459"/>
      <c r="W613" s="459"/>
      <c r="X613" s="459"/>
      <c r="Y613" s="463"/>
      <c r="Z613" s="464"/>
      <c r="AA613" s="465"/>
      <c r="AB613" s="459"/>
      <c r="AC613" s="463"/>
      <c r="AD613" s="464"/>
      <c r="AE613" s="466"/>
      <c r="AF613" s="464"/>
      <c r="AG613" s="461"/>
      <c r="AH613" s="464"/>
      <c r="AI613" s="461"/>
      <c r="AJ613" s="653">
        <f t="shared" si="110"/>
        <v>1</v>
      </c>
      <c r="AK613" s="607"/>
      <c r="AL613" s="320">
        <f t="shared" si="108"/>
        <v>0</v>
      </c>
      <c r="AM613" s="320">
        <f t="shared" si="111"/>
        <v>0</v>
      </c>
      <c r="AN613" s="324">
        <f t="shared" si="112"/>
        <v>0</v>
      </c>
      <c r="AO613" s="324">
        <f t="shared" si="113"/>
        <v>0</v>
      </c>
      <c r="AP613" s="324">
        <f t="shared" si="114"/>
        <v>0</v>
      </c>
      <c r="AQ613" s="324">
        <f t="shared" si="115"/>
        <v>0</v>
      </c>
      <c r="AR613" s="324">
        <f t="shared" si="116"/>
        <v>0</v>
      </c>
      <c r="AS613" s="324">
        <f t="shared" si="117"/>
        <v>0</v>
      </c>
      <c r="AT613" s="324">
        <f t="shared" si="118"/>
        <v>0</v>
      </c>
      <c r="AU613" s="321">
        <f t="shared" si="119"/>
        <v>0</v>
      </c>
      <c r="AV613" s="322" t="str">
        <f t="shared" si="109"/>
        <v/>
      </c>
      <c r="AW613" s="110"/>
      <c r="AX613" s="110"/>
      <c r="AY613" s="110"/>
    </row>
    <row r="614" spans="1:51">
      <c r="A614" s="319"/>
      <c r="B614" s="634"/>
      <c r="C614" s="634"/>
      <c r="D614" s="633"/>
      <c r="E614" s="635"/>
      <c r="F614" s="635"/>
      <c r="G614" s="634"/>
      <c r="H614" s="647"/>
      <c r="I614" s="651"/>
      <c r="J614" s="647"/>
      <c r="K614" s="649"/>
      <c r="L614" s="647">
        <f>IF(D614="",0,VLOOKUP(D614,LookupDataNonCounty!$B$2:$C$16,2,FALSE)*J614)</f>
        <v>0</v>
      </c>
      <c r="M614" s="647"/>
      <c r="N614" s="647"/>
      <c r="O614" s="647"/>
      <c r="P614" s="647"/>
      <c r="Q614" s="647"/>
      <c r="R614" s="459"/>
      <c r="S614" s="460"/>
      <c r="T614" s="461"/>
      <c r="U614" s="462"/>
      <c r="V614" s="459"/>
      <c r="W614" s="459"/>
      <c r="X614" s="459"/>
      <c r="Y614" s="463"/>
      <c r="Z614" s="464"/>
      <c r="AA614" s="465"/>
      <c r="AB614" s="459"/>
      <c r="AC614" s="463"/>
      <c r="AD614" s="464"/>
      <c r="AE614" s="466"/>
      <c r="AF614" s="464"/>
      <c r="AG614" s="461"/>
      <c r="AH614" s="464"/>
      <c r="AI614" s="461"/>
      <c r="AJ614" s="653">
        <f t="shared" si="110"/>
        <v>1</v>
      </c>
      <c r="AK614" s="608"/>
      <c r="AL614" s="320">
        <f t="shared" si="108"/>
        <v>0</v>
      </c>
      <c r="AM614" s="320">
        <f t="shared" si="111"/>
        <v>0</v>
      </c>
      <c r="AN614" s="324">
        <f t="shared" si="112"/>
        <v>0</v>
      </c>
      <c r="AO614" s="324">
        <f t="shared" si="113"/>
        <v>0</v>
      </c>
      <c r="AP614" s="324">
        <f t="shared" si="114"/>
        <v>0</v>
      </c>
      <c r="AQ614" s="324">
        <f t="shared" si="115"/>
        <v>0</v>
      </c>
      <c r="AR614" s="324">
        <f t="shared" si="116"/>
        <v>0</v>
      </c>
      <c r="AS614" s="324">
        <f t="shared" si="117"/>
        <v>0</v>
      </c>
      <c r="AT614" s="324">
        <f t="shared" si="118"/>
        <v>0</v>
      </c>
      <c r="AU614" s="321">
        <f t="shared" si="119"/>
        <v>0</v>
      </c>
      <c r="AV614" s="322" t="str">
        <f t="shared" si="109"/>
        <v/>
      </c>
      <c r="AW614" s="110"/>
      <c r="AX614" s="110"/>
      <c r="AY614" s="110"/>
    </row>
    <row r="615" spans="1:51">
      <c r="A615" s="319"/>
      <c r="B615" s="634"/>
      <c r="C615" s="634"/>
      <c r="D615" s="633"/>
      <c r="E615" s="635"/>
      <c r="F615" s="635"/>
      <c r="G615" s="634"/>
      <c r="H615" s="647"/>
      <c r="I615" s="651"/>
      <c r="J615" s="647"/>
      <c r="K615" s="649"/>
      <c r="L615" s="647">
        <f>IF(D615="",0,VLOOKUP(D615,LookupDataNonCounty!$B$2:$C$16,2,FALSE)*J615)</f>
        <v>0</v>
      </c>
      <c r="M615" s="647"/>
      <c r="N615" s="647"/>
      <c r="O615" s="647"/>
      <c r="P615" s="647"/>
      <c r="Q615" s="647"/>
      <c r="R615" s="459"/>
      <c r="S615" s="460"/>
      <c r="T615" s="461"/>
      <c r="U615" s="462"/>
      <c r="V615" s="459"/>
      <c r="W615" s="459"/>
      <c r="X615" s="459"/>
      <c r="Y615" s="463"/>
      <c r="Z615" s="464"/>
      <c r="AA615" s="465"/>
      <c r="AB615" s="459"/>
      <c r="AC615" s="463"/>
      <c r="AD615" s="464"/>
      <c r="AE615" s="466"/>
      <c r="AF615" s="464"/>
      <c r="AG615" s="461"/>
      <c r="AH615" s="464"/>
      <c r="AI615" s="461"/>
      <c r="AJ615" s="653">
        <f t="shared" si="110"/>
        <v>1</v>
      </c>
      <c r="AK615" s="607"/>
      <c r="AL615" s="320">
        <f t="shared" si="108"/>
        <v>0</v>
      </c>
      <c r="AM615" s="320">
        <f t="shared" si="111"/>
        <v>0</v>
      </c>
      <c r="AN615" s="324">
        <f t="shared" si="112"/>
        <v>0</v>
      </c>
      <c r="AO615" s="324">
        <f t="shared" si="113"/>
        <v>0</v>
      </c>
      <c r="AP615" s="324">
        <f t="shared" si="114"/>
        <v>0</v>
      </c>
      <c r="AQ615" s="324">
        <f t="shared" si="115"/>
        <v>0</v>
      </c>
      <c r="AR615" s="324">
        <f t="shared" si="116"/>
        <v>0</v>
      </c>
      <c r="AS615" s="324">
        <f t="shared" si="117"/>
        <v>0</v>
      </c>
      <c r="AT615" s="324">
        <f t="shared" si="118"/>
        <v>0</v>
      </c>
      <c r="AU615" s="321">
        <f t="shared" si="119"/>
        <v>0</v>
      </c>
      <c r="AV615" s="322" t="str">
        <f t="shared" si="109"/>
        <v/>
      </c>
      <c r="AW615" s="110"/>
      <c r="AX615" s="110"/>
      <c r="AY615" s="110"/>
    </row>
    <row r="616" spans="1:51">
      <c r="A616" s="319"/>
      <c r="B616" s="634"/>
      <c r="C616" s="634"/>
      <c r="D616" s="633"/>
      <c r="E616" s="635"/>
      <c r="F616" s="635"/>
      <c r="G616" s="634"/>
      <c r="H616" s="647"/>
      <c r="I616" s="651"/>
      <c r="J616" s="647"/>
      <c r="K616" s="649"/>
      <c r="L616" s="647">
        <f>IF(D616="",0,VLOOKUP(D616,LookupDataNonCounty!$B$2:$C$16,2,FALSE)*J616)</f>
        <v>0</v>
      </c>
      <c r="M616" s="647"/>
      <c r="N616" s="647"/>
      <c r="O616" s="647"/>
      <c r="P616" s="647"/>
      <c r="Q616" s="647"/>
      <c r="R616" s="459"/>
      <c r="S616" s="460"/>
      <c r="T616" s="461"/>
      <c r="U616" s="462"/>
      <c r="V616" s="459"/>
      <c r="W616" s="459"/>
      <c r="X616" s="459"/>
      <c r="Y616" s="463"/>
      <c r="Z616" s="464"/>
      <c r="AA616" s="465"/>
      <c r="AB616" s="459"/>
      <c r="AC616" s="463"/>
      <c r="AD616" s="464"/>
      <c r="AE616" s="466"/>
      <c r="AF616" s="464"/>
      <c r="AG616" s="461"/>
      <c r="AH616" s="464"/>
      <c r="AI616" s="461"/>
      <c r="AJ616" s="653">
        <f t="shared" si="110"/>
        <v>1</v>
      </c>
      <c r="AK616" s="608"/>
      <c r="AL616" s="320">
        <f t="shared" si="108"/>
        <v>0</v>
      </c>
      <c r="AM616" s="320">
        <f t="shared" si="111"/>
        <v>0</v>
      </c>
      <c r="AN616" s="324">
        <f t="shared" si="112"/>
        <v>0</v>
      </c>
      <c r="AO616" s="324">
        <f t="shared" si="113"/>
        <v>0</v>
      </c>
      <c r="AP616" s="324">
        <f t="shared" si="114"/>
        <v>0</v>
      </c>
      <c r="AQ616" s="324">
        <f t="shared" si="115"/>
        <v>0</v>
      </c>
      <c r="AR616" s="324">
        <f t="shared" si="116"/>
        <v>0</v>
      </c>
      <c r="AS616" s="324">
        <f t="shared" si="117"/>
        <v>0</v>
      </c>
      <c r="AT616" s="324">
        <f t="shared" si="118"/>
        <v>0</v>
      </c>
      <c r="AU616" s="321">
        <f t="shared" si="119"/>
        <v>0</v>
      </c>
      <c r="AV616" s="322" t="str">
        <f t="shared" si="109"/>
        <v/>
      </c>
      <c r="AW616" s="110"/>
      <c r="AX616" s="110"/>
      <c r="AY616" s="110"/>
    </row>
    <row r="617" spans="1:51">
      <c r="A617" s="319"/>
      <c r="B617" s="634"/>
      <c r="C617" s="634"/>
      <c r="D617" s="633"/>
      <c r="E617" s="635"/>
      <c r="F617" s="635"/>
      <c r="G617" s="634"/>
      <c r="H617" s="647"/>
      <c r="I617" s="651"/>
      <c r="J617" s="647"/>
      <c r="K617" s="649"/>
      <c r="L617" s="647">
        <f>IF(D617="",0,VLOOKUP(D617,LookupDataNonCounty!$B$2:$C$16,2,FALSE)*J617)</f>
        <v>0</v>
      </c>
      <c r="M617" s="647"/>
      <c r="N617" s="647"/>
      <c r="O617" s="647"/>
      <c r="P617" s="647"/>
      <c r="Q617" s="647"/>
      <c r="R617" s="459"/>
      <c r="S617" s="460"/>
      <c r="T617" s="461"/>
      <c r="U617" s="462"/>
      <c r="V617" s="459"/>
      <c r="W617" s="459"/>
      <c r="X617" s="459"/>
      <c r="Y617" s="463"/>
      <c r="Z617" s="464"/>
      <c r="AA617" s="465"/>
      <c r="AB617" s="459"/>
      <c r="AC617" s="463"/>
      <c r="AD617" s="464"/>
      <c r="AE617" s="466"/>
      <c r="AF617" s="464"/>
      <c r="AG617" s="461"/>
      <c r="AH617" s="464"/>
      <c r="AI617" s="461"/>
      <c r="AJ617" s="653">
        <f t="shared" si="110"/>
        <v>1</v>
      </c>
      <c r="AK617" s="607"/>
      <c r="AL617" s="320">
        <f t="shared" si="108"/>
        <v>0</v>
      </c>
      <c r="AM617" s="320">
        <f t="shared" si="111"/>
        <v>0</v>
      </c>
      <c r="AN617" s="324">
        <f t="shared" si="112"/>
        <v>0</v>
      </c>
      <c r="AO617" s="324">
        <f t="shared" si="113"/>
        <v>0</v>
      </c>
      <c r="AP617" s="324">
        <f t="shared" si="114"/>
        <v>0</v>
      </c>
      <c r="AQ617" s="324">
        <f t="shared" si="115"/>
        <v>0</v>
      </c>
      <c r="AR617" s="324">
        <f t="shared" si="116"/>
        <v>0</v>
      </c>
      <c r="AS617" s="324">
        <f t="shared" si="117"/>
        <v>0</v>
      </c>
      <c r="AT617" s="324">
        <f t="shared" si="118"/>
        <v>0</v>
      </c>
      <c r="AU617" s="321">
        <f t="shared" si="119"/>
        <v>0</v>
      </c>
      <c r="AV617" s="322" t="str">
        <f t="shared" si="109"/>
        <v/>
      </c>
      <c r="AW617" s="110"/>
      <c r="AX617" s="110"/>
      <c r="AY617" s="110"/>
    </row>
    <row r="618" spans="1:51">
      <c r="A618" s="319"/>
      <c r="B618" s="634"/>
      <c r="C618" s="634"/>
      <c r="D618" s="633"/>
      <c r="E618" s="635"/>
      <c r="F618" s="635"/>
      <c r="G618" s="634"/>
      <c r="H618" s="647"/>
      <c r="I618" s="651"/>
      <c r="J618" s="647"/>
      <c r="K618" s="649"/>
      <c r="L618" s="647">
        <f>IF(D618="",0,VLOOKUP(D618,LookupDataNonCounty!$B$2:$C$16,2,FALSE)*J618)</f>
        <v>0</v>
      </c>
      <c r="M618" s="647"/>
      <c r="N618" s="647"/>
      <c r="O618" s="647"/>
      <c r="P618" s="647"/>
      <c r="Q618" s="647"/>
      <c r="R618" s="459"/>
      <c r="S618" s="460"/>
      <c r="T618" s="461"/>
      <c r="U618" s="462"/>
      <c r="V618" s="459"/>
      <c r="W618" s="459"/>
      <c r="X618" s="459"/>
      <c r="Y618" s="463"/>
      <c r="Z618" s="464"/>
      <c r="AA618" s="465"/>
      <c r="AB618" s="459"/>
      <c r="AC618" s="463"/>
      <c r="AD618" s="464"/>
      <c r="AE618" s="466"/>
      <c r="AF618" s="464"/>
      <c r="AG618" s="461"/>
      <c r="AH618" s="464"/>
      <c r="AI618" s="461"/>
      <c r="AJ618" s="653">
        <f t="shared" si="110"/>
        <v>1</v>
      </c>
      <c r="AK618" s="608"/>
      <c r="AL618" s="320">
        <f t="shared" si="108"/>
        <v>0</v>
      </c>
      <c r="AM618" s="320">
        <f t="shared" si="111"/>
        <v>0</v>
      </c>
      <c r="AN618" s="324">
        <f t="shared" si="112"/>
        <v>0</v>
      </c>
      <c r="AO618" s="324">
        <f t="shared" si="113"/>
        <v>0</v>
      </c>
      <c r="AP618" s="324">
        <f t="shared" si="114"/>
        <v>0</v>
      </c>
      <c r="AQ618" s="324">
        <f t="shared" si="115"/>
        <v>0</v>
      </c>
      <c r="AR618" s="324">
        <f t="shared" si="116"/>
        <v>0</v>
      </c>
      <c r="AS618" s="324">
        <f t="shared" si="117"/>
        <v>0</v>
      </c>
      <c r="AT618" s="324">
        <f t="shared" si="118"/>
        <v>0</v>
      </c>
      <c r="AU618" s="321">
        <f t="shared" si="119"/>
        <v>0</v>
      </c>
      <c r="AV618" s="322" t="str">
        <f t="shared" si="109"/>
        <v/>
      </c>
      <c r="AW618" s="110"/>
      <c r="AX618" s="110"/>
      <c r="AY618" s="110"/>
    </row>
    <row r="619" spans="1:51">
      <c r="A619" s="319"/>
      <c r="B619" s="634"/>
      <c r="C619" s="634"/>
      <c r="D619" s="633"/>
      <c r="E619" s="635"/>
      <c r="F619" s="635"/>
      <c r="G619" s="634"/>
      <c r="H619" s="647"/>
      <c r="I619" s="651"/>
      <c r="J619" s="647"/>
      <c r="K619" s="649"/>
      <c r="L619" s="647">
        <f>IF(D619="",0,VLOOKUP(D619,LookupDataNonCounty!$B$2:$C$16,2,FALSE)*J619)</f>
        <v>0</v>
      </c>
      <c r="M619" s="647"/>
      <c r="N619" s="647"/>
      <c r="O619" s="647"/>
      <c r="P619" s="647"/>
      <c r="Q619" s="647"/>
      <c r="R619" s="459"/>
      <c r="S619" s="460"/>
      <c r="T619" s="461"/>
      <c r="U619" s="462"/>
      <c r="V619" s="459"/>
      <c r="W619" s="459"/>
      <c r="X619" s="459"/>
      <c r="Y619" s="463"/>
      <c r="Z619" s="464"/>
      <c r="AA619" s="465"/>
      <c r="AB619" s="459"/>
      <c r="AC619" s="463"/>
      <c r="AD619" s="464"/>
      <c r="AE619" s="466"/>
      <c r="AF619" s="464"/>
      <c r="AG619" s="461"/>
      <c r="AH619" s="464"/>
      <c r="AI619" s="461"/>
      <c r="AJ619" s="653">
        <f t="shared" si="110"/>
        <v>1</v>
      </c>
      <c r="AK619" s="607"/>
      <c r="AL619" s="320">
        <f t="shared" si="108"/>
        <v>0</v>
      </c>
      <c r="AM619" s="320">
        <f t="shared" si="111"/>
        <v>0</v>
      </c>
      <c r="AN619" s="324">
        <f t="shared" si="112"/>
        <v>0</v>
      </c>
      <c r="AO619" s="324">
        <f t="shared" si="113"/>
        <v>0</v>
      </c>
      <c r="AP619" s="324">
        <f t="shared" si="114"/>
        <v>0</v>
      </c>
      <c r="AQ619" s="324">
        <f t="shared" si="115"/>
        <v>0</v>
      </c>
      <c r="AR619" s="324">
        <f t="shared" si="116"/>
        <v>0</v>
      </c>
      <c r="AS619" s="324">
        <f t="shared" si="117"/>
        <v>0</v>
      </c>
      <c r="AT619" s="324">
        <f t="shared" si="118"/>
        <v>0</v>
      </c>
      <c r="AU619" s="321">
        <f t="shared" si="119"/>
        <v>0</v>
      </c>
      <c r="AV619" s="322" t="str">
        <f t="shared" si="109"/>
        <v/>
      </c>
      <c r="AW619" s="110"/>
      <c r="AX619" s="110"/>
      <c r="AY619" s="110"/>
    </row>
    <row r="620" spans="1:51">
      <c r="A620" s="319"/>
      <c r="B620" s="634"/>
      <c r="C620" s="634"/>
      <c r="D620" s="633"/>
      <c r="E620" s="635"/>
      <c r="F620" s="635"/>
      <c r="G620" s="634"/>
      <c r="H620" s="647"/>
      <c r="I620" s="651"/>
      <c r="J620" s="647"/>
      <c r="K620" s="649"/>
      <c r="L620" s="647">
        <f>IF(D620="",0,VLOOKUP(D620,LookupDataNonCounty!$B$2:$C$16,2,FALSE)*J620)</f>
        <v>0</v>
      </c>
      <c r="M620" s="647"/>
      <c r="N620" s="647"/>
      <c r="O620" s="647"/>
      <c r="P620" s="647"/>
      <c r="Q620" s="647"/>
      <c r="R620" s="459"/>
      <c r="S620" s="460"/>
      <c r="T620" s="461"/>
      <c r="U620" s="462"/>
      <c r="V620" s="459"/>
      <c r="W620" s="459"/>
      <c r="X620" s="459"/>
      <c r="Y620" s="463"/>
      <c r="Z620" s="464"/>
      <c r="AA620" s="465"/>
      <c r="AB620" s="459"/>
      <c r="AC620" s="463"/>
      <c r="AD620" s="464"/>
      <c r="AE620" s="466"/>
      <c r="AF620" s="464"/>
      <c r="AG620" s="461"/>
      <c r="AH620" s="464"/>
      <c r="AI620" s="461"/>
      <c r="AJ620" s="653">
        <f t="shared" si="110"/>
        <v>1</v>
      </c>
      <c r="AK620" s="608"/>
      <c r="AL620" s="320">
        <f t="shared" si="108"/>
        <v>0</v>
      </c>
      <c r="AM620" s="320">
        <f t="shared" si="111"/>
        <v>0</v>
      </c>
      <c r="AN620" s="324">
        <f t="shared" si="112"/>
        <v>0</v>
      </c>
      <c r="AO620" s="324">
        <f t="shared" si="113"/>
        <v>0</v>
      </c>
      <c r="AP620" s="324">
        <f t="shared" si="114"/>
        <v>0</v>
      </c>
      <c r="AQ620" s="324">
        <f t="shared" si="115"/>
        <v>0</v>
      </c>
      <c r="AR620" s="324">
        <f t="shared" si="116"/>
        <v>0</v>
      </c>
      <c r="AS620" s="324">
        <f t="shared" si="117"/>
        <v>0</v>
      </c>
      <c r="AT620" s="324">
        <f t="shared" si="118"/>
        <v>0</v>
      </c>
      <c r="AU620" s="321">
        <f t="shared" si="119"/>
        <v>0</v>
      </c>
      <c r="AV620" s="322" t="str">
        <f t="shared" si="109"/>
        <v/>
      </c>
      <c r="AW620" s="110"/>
      <c r="AX620" s="110"/>
      <c r="AY620" s="110"/>
    </row>
    <row r="621" spans="1:51">
      <c r="A621" s="319"/>
      <c r="B621" s="634"/>
      <c r="C621" s="634"/>
      <c r="D621" s="633"/>
      <c r="E621" s="635"/>
      <c r="F621" s="635"/>
      <c r="G621" s="634"/>
      <c r="H621" s="647"/>
      <c r="I621" s="651"/>
      <c r="J621" s="647"/>
      <c r="K621" s="649"/>
      <c r="L621" s="647">
        <f>IF(D621="",0,VLOOKUP(D621,LookupDataNonCounty!$B$2:$C$16,2,FALSE)*J621)</f>
        <v>0</v>
      </c>
      <c r="M621" s="647"/>
      <c r="N621" s="647"/>
      <c r="O621" s="647"/>
      <c r="P621" s="647"/>
      <c r="Q621" s="647"/>
      <c r="R621" s="459"/>
      <c r="S621" s="460"/>
      <c r="T621" s="461"/>
      <c r="U621" s="462"/>
      <c r="V621" s="459"/>
      <c r="W621" s="459"/>
      <c r="X621" s="459"/>
      <c r="Y621" s="463"/>
      <c r="Z621" s="464"/>
      <c r="AA621" s="465"/>
      <c r="AB621" s="459"/>
      <c r="AC621" s="463"/>
      <c r="AD621" s="464"/>
      <c r="AE621" s="466"/>
      <c r="AF621" s="464"/>
      <c r="AG621" s="461"/>
      <c r="AH621" s="464"/>
      <c r="AI621" s="461"/>
      <c r="AJ621" s="653">
        <f t="shared" si="110"/>
        <v>1</v>
      </c>
      <c r="AK621" s="607"/>
      <c r="AL621" s="320">
        <f t="shared" si="108"/>
        <v>0</v>
      </c>
      <c r="AM621" s="320">
        <f t="shared" si="111"/>
        <v>0</v>
      </c>
      <c r="AN621" s="324">
        <f t="shared" si="112"/>
        <v>0</v>
      </c>
      <c r="AO621" s="324">
        <f t="shared" si="113"/>
        <v>0</v>
      </c>
      <c r="AP621" s="324">
        <f t="shared" si="114"/>
        <v>0</v>
      </c>
      <c r="AQ621" s="324">
        <f t="shared" si="115"/>
        <v>0</v>
      </c>
      <c r="AR621" s="324">
        <f t="shared" si="116"/>
        <v>0</v>
      </c>
      <c r="AS621" s="324">
        <f t="shared" si="117"/>
        <v>0</v>
      </c>
      <c r="AT621" s="324">
        <f t="shared" si="118"/>
        <v>0</v>
      </c>
      <c r="AU621" s="321">
        <f t="shared" si="119"/>
        <v>0</v>
      </c>
      <c r="AV621" s="322" t="str">
        <f t="shared" si="109"/>
        <v/>
      </c>
      <c r="AW621" s="110"/>
      <c r="AX621" s="110"/>
      <c r="AY621" s="110"/>
    </row>
    <row r="622" spans="1:51">
      <c r="A622" s="319"/>
      <c r="B622" s="634"/>
      <c r="C622" s="634"/>
      <c r="D622" s="633"/>
      <c r="E622" s="635"/>
      <c r="F622" s="635"/>
      <c r="G622" s="634"/>
      <c r="H622" s="647"/>
      <c r="I622" s="651"/>
      <c r="J622" s="647"/>
      <c r="K622" s="649"/>
      <c r="L622" s="647">
        <f>IF(D622="",0,VLOOKUP(D622,LookupDataNonCounty!$B$2:$C$16,2,FALSE)*J622)</f>
        <v>0</v>
      </c>
      <c r="M622" s="647"/>
      <c r="N622" s="647"/>
      <c r="O622" s="647"/>
      <c r="P622" s="647"/>
      <c r="Q622" s="647"/>
      <c r="R622" s="459"/>
      <c r="S622" s="460"/>
      <c r="T622" s="461"/>
      <c r="U622" s="462"/>
      <c r="V622" s="459"/>
      <c r="W622" s="459"/>
      <c r="X622" s="459"/>
      <c r="Y622" s="463"/>
      <c r="Z622" s="464"/>
      <c r="AA622" s="465"/>
      <c r="AB622" s="459"/>
      <c r="AC622" s="463"/>
      <c r="AD622" s="464"/>
      <c r="AE622" s="466"/>
      <c r="AF622" s="464"/>
      <c r="AG622" s="461"/>
      <c r="AH622" s="464"/>
      <c r="AI622" s="461"/>
      <c r="AJ622" s="653">
        <f t="shared" si="110"/>
        <v>1</v>
      </c>
      <c r="AK622" s="608"/>
      <c r="AL622" s="320">
        <f t="shared" si="108"/>
        <v>0</v>
      </c>
      <c r="AM622" s="320">
        <f t="shared" si="111"/>
        <v>0</v>
      </c>
      <c r="AN622" s="324">
        <f t="shared" si="112"/>
        <v>0</v>
      </c>
      <c r="AO622" s="324">
        <f t="shared" si="113"/>
        <v>0</v>
      </c>
      <c r="AP622" s="324">
        <f t="shared" si="114"/>
        <v>0</v>
      </c>
      <c r="AQ622" s="324">
        <f t="shared" si="115"/>
        <v>0</v>
      </c>
      <c r="AR622" s="324">
        <f t="shared" si="116"/>
        <v>0</v>
      </c>
      <c r="AS622" s="324">
        <f t="shared" si="117"/>
        <v>0</v>
      </c>
      <c r="AT622" s="324">
        <f t="shared" si="118"/>
        <v>0</v>
      </c>
      <c r="AU622" s="321">
        <f t="shared" si="119"/>
        <v>0</v>
      </c>
      <c r="AV622" s="322" t="str">
        <f t="shared" si="109"/>
        <v/>
      </c>
      <c r="AW622" s="110"/>
      <c r="AX622" s="110"/>
      <c r="AY622" s="110"/>
    </row>
    <row r="623" spans="1:51">
      <c r="A623" s="319"/>
      <c r="B623" s="634"/>
      <c r="C623" s="634"/>
      <c r="D623" s="633"/>
      <c r="E623" s="635"/>
      <c r="F623" s="635"/>
      <c r="G623" s="634"/>
      <c r="H623" s="647"/>
      <c r="I623" s="651"/>
      <c r="J623" s="647"/>
      <c r="K623" s="649"/>
      <c r="L623" s="647">
        <f>IF(D623="",0,VLOOKUP(D623,LookupDataNonCounty!$B$2:$C$16,2,FALSE)*J623)</f>
        <v>0</v>
      </c>
      <c r="M623" s="647"/>
      <c r="N623" s="647"/>
      <c r="O623" s="647"/>
      <c r="P623" s="647"/>
      <c r="Q623" s="647"/>
      <c r="R623" s="459"/>
      <c r="S623" s="460"/>
      <c r="T623" s="461"/>
      <c r="U623" s="462"/>
      <c r="V623" s="459"/>
      <c r="W623" s="459"/>
      <c r="X623" s="459"/>
      <c r="Y623" s="463"/>
      <c r="Z623" s="464"/>
      <c r="AA623" s="465"/>
      <c r="AB623" s="459"/>
      <c r="AC623" s="463"/>
      <c r="AD623" s="464"/>
      <c r="AE623" s="466"/>
      <c r="AF623" s="464"/>
      <c r="AG623" s="461"/>
      <c r="AH623" s="464"/>
      <c r="AI623" s="461"/>
      <c r="AJ623" s="653">
        <f t="shared" si="110"/>
        <v>1</v>
      </c>
      <c r="AK623" s="607"/>
      <c r="AL623" s="320">
        <f t="shared" si="108"/>
        <v>0</v>
      </c>
      <c r="AM623" s="320">
        <f t="shared" si="111"/>
        <v>0</v>
      </c>
      <c r="AN623" s="324">
        <f t="shared" si="112"/>
        <v>0</v>
      </c>
      <c r="AO623" s="324">
        <f t="shared" si="113"/>
        <v>0</v>
      </c>
      <c r="AP623" s="324">
        <f t="shared" si="114"/>
        <v>0</v>
      </c>
      <c r="AQ623" s="324">
        <f t="shared" si="115"/>
        <v>0</v>
      </c>
      <c r="AR623" s="324">
        <f t="shared" si="116"/>
        <v>0</v>
      </c>
      <c r="AS623" s="324">
        <f t="shared" si="117"/>
        <v>0</v>
      </c>
      <c r="AT623" s="324">
        <f t="shared" si="118"/>
        <v>0</v>
      </c>
      <c r="AU623" s="321">
        <f t="shared" si="119"/>
        <v>0</v>
      </c>
      <c r="AV623" s="322" t="str">
        <f t="shared" si="109"/>
        <v/>
      </c>
      <c r="AW623" s="110"/>
      <c r="AX623" s="110"/>
      <c r="AY623" s="110"/>
    </row>
    <row r="624" spans="1:51">
      <c r="A624" s="319"/>
      <c r="B624" s="634"/>
      <c r="C624" s="634"/>
      <c r="D624" s="633"/>
      <c r="E624" s="635"/>
      <c r="F624" s="635"/>
      <c r="G624" s="634"/>
      <c r="H624" s="647"/>
      <c r="I624" s="651"/>
      <c r="J624" s="647"/>
      <c r="K624" s="649"/>
      <c r="L624" s="647">
        <f>IF(D624="",0,VLOOKUP(D624,LookupDataNonCounty!$B$2:$C$16,2,FALSE)*J624)</f>
        <v>0</v>
      </c>
      <c r="M624" s="647"/>
      <c r="N624" s="647"/>
      <c r="O624" s="647"/>
      <c r="P624" s="647"/>
      <c r="Q624" s="647"/>
      <c r="R624" s="459"/>
      <c r="S624" s="460"/>
      <c r="T624" s="461"/>
      <c r="U624" s="462"/>
      <c r="V624" s="459"/>
      <c r="W624" s="459"/>
      <c r="X624" s="459"/>
      <c r="Y624" s="463"/>
      <c r="Z624" s="464"/>
      <c r="AA624" s="465"/>
      <c r="AB624" s="459"/>
      <c r="AC624" s="463"/>
      <c r="AD624" s="464"/>
      <c r="AE624" s="466"/>
      <c r="AF624" s="464"/>
      <c r="AG624" s="461"/>
      <c r="AH624" s="464"/>
      <c r="AI624" s="461"/>
      <c r="AJ624" s="653">
        <f t="shared" si="110"/>
        <v>1</v>
      </c>
      <c r="AK624" s="608"/>
      <c r="AL624" s="320">
        <f t="shared" si="108"/>
        <v>0</v>
      </c>
      <c r="AM624" s="320">
        <f t="shared" si="111"/>
        <v>0</v>
      </c>
      <c r="AN624" s="324">
        <f t="shared" si="112"/>
        <v>0</v>
      </c>
      <c r="AO624" s="324">
        <f t="shared" si="113"/>
        <v>0</v>
      </c>
      <c r="AP624" s="324">
        <f t="shared" si="114"/>
        <v>0</v>
      </c>
      <c r="AQ624" s="324">
        <f t="shared" si="115"/>
        <v>0</v>
      </c>
      <c r="AR624" s="324">
        <f t="shared" si="116"/>
        <v>0</v>
      </c>
      <c r="AS624" s="324">
        <f t="shared" si="117"/>
        <v>0</v>
      </c>
      <c r="AT624" s="324">
        <f t="shared" si="118"/>
        <v>0</v>
      </c>
      <c r="AU624" s="321">
        <f t="shared" si="119"/>
        <v>0</v>
      </c>
      <c r="AV624" s="322" t="str">
        <f t="shared" si="109"/>
        <v/>
      </c>
      <c r="AW624" s="110"/>
      <c r="AX624" s="110"/>
      <c r="AY624" s="110"/>
    </row>
    <row r="625" spans="1:51">
      <c r="A625" s="319"/>
      <c r="B625" s="634"/>
      <c r="C625" s="634"/>
      <c r="D625" s="633"/>
      <c r="E625" s="635"/>
      <c r="F625" s="635"/>
      <c r="G625" s="634"/>
      <c r="H625" s="647"/>
      <c r="I625" s="651"/>
      <c r="J625" s="647"/>
      <c r="K625" s="649"/>
      <c r="L625" s="647">
        <f>IF(D625="",0,VLOOKUP(D625,LookupDataNonCounty!$B$2:$C$16,2,FALSE)*J625)</f>
        <v>0</v>
      </c>
      <c r="M625" s="647"/>
      <c r="N625" s="647"/>
      <c r="O625" s="647"/>
      <c r="P625" s="647"/>
      <c r="Q625" s="647"/>
      <c r="R625" s="459"/>
      <c r="S625" s="460"/>
      <c r="T625" s="461"/>
      <c r="U625" s="462"/>
      <c r="V625" s="459"/>
      <c r="W625" s="459"/>
      <c r="X625" s="459"/>
      <c r="Y625" s="463"/>
      <c r="Z625" s="464"/>
      <c r="AA625" s="465"/>
      <c r="AB625" s="459"/>
      <c r="AC625" s="463"/>
      <c r="AD625" s="464"/>
      <c r="AE625" s="466"/>
      <c r="AF625" s="464"/>
      <c r="AG625" s="461"/>
      <c r="AH625" s="464"/>
      <c r="AI625" s="461"/>
      <c r="AJ625" s="653">
        <f t="shared" si="110"/>
        <v>1</v>
      </c>
      <c r="AK625" s="607"/>
      <c r="AL625" s="320">
        <f t="shared" si="108"/>
        <v>0</v>
      </c>
      <c r="AM625" s="320">
        <f t="shared" si="111"/>
        <v>0</v>
      </c>
      <c r="AN625" s="324">
        <f t="shared" si="112"/>
        <v>0</v>
      </c>
      <c r="AO625" s="324">
        <f t="shared" si="113"/>
        <v>0</v>
      </c>
      <c r="AP625" s="324">
        <f t="shared" si="114"/>
        <v>0</v>
      </c>
      <c r="AQ625" s="324">
        <f t="shared" si="115"/>
        <v>0</v>
      </c>
      <c r="AR625" s="324">
        <f t="shared" si="116"/>
        <v>0</v>
      </c>
      <c r="AS625" s="324">
        <f t="shared" si="117"/>
        <v>0</v>
      </c>
      <c r="AT625" s="324">
        <f t="shared" si="118"/>
        <v>0</v>
      </c>
      <c r="AU625" s="321">
        <f t="shared" si="119"/>
        <v>0</v>
      </c>
      <c r="AV625" s="322" t="str">
        <f t="shared" si="109"/>
        <v/>
      </c>
      <c r="AW625" s="110"/>
      <c r="AX625" s="110"/>
      <c r="AY625" s="110"/>
    </row>
    <row r="626" spans="1:51">
      <c r="A626" s="319"/>
      <c r="B626" s="634"/>
      <c r="C626" s="634"/>
      <c r="D626" s="633"/>
      <c r="E626" s="635"/>
      <c r="F626" s="635"/>
      <c r="G626" s="634"/>
      <c r="H626" s="647"/>
      <c r="I626" s="651"/>
      <c r="J626" s="647"/>
      <c r="K626" s="649"/>
      <c r="L626" s="647">
        <f>IF(D626="",0,VLOOKUP(D626,LookupDataNonCounty!$B$2:$C$16,2,FALSE)*J626)</f>
        <v>0</v>
      </c>
      <c r="M626" s="647"/>
      <c r="N626" s="647"/>
      <c r="O626" s="647"/>
      <c r="P626" s="647"/>
      <c r="Q626" s="647"/>
      <c r="R626" s="459"/>
      <c r="S626" s="460"/>
      <c r="T626" s="461"/>
      <c r="U626" s="462"/>
      <c r="V626" s="459"/>
      <c r="W626" s="459"/>
      <c r="X626" s="459"/>
      <c r="Y626" s="463"/>
      <c r="Z626" s="464"/>
      <c r="AA626" s="465"/>
      <c r="AB626" s="459"/>
      <c r="AC626" s="463"/>
      <c r="AD626" s="464"/>
      <c r="AE626" s="466"/>
      <c r="AF626" s="464"/>
      <c r="AG626" s="461"/>
      <c r="AH626" s="464"/>
      <c r="AI626" s="461"/>
      <c r="AJ626" s="653">
        <f t="shared" si="110"/>
        <v>1</v>
      </c>
      <c r="AK626" s="608"/>
      <c r="AL626" s="320">
        <f t="shared" si="108"/>
        <v>0</v>
      </c>
      <c r="AM626" s="320">
        <f t="shared" si="111"/>
        <v>0</v>
      </c>
      <c r="AN626" s="324">
        <f t="shared" si="112"/>
        <v>0</v>
      </c>
      <c r="AO626" s="324">
        <f t="shared" si="113"/>
        <v>0</v>
      </c>
      <c r="AP626" s="324">
        <f t="shared" si="114"/>
        <v>0</v>
      </c>
      <c r="AQ626" s="324">
        <f t="shared" si="115"/>
        <v>0</v>
      </c>
      <c r="AR626" s="324">
        <f t="shared" si="116"/>
        <v>0</v>
      </c>
      <c r="AS626" s="324">
        <f t="shared" si="117"/>
        <v>0</v>
      </c>
      <c r="AT626" s="324">
        <f t="shared" si="118"/>
        <v>0</v>
      </c>
      <c r="AU626" s="321">
        <f t="shared" si="119"/>
        <v>0</v>
      </c>
      <c r="AV626" s="322" t="str">
        <f t="shared" si="109"/>
        <v/>
      </c>
      <c r="AW626" s="110"/>
      <c r="AX626" s="110"/>
      <c r="AY626" s="110"/>
    </row>
    <row r="627" spans="1:51">
      <c r="A627" s="319"/>
      <c r="B627" s="634"/>
      <c r="C627" s="634"/>
      <c r="D627" s="633"/>
      <c r="E627" s="635"/>
      <c r="F627" s="635"/>
      <c r="G627" s="634"/>
      <c r="H627" s="647"/>
      <c r="I627" s="651"/>
      <c r="J627" s="647"/>
      <c r="K627" s="649"/>
      <c r="L627" s="647">
        <f>IF(D627="",0,VLOOKUP(D627,LookupDataNonCounty!$B$2:$C$16,2,FALSE)*J627)</f>
        <v>0</v>
      </c>
      <c r="M627" s="647"/>
      <c r="N627" s="647"/>
      <c r="O627" s="647"/>
      <c r="P627" s="647"/>
      <c r="Q627" s="647"/>
      <c r="R627" s="459"/>
      <c r="S627" s="460"/>
      <c r="T627" s="461"/>
      <c r="U627" s="462"/>
      <c r="V627" s="459"/>
      <c r="W627" s="459"/>
      <c r="X627" s="459"/>
      <c r="Y627" s="463"/>
      <c r="Z627" s="464"/>
      <c r="AA627" s="465"/>
      <c r="AB627" s="459"/>
      <c r="AC627" s="463"/>
      <c r="AD627" s="464"/>
      <c r="AE627" s="466"/>
      <c r="AF627" s="464"/>
      <c r="AG627" s="461"/>
      <c r="AH627" s="464"/>
      <c r="AI627" s="461"/>
      <c r="AJ627" s="653">
        <f t="shared" si="110"/>
        <v>1</v>
      </c>
      <c r="AK627" s="607"/>
      <c r="AL627" s="320">
        <f t="shared" si="108"/>
        <v>0</v>
      </c>
      <c r="AM627" s="320">
        <f t="shared" si="111"/>
        <v>0</v>
      </c>
      <c r="AN627" s="324">
        <f t="shared" si="112"/>
        <v>0</v>
      </c>
      <c r="AO627" s="324">
        <f t="shared" si="113"/>
        <v>0</v>
      </c>
      <c r="AP627" s="324">
        <f t="shared" si="114"/>
        <v>0</v>
      </c>
      <c r="AQ627" s="324">
        <f t="shared" si="115"/>
        <v>0</v>
      </c>
      <c r="AR627" s="324">
        <f t="shared" si="116"/>
        <v>0</v>
      </c>
      <c r="AS627" s="324">
        <f t="shared" si="117"/>
        <v>0</v>
      </c>
      <c r="AT627" s="324">
        <f t="shared" si="118"/>
        <v>0</v>
      </c>
      <c r="AU627" s="321">
        <f t="shared" si="119"/>
        <v>0</v>
      </c>
      <c r="AV627" s="322" t="str">
        <f t="shared" si="109"/>
        <v/>
      </c>
      <c r="AW627" s="110"/>
      <c r="AX627" s="110"/>
      <c r="AY627" s="110"/>
    </row>
    <row r="628" spans="1:51">
      <c r="A628" s="319"/>
      <c r="B628" s="634"/>
      <c r="C628" s="634"/>
      <c r="D628" s="633"/>
      <c r="E628" s="635"/>
      <c r="F628" s="635"/>
      <c r="G628" s="634"/>
      <c r="H628" s="647"/>
      <c r="I628" s="651"/>
      <c r="J628" s="647"/>
      <c r="K628" s="649"/>
      <c r="L628" s="647">
        <f>IF(D628="",0,VLOOKUP(D628,LookupDataNonCounty!$B$2:$C$16,2,FALSE)*J628)</f>
        <v>0</v>
      </c>
      <c r="M628" s="647"/>
      <c r="N628" s="647"/>
      <c r="O628" s="647"/>
      <c r="P628" s="647"/>
      <c r="Q628" s="647"/>
      <c r="R628" s="459"/>
      <c r="S628" s="460"/>
      <c r="T628" s="461"/>
      <c r="U628" s="462"/>
      <c r="V628" s="459"/>
      <c r="W628" s="459"/>
      <c r="X628" s="459"/>
      <c r="Y628" s="463"/>
      <c r="Z628" s="464"/>
      <c r="AA628" s="465"/>
      <c r="AB628" s="459"/>
      <c r="AC628" s="463"/>
      <c r="AD628" s="464"/>
      <c r="AE628" s="466"/>
      <c r="AF628" s="464"/>
      <c r="AG628" s="461"/>
      <c r="AH628" s="464"/>
      <c r="AI628" s="461"/>
      <c r="AJ628" s="653">
        <f t="shared" si="110"/>
        <v>1</v>
      </c>
      <c r="AK628" s="608"/>
      <c r="AL628" s="320">
        <f t="shared" si="108"/>
        <v>0</v>
      </c>
      <c r="AM628" s="320">
        <f t="shared" si="111"/>
        <v>0</v>
      </c>
      <c r="AN628" s="324">
        <f t="shared" si="112"/>
        <v>0</v>
      </c>
      <c r="AO628" s="324">
        <f t="shared" si="113"/>
        <v>0</v>
      </c>
      <c r="AP628" s="324">
        <f t="shared" si="114"/>
        <v>0</v>
      </c>
      <c r="AQ628" s="324">
        <f t="shared" si="115"/>
        <v>0</v>
      </c>
      <c r="AR628" s="324">
        <f t="shared" si="116"/>
        <v>0</v>
      </c>
      <c r="AS628" s="324">
        <f t="shared" si="117"/>
        <v>0</v>
      </c>
      <c r="AT628" s="324">
        <f t="shared" si="118"/>
        <v>0</v>
      </c>
      <c r="AU628" s="321">
        <f t="shared" si="119"/>
        <v>0</v>
      </c>
      <c r="AV628" s="322" t="str">
        <f t="shared" si="109"/>
        <v/>
      </c>
      <c r="AW628" s="110"/>
      <c r="AX628" s="110"/>
      <c r="AY628" s="110"/>
    </row>
    <row r="629" spans="1:51">
      <c r="A629" s="319"/>
      <c r="B629" s="634"/>
      <c r="C629" s="634"/>
      <c r="D629" s="633"/>
      <c r="E629" s="635"/>
      <c r="F629" s="635"/>
      <c r="G629" s="634"/>
      <c r="H629" s="647"/>
      <c r="I629" s="651"/>
      <c r="J629" s="647"/>
      <c r="K629" s="649"/>
      <c r="L629" s="647">
        <f>IF(D629="",0,VLOOKUP(D629,LookupDataNonCounty!$B$2:$C$16,2,FALSE)*J629)</f>
        <v>0</v>
      </c>
      <c r="M629" s="647"/>
      <c r="N629" s="647"/>
      <c r="O629" s="647"/>
      <c r="P629" s="647"/>
      <c r="Q629" s="647"/>
      <c r="R629" s="459"/>
      <c r="S629" s="460"/>
      <c r="T629" s="461"/>
      <c r="U629" s="462"/>
      <c r="V629" s="459"/>
      <c r="W629" s="459"/>
      <c r="X629" s="459"/>
      <c r="Y629" s="463"/>
      <c r="Z629" s="464"/>
      <c r="AA629" s="465"/>
      <c r="AB629" s="459"/>
      <c r="AC629" s="463"/>
      <c r="AD629" s="464"/>
      <c r="AE629" s="466"/>
      <c r="AF629" s="464"/>
      <c r="AG629" s="461"/>
      <c r="AH629" s="464"/>
      <c r="AI629" s="461"/>
      <c r="AJ629" s="653">
        <f t="shared" si="110"/>
        <v>1</v>
      </c>
      <c r="AK629" s="607"/>
      <c r="AL629" s="320">
        <f t="shared" si="108"/>
        <v>0</v>
      </c>
      <c r="AM629" s="320">
        <f t="shared" si="111"/>
        <v>0</v>
      </c>
      <c r="AN629" s="324">
        <f t="shared" si="112"/>
        <v>0</v>
      </c>
      <c r="AO629" s="324">
        <f t="shared" si="113"/>
        <v>0</v>
      </c>
      <c r="AP629" s="324">
        <f t="shared" si="114"/>
        <v>0</v>
      </c>
      <c r="AQ629" s="324">
        <f t="shared" si="115"/>
        <v>0</v>
      </c>
      <c r="AR629" s="324">
        <f t="shared" si="116"/>
        <v>0</v>
      </c>
      <c r="AS629" s="324">
        <f t="shared" si="117"/>
        <v>0</v>
      </c>
      <c r="AT629" s="324">
        <f t="shared" si="118"/>
        <v>0</v>
      </c>
      <c r="AU629" s="321">
        <f t="shared" si="119"/>
        <v>0</v>
      </c>
      <c r="AV629" s="322" t="str">
        <f t="shared" si="109"/>
        <v/>
      </c>
      <c r="AW629" s="110"/>
      <c r="AX629" s="110"/>
      <c r="AY629" s="110"/>
    </row>
    <row r="630" spans="1:51">
      <c r="A630" s="319"/>
      <c r="B630" s="634"/>
      <c r="C630" s="634"/>
      <c r="D630" s="633"/>
      <c r="E630" s="635"/>
      <c r="F630" s="635"/>
      <c r="G630" s="634"/>
      <c r="H630" s="647"/>
      <c r="I630" s="651"/>
      <c r="J630" s="647"/>
      <c r="K630" s="649"/>
      <c r="L630" s="647">
        <f>IF(D630="",0,VLOOKUP(D630,LookupDataNonCounty!$B$2:$C$16,2,FALSE)*J630)</f>
        <v>0</v>
      </c>
      <c r="M630" s="647"/>
      <c r="N630" s="647"/>
      <c r="O630" s="647"/>
      <c r="P630" s="647"/>
      <c r="Q630" s="647"/>
      <c r="R630" s="459"/>
      <c r="S630" s="460"/>
      <c r="T630" s="461"/>
      <c r="U630" s="462"/>
      <c r="V630" s="459"/>
      <c r="W630" s="459"/>
      <c r="X630" s="459"/>
      <c r="Y630" s="463"/>
      <c r="Z630" s="464"/>
      <c r="AA630" s="465"/>
      <c r="AB630" s="459"/>
      <c r="AC630" s="463"/>
      <c r="AD630" s="464"/>
      <c r="AE630" s="466"/>
      <c r="AF630" s="464"/>
      <c r="AG630" s="461"/>
      <c r="AH630" s="464"/>
      <c r="AI630" s="461"/>
      <c r="AJ630" s="653">
        <f t="shared" si="110"/>
        <v>1</v>
      </c>
      <c r="AK630" s="608"/>
      <c r="AL630" s="320">
        <f t="shared" si="108"/>
        <v>0</v>
      </c>
      <c r="AM630" s="320">
        <f t="shared" si="111"/>
        <v>0</v>
      </c>
      <c r="AN630" s="324">
        <f t="shared" si="112"/>
        <v>0</v>
      </c>
      <c r="AO630" s="324">
        <f t="shared" si="113"/>
        <v>0</v>
      </c>
      <c r="AP630" s="324">
        <f t="shared" si="114"/>
        <v>0</v>
      </c>
      <c r="AQ630" s="324">
        <f t="shared" si="115"/>
        <v>0</v>
      </c>
      <c r="AR630" s="324">
        <f t="shared" si="116"/>
        <v>0</v>
      </c>
      <c r="AS630" s="324">
        <f t="shared" si="117"/>
        <v>0</v>
      </c>
      <c r="AT630" s="324">
        <f t="shared" si="118"/>
        <v>0</v>
      </c>
      <c r="AU630" s="321">
        <f t="shared" si="119"/>
        <v>0</v>
      </c>
      <c r="AV630" s="322" t="str">
        <f t="shared" si="109"/>
        <v/>
      </c>
      <c r="AW630" s="110"/>
      <c r="AX630" s="110"/>
      <c r="AY630" s="110"/>
    </row>
    <row r="631" spans="1:51">
      <c r="A631" s="319"/>
      <c r="B631" s="634"/>
      <c r="C631" s="634"/>
      <c r="D631" s="633"/>
      <c r="E631" s="635"/>
      <c r="F631" s="635"/>
      <c r="G631" s="634"/>
      <c r="H631" s="647"/>
      <c r="I631" s="651"/>
      <c r="J631" s="647"/>
      <c r="K631" s="649"/>
      <c r="L631" s="647">
        <f>IF(D631="",0,VLOOKUP(D631,LookupDataNonCounty!$B$2:$C$16,2,FALSE)*J631)</f>
        <v>0</v>
      </c>
      <c r="M631" s="647"/>
      <c r="N631" s="647"/>
      <c r="O631" s="647"/>
      <c r="P631" s="647"/>
      <c r="Q631" s="647"/>
      <c r="R631" s="459"/>
      <c r="S631" s="460"/>
      <c r="T631" s="461"/>
      <c r="U631" s="462"/>
      <c r="V631" s="459"/>
      <c r="W631" s="459"/>
      <c r="X631" s="459"/>
      <c r="Y631" s="463"/>
      <c r="Z631" s="464"/>
      <c r="AA631" s="465"/>
      <c r="AB631" s="459"/>
      <c r="AC631" s="463"/>
      <c r="AD631" s="464"/>
      <c r="AE631" s="466"/>
      <c r="AF631" s="464"/>
      <c r="AG631" s="461"/>
      <c r="AH631" s="464"/>
      <c r="AI631" s="461"/>
      <c r="AJ631" s="653">
        <f t="shared" si="110"/>
        <v>1</v>
      </c>
      <c r="AK631" s="607"/>
      <c r="AL631" s="320">
        <f t="shared" si="108"/>
        <v>0</v>
      </c>
      <c r="AM631" s="320">
        <f t="shared" si="111"/>
        <v>0</v>
      </c>
      <c r="AN631" s="324">
        <f t="shared" si="112"/>
        <v>0</v>
      </c>
      <c r="AO631" s="324">
        <f t="shared" si="113"/>
        <v>0</v>
      </c>
      <c r="AP631" s="324">
        <f t="shared" si="114"/>
        <v>0</v>
      </c>
      <c r="AQ631" s="324">
        <f t="shared" si="115"/>
        <v>0</v>
      </c>
      <c r="AR631" s="324">
        <f t="shared" si="116"/>
        <v>0</v>
      </c>
      <c r="AS631" s="324">
        <f t="shared" si="117"/>
        <v>0</v>
      </c>
      <c r="AT631" s="324">
        <f t="shared" si="118"/>
        <v>0</v>
      </c>
      <c r="AU631" s="321">
        <f t="shared" si="119"/>
        <v>0</v>
      </c>
      <c r="AV631" s="322" t="str">
        <f t="shared" si="109"/>
        <v/>
      </c>
      <c r="AW631" s="110"/>
      <c r="AX631" s="110"/>
      <c r="AY631" s="110"/>
    </row>
    <row r="632" spans="1:51">
      <c r="A632" s="319"/>
      <c r="B632" s="634"/>
      <c r="C632" s="634"/>
      <c r="D632" s="633"/>
      <c r="E632" s="635"/>
      <c r="F632" s="635"/>
      <c r="G632" s="634"/>
      <c r="H632" s="647"/>
      <c r="I632" s="651"/>
      <c r="J632" s="647"/>
      <c r="K632" s="649"/>
      <c r="L632" s="647">
        <f>IF(D632="",0,VLOOKUP(D632,LookupDataNonCounty!$B$2:$C$16,2,FALSE)*J632)</f>
        <v>0</v>
      </c>
      <c r="M632" s="647"/>
      <c r="N632" s="647"/>
      <c r="O632" s="647"/>
      <c r="P632" s="647"/>
      <c r="Q632" s="647"/>
      <c r="R632" s="459"/>
      <c r="S632" s="460"/>
      <c r="T632" s="461"/>
      <c r="U632" s="462"/>
      <c r="V632" s="459"/>
      <c r="W632" s="459"/>
      <c r="X632" s="459"/>
      <c r="Y632" s="463"/>
      <c r="Z632" s="464"/>
      <c r="AA632" s="465"/>
      <c r="AB632" s="459"/>
      <c r="AC632" s="463"/>
      <c r="AD632" s="464"/>
      <c r="AE632" s="466"/>
      <c r="AF632" s="464"/>
      <c r="AG632" s="461"/>
      <c r="AH632" s="464"/>
      <c r="AI632" s="461"/>
      <c r="AJ632" s="653">
        <f t="shared" si="110"/>
        <v>1</v>
      </c>
      <c r="AK632" s="608"/>
      <c r="AL632" s="320">
        <f t="shared" si="108"/>
        <v>0</v>
      </c>
      <c r="AM632" s="320">
        <f t="shared" si="111"/>
        <v>0</v>
      </c>
      <c r="AN632" s="324">
        <f t="shared" si="112"/>
        <v>0</v>
      </c>
      <c r="AO632" s="324">
        <f t="shared" si="113"/>
        <v>0</v>
      </c>
      <c r="AP632" s="324">
        <f t="shared" si="114"/>
        <v>0</v>
      </c>
      <c r="AQ632" s="324">
        <f t="shared" si="115"/>
        <v>0</v>
      </c>
      <c r="AR632" s="324">
        <f t="shared" si="116"/>
        <v>0</v>
      </c>
      <c r="AS632" s="324">
        <f t="shared" si="117"/>
        <v>0</v>
      </c>
      <c r="AT632" s="324">
        <f t="shared" si="118"/>
        <v>0</v>
      </c>
      <c r="AU632" s="321">
        <f t="shared" si="119"/>
        <v>0</v>
      </c>
      <c r="AV632" s="322" t="str">
        <f t="shared" si="109"/>
        <v/>
      </c>
      <c r="AW632" s="110"/>
      <c r="AX632" s="110"/>
      <c r="AY632" s="110"/>
    </row>
    <row r="633" spans="1:51">
      <c r="A633" s="319"/>
      <c r="B633" s="634"/>
      <c r="C633" s="634"/>
      <c r="D633" s="633"/>
      <c r="E633" s="635"/>
      <c r="F633" s="635"/>
      <c r="G633" s="634"/>
      <c r="H633" s="647"/>
      <c r="I633" s="651"/>
      <c r="J633" s="647"/>
      <c r="K633" s="649"/>
      <c r="L633" s="647">
        <f>IF(D633="",0,VLOOKUP(D633,LookupDataNonCounty!$B$2:$C$16,2,FALSE)*J633)</f>
        <v>0</v>
      </c>
      <c r="M633" s="647"/>
      <c r="N633" s="647"/>
      <c r="O633" s="647"/>
      <c r="P633" s="647"/>
      <c r="Q633" s="647"/>
      <c r="R633" s="459"/>
      <c r="S633" s="460"/>
      <c r="T633" s="461"/>
      <c r="U633" s="462"/>
      <c r="V633" s="459"/>
      <c r="W633" s="459"/>
      <c r="X633" s="459"/>
      <c r="Y633" s="463"/>
      <c r="Z633" s="464"/>
      <c r="AA633" s="465"/>
      <c r="AB633" s="459"/>
      <c r="AC633" s="463"/>
      <c r="AD633" s="464"/>
      <c r="AE633" s="466"/>
      <c r="AF633" s="464"/>
      <c r="AG633" s="461"/>
      <c r="AH633" s="464"/>
      <c r="AI633" s="461"/>
      <c r="AJ633" s="653">
        <f t="shared" si="110"/>
        <v>1</v>
      </c>
      <c r="AK633" s="607"/>
      <c r="AL633" s="320">
        <f t="shared" si="108"/>
        <v>0</v>
      </c>
      <c r="AM633" s="320">
        <f t="shared" si="111"/>
        <v>0</v>
      </c>
      <c r="AN633" s="324">
        <f t="shared" si="112"/>
        <v>0</v>
      </c>
      <c r="AO633" s="324">
        <f t="shared" si="113"/>
        <v>0</v>
      </c>
      <c r="AP633" s="324">
        <f t="shared" si="114"/>
        <v>0</v>
      </c>
      <c r="AQ633" s="324">
        <f t="shared" si="115"/>
        <v>0</v>
      </c>
      <c r="AR633" s="324">
        <f t="shared" si="116"/>
        <v>0</v>
      </c>
      <c r="AS633" s="324">
        <f t="shared" si="117"/>
        <v>0</v>
      </c>
      <c r="AT633" s="324">
        <f t="shared" si="118"/>
        <v>0</v>
      </c>
      <c r="AU633" s="321">
        <f t="shared" si="119"/>
        <v>0</v>
      </c>
      <c r="AV633" s="322" t="str">
        <f t="shared" si="109"/>
        <v/>
      </c>
      <c r="AW633" s="110"/>
      <c r="AX633" s="110"/>
      <c r="AY633" s="110"/>
    </row>
    <row r="634" spans="1:51">
      <c r="A634" s="319"/>
      <c r="B634" s="634"/>
      <c r="C634" s="634"/>
      <c r="D634" s="633"/>
      <c r="E634" s="635"/>
      <c r="F634" s="635"/>
      <c r="G634" s="634"/>
      <c r="H634" s="647"/>
      <c r="I634" s="651"/>
      <c r="J634" s="647"/>
      <c r="K634" s="649"/>
      <c r="L634" s="647">
        <f>IF(D634="",0,VLOOKUP(D634,LookupDataNonCounty!$B$2:$C$16,2,FALSE)*J634)</f>
        <v>0</v>
      </c>
      <c r="M634" s="647"/>
      <c r="N634" s="647"/>
      <c r="O634" s="647"/>
      <c r="P634" s="647"/>
      <c r="Q634" s="647"/>
      <c r="R634" s="459"/>
      <c r="S634" s="460"/>
      <c r="T634" s="461"/>
      <c r="U634" s="462"/>
      <c r="V634" s="459"/>
      <c r="W634" s="459"/>
      <c r="X634" s="459"/>
      <c r="Y634" s="463"/>
      <c r="Z634" s="464"/>
      <c r="AA634" s="465"/>
      <c r="AB634" s="459"/>
      <c r="AC634" s="463"/>
      <c r="AD634" s="464"/>
      <c r="AE634" s="466"/>
      <c r="AF634" s="464"/>
      <c r="AG634" s="461"/>
      <c r="AH634" s="464"/>
      <c r="AI634" s="461"/>
      <c r="AJ634" s="653">
        <f t="shared" si="110"/>
        <v>1</v>
      </c>
      <c r="AK634" s="608"/>
      <c r="AL634" s="320">
        <f t="shared" si="108"/>
        <v>0</v>
      </c>
      <c r="AM634" s="320">
        <f t="shared" si="111"/>
        <v>0</v>
      </c>
      <c r="AN634" s="324">
        <f t="shared" si="112"/>
        <v>0</v>
      </c>
      <c r="AO634" s="324">
        <f t="shared" si="113"/>
        <v>0</v>
      </c>
      <c r="AP634" s="324">
        <f t="shared" si="114"/>
        <v>0</v>
      </c>
      <c r="AQ634" s="324">
        <f t="shared" si="115"/>
        <v>0</v>
      </c>
      <c r="AR634" s="324">
        <f t="shared" si="116"/>
        <v>0</v>
      </c>
      <c r="AS634" s="324">
        <f t="shared" si="117"/>
        <v>0</v>
      </c>
      <c r="AT634" s="324">
        <f t="shared" si="118"/>
        <v>0</v>
      </c>
      <c r="AU634" s="321">
        <f t="shared" si="119"/>
        <v>0</v>
      </c>
      <c r="AV634" s="322" t="str">
        <f t="shared" si="109"/>
        <v/>
      </c>
      <c r="AW634" s="110"/>
      <c r="AX634" s="110"/>
      <c r="AY634" s="110"/>
    </row>
    <row r="635" spans="1:51">
      <c r="A635" s="319"/>
      <c r="B635" s="634"/>
      <c r="C635" s="634"/>
      <c r="D635" s="633"/>
      <c r="E635" s="635"/>
      <c r="F635" s="635"/>
      <c r="G635" s="634"/>
      <c r="H635" s="647"/>
      <c r="I635" s="651"/>
      <c r="J635" s="647"/>
      <c r="K635" s="649"/>
      <c r="L635" s="647">
        <f>IF(D635="",0,VLOOKUP(D635,LookupDataNonCounty!$B$2:$C$16,2,FALSE)*J635)</f>
        <v>0</v>
      </c>
      <c r="M635" s="647"/>
      <c r="N635" s="647"/>
      <c r="O635" s="647"/>
      <c r="P635" s="647"/>
      <c r="Q635" s="647"/>
      <c r="R635" s="459"/>
      <c r="S635" s="460"/>
      <c r="T635" s="461"/>
      <c r="U635" s="462"/>
      <c r="V635" s="459"/>
      <c r="W635" s="459"/>
      <c r="X635" s="459"/>
      <c r="Y635" s="463"/>
      <c r="Z635" s="464"/>
      <c r="AA635" s="465"/>
      <c r="AB635" s="459"/>
      <c r="AC635" s="463"/>
      <c r="AD635" s="464"/>
      <c r="AE635" s="466"/>
      <c r="AF635" s="464"/>
      <c r="AG635" s="461"/>
      <c r="AH635" s="464"/>
      <c r="AI635" s="461"/>
      <c r="AJ635" s="653">
        <f t="shared" si="110"/>
        <v>1</v>
      </c>
      <c r="AK635" s="607"/>
      <c r="AL635" s="320">
        <f t="shared" si="108"/>
        <v>0</v>
      </c>
      <c r="AM635" s="320">
        <f t="shared" si="111"/>
        <v>0</v>
      </c>
      <c r="AN635" s="324">
        <f t="shared" si="112"/>
        <v>0</v>
      </c>
      <c r="AO635" s="324">
        <f t="shared" si="113"/>
        <v>0</v>
      </c>
      <c r="AP635" s="324">
        <f t="shared" si="114"/>
        <v>0</v>
      </c>
      <c r="AQ635" s="324">
        <f t="shared" si="115"/>
        <v>0</v>
      </c>
      <c r="AR635" s="324">
        <f t="shared" si="116"/>
        <v>0</v>
      </c>
      <c r="AS635" s="324">
        <f t="shared" si="117"/>
        <v>0</v>
      </c>
      <c r="AT635" s="324">
        <f t="shared" si="118"/>
        <v>0</v>
      </c>
      <c r="AU635" s="321">
        <f t="shared" si="119"/>
        <v>0</v>
      </c>
      <c r="AV635" s="322" t="str">
        <f t="shared" si="109"/>
        <v/>
      </c>
      <c r="AW635" s="110"/>
      <c r="AX635" s="110"/>
      <c r="AY635" s="110"/>
    </row>
    <row r="636" spans="1:51">
      <c r="A636" s="319"/>
      <c r="B636" s="634"/>
      <c r="C636" s="634"/>
      <c r="D636" s="633"/>
      <c r="E636" s="635"/>
      <c r="F636" s="635"/>
      <c r="G636" s="634"/>
      <c r="H636" s="647"/>
      <c r="I636" s="651"/>
      <c r="J636" s="647"/>
      <c r="K636" s="649"/>
      <c r="L636" s="647">
        <f>IF(D636="",0,VLOOKUP(D636,LookupDataNonCounty!$B$2:$C$16,2,FALSE)*J636)</f>
        <v>0</v>
      </c>
      <c r="M636" s="647"/>
      <c r="N636" s="647"/>
      <c r="O636" s="647"/>
      <c r="P636" s="647"/>
      <c r="Q636" s="647"/>
      <c r="R636" s="459"/>
      <c r="S636" s="460"/>
      <c r="T636" s="461"/>
      <c r="U636" s="462"/>
      <c r="V636" s="459"/>
      <c r="W636" s="459"/>
      <c r="X636" s="459"/>
      <c r="Y636" s="463"/>
      <c r="Z636" s="464"/>
      <c r="AA636" s="465"/>
      <c r="AB636" s="459"/>
      <c r="AC636" s="463"/>
      <c r="AD636" s="464"/>
      <c r="AE636" s="466"/>
      <c r="AF636" s="464"/>
      <c r="AG636" s="461"/>
      <c r="AH636" s="464"/>
      <c r="AI636" s="461"/>
      <c r="AJ636" s="653">
        <f t="shared" si="110"/>
        <v>1</v>
      </c>
      <c r="AK636" s="608"/>
      <c r="AL636" s="320">
        <f t="shared" si="108"/>
        <v>0</v>
      </c>
      <c r="AM636" s="320">
        <f t="shared" si="111"/>
        <v>0</v>
      </c>
      <c r="AN636" s="324">
        <f t="shared" si="112"/>
        <v>0</v>
      </c>
      <c r="AO636" s="324">
        <f t="shared" si="113"/>
        <v>0</v>
      </c>
      <c r="AP636" s="324">
        <f t="shared" si="114"/>
        <v>0</v>
      </c>
      <c r="AQ636" s="324">
        <f t="shared" si="115"/>
        <v>0</v>
      </c>
      <c r="AR636" s="324">
        <f t="shared" si="116"/>
        <v>0</v>
      </c>
      <c r="AS636" s="324">
        <f t="shared" si="117"/>
        <v>0</v>
      </c>
      <c r="AT636" s="324">
        <f t="shared" si="118"/>
        <v>0</v>
      </c>
      <c r="AU636" s="321">
        <f t="shared" si="119"/>
        <v>0</v>
      </c>
      <c r="AV636" s="322" t="str">
        <f t="shared" si="109"/>
        <v/>
      </c>
      <c r="AW636" s="110"/>
      <c r="AX636" s="110"/>
      <c r="AY636" s="110"/>
    </row>
    <row r="637" spans="1:51">
      <c r="A637" s="319"/>
      <c r="B637" s="634"/>
      <c r="C637" s="634"/>
      <c r="D637" s="633"/>
      <c r="E637" s="635"/>
      <c r="F637" s="635"/>
      <c r="G637" s="634"/>
      <c r="H637" s="647"/>
      <c r="I637" s="651"/>
      <c r="J637" s="647"/>
      <c r="K637" s="649"/>
      <c r="L637" s="647">
        <f>IF(D637="",0,VLOOKUP(D637,LookupDataNonCounty!$B$2:$C$16,2,FALSE)*J637)</f>
        <v>0</v>
      </c>
      <c r="M637" s="647"/>
      <c r="N637" s="647"/>
      <c r="O637" s="647"/>
      <c r="P637" s="647"/>
      <c r="Q637" s="647"/>
      <c r="R637" s="459"/>
      <c r="S637" s="460"/>
      <c r="T637" s="461"/>
      <c r="U637" s="462"/>
      <c r="V637" s="459"/>
      <c r="W637" s="459"/>
      <c r="X637" s="459"/>
      <c r="Y637" s="463"/>
      <c r="Z637" s="464"/>
      <c r="AA637" s="465"/>
      <c r="AB637" s="459"/>
      <c r="AC637" s="463"/>
      <c r="AD637" s="464"/>
      <c r="AE637" s="466"/>
      <c r="AF637" s="464"/>
      <c r="AG637" s="461"/>
      <c r="AH637" s="464"/>
      <c r="AI637" s="461"/>
      <c r="AJ637" s="653">
        <f t="shared" si="110"/>
        <v>1</v>
      </c>
      <c r="AK637" s="607"/>
      <c r="AL637" s="320">
        <f t="shared" si="108"/>
        <v>0</v>
      </c>
      <c r="AM637" s="320">
        <f t="shared" si="111"/>
        <v>0</v>
      </c>
      <c r="AN637" s="324">
        <f t="shared" si="112"/>
        <v>0</v>
      </c>
      <c r="AO637" s="324">
        <f t="shared" si="113"/>
        <v>0</v>
      </c>
      <c r="AP637" s="324">
        <f t="shared" si="114"/>
        <v>0</v>
      </c>
      <c r="AQ637" s="324">
        <f t="shared" si="115"/>
        <v>0</v>
      </c>
      <c r="AR637" s="324">
        <f t="shared" si="116"/>
        <v>0</v>
      </c>
      <c r="AS637" s="324">
        <f t="shared" si="117"/>
        <v>0</v>
      </c>
      <c r="AT637" s="324">
        <f t="shared" si="118"/>
        <v>0</v>
      </c>
      <c r="AU637" s="321">
        <f t="shared" si="119"/>
        <v>0</v>
      </c>
      <c r="AV637" s="322" t="str">
        <f t="shared" si="109"/>
        <v/>
      </c>
      <c r="AW637" s="110"/>
      <c r="AX637" s="110"/>
      <c r="AY637" s="110"/>
    </row>
    <row r="638" spans="1:51">
      <c r="A638" s="319"/>
      <c r="B638" s="634"/>
      <c r="C638" s="634"/>
      <c r="D638" s="633"/>
      <c r="E638" s="635"/>
      <c r="F638" s="635"/>
      <c r="G638" s="634"/>
      <c r="H638" s="647"/>
      <c r="I638" s="651"/>
      <c r="J638" s="647"/>
      <c r="K638" s="649"/>
      <c r="L638" s="647">
        <f>IF(D638="",0,VLOOKUP(D638,LookupDataNonCounty!$B$2:$C$16,2,FALSE)*J638)</f>
        <v>0</v>
      </c>
      <c r="M638" s="647"/>
      <c r="N638" s="647"/>
      <c r="O638" s="647"/>
      <c r="P638" s="647"/>
      <c r="Q638" s="647"/>
      <c r="R638" s="459"/>
      <c r="S638" s="460"/>
      <c r="T638" s="461"/>
      <c r="U638" s="462"/>
      <c r="V638" s="459"/>
      <c r="W638" s="459"/>
      <c r="X638" s="459"/>
      <c r="Y638" s="463"/>
      <c r="Z638" s="464"/>
      <c r="AA638" s="465"/>
      <c r="AB638" s="459"/>
      <c r="AC638" s="463"/>
      <c r="AD638" s="464"/>
      <c r="AE638" s="466"/>
      <c r="AF638" s="464"/>
      <c r="AG638" s="461"/>
      <c r="AH638" s="464"/>
      <c r="AI638" s="461"/>
      <c r="AJ638" s="653">
        <f t="shared" si="110"/>
        <v>1</v>
      </c>
      <c r="AK638" s="608"/>
      <c r="AL638" s="320">
        <f t="shared" si="108"/>
        <v>0</v>
      </c>
      <c r="AM638" s="320">
        <f t="shared" si="111"/>
        <v>0</v>
      </c>
      <c r="AN638" s="324">
        <f t="shared" si="112"/>
        <v>0</v>
      </c>
      <c r="AO638" s="324">
        <f t="shared" si="113"/>
        <v>0</v>
      </c>
      <c r="AP638" s="324">
        <f t="shared" si="114"/>
        <v>0</v>
      </c>
      <c r="AQ638" s="324">
        <f t="shared" si="115"/>
        <v>0</v>
      </c>
      <c r="AR638" s="324">
        <f t="shared" si="116"/>
        <v>0</v>
      </c>
      <c r="AS638" s="324">
        <f t="shared" si="117"/>
        <v>0</v>
      </c>
      <c r="AT638" s="324">
        <f t="shared" si="118"/>
        <v>0</v>
      </c>
      <c r="AU638" s="321">
        <f t="shared" si="119"/>
        <v>0</v>
      </c>
      <c r="AV638" s="322" t="str">
        <f t="shared" si="109"/>
        <v/>
      </c>
      <c r="AW638" s="110"/>
      <c r="AX638" s="110"/>
      <c r="AY638" s="110"/>
    </row>
    <row r="639" spans="1:51">
      <c r="A639" s="319"/>
      <c r="B639" s="634"/>
      <c r="C639" s="634"/>
      <c r="D639" s="633"/>
      <c r="E639" s="635"/>
      <c r="F639" s="635"/>
      <c r="G639" s="634"/>
      <c r="H639" s="647"/>
      <c r="I639" s="651"/>
      <c r="J639" s="647"/>
      <c r="K639" s="649"/>
      <c r="L639" s="647">
        <f>IF(D639="",0,VLOOKUP(D639,LookupDataNonCounty!$B$2:$C$16,2,FALSE)*J639)</f>
        <v>0</v>
      </c>
      <c r="M639" s="647"/>
      <c r="N639" s="647"/>
      <c r="O639" s="647"/>
      <c r="P639" s="647"/>
      <c r="Q639" s="647"/>
      <c r="R639" s="459"/>
      <c r="S639" s="460"/>
      <c r="T639" s="461"/>
      <c r="U639" s="462"/>
      <c r="V639" s="459"/>
      <c r="W639" s="459"/>
      <c r="X639" s="459"/>
      <c r="Y639" s="463"/>
      <c r="Z639" s="464"/>
      <c r="AA639" s="465"/>
      <c r="AB639" s="459"/>
      <c r="AC639" s="463"/>
      <c r="AD639" s="464"/>
      <c r="AE639" s="466"/>
      <c r="AF639" s="464"/>
      <c r="AG639" s="461"/>
      <c r="AH639" s="464"/>
      <c r="AI639" s="461"/>
      <c r="AJ639" s="653">
        <f t="shared" si="110"/>
        <v>1</v>
      </c>
      <c r="AK639" s="607"/>
      <c r="AL639" s="320">
        <f t="shared" si="108"/>
        <v>0</v>
      </c>
      <c r="AM639" s="320">
        <f t="shared" si="111"/>
        <v>0</v>
      </c>
      <c r="AN639" s="324">
        <f t="shared" si="112"/>
        <v>0</v>
      </c>
      <c r="AO639" s="324">
        <f t="shared" si="113"/>
        <v>0</v>
      </c>
      <c r="AP639" s="324">
        <f t="shared" si="114"/>
        <v>0</v>
      </c>
      <c r="AQ639" s="324">
        <f t="shared" si="115"/>
        <v>0</v>
      </c>
      <c r="AR639" s="324">
        <f t="shared" si="116"/>
        <v>0</v>
      </c>
      <c r="AS639" s="324">
        <f t="shared" si="117"/>
        <v>0</v>
      </c>
      <c r="AT639" s="324">
        <f t="shared" si="118"/>
        <v>0</v>
      </c>
      <c r="AU639" s="321">
        <f t="shared" si="119"/>
        <v>0</v>
      </c>
      <c r="AV639" s="322" t="str">
        <f t="shared" si="109"/>
        <v/>
      </c>
      <c r="AW639" s="110"/>
      <c r="AX639" s="110"/>
      <c r="AY639" s="110"/>
    </row>
    <row r="640" spans="1:51">
      <c r="A640" s="319"/>
      <c r="B640" s="634"/>
      <c r="C640" s="634"/>
      <c r="D640" s="633"/>
      <c r="E640" s="635"/>
      <c r="F640" s="635"/>
      <c r="G640" s="634"/>
      <c r="H640" s="647"/>
      <c r="I640" s="651"/>
      <c r="J640" s="647"/>
      <c r="K640" s="649"/>
      <c r="L640" s="647">
        <f>IF(D640="",0,VLOOKUP(D640,LookupDataNonCounty!$B$2:$C$16,2,FALSE)*J640)</f>
        <v>0</v>
      </c>
      <c r="M640" s="647"/>
      <c r="N640" s="647"/>
      <c r="O640" s="647"/>
      <c r="P640" s="647"/>
      <c r="Q640" s="647"/>
      <c r="R640" s="459"/>
      <c r="S640" s="460"/>
      <c r="T640" s="461"/>
      <c r="U640" s="462"/>
      <c r="V640" s="459"/>
      <c r="W640" s="459"/>
      <c r="X640" s="459"/>
      <c r="Y640" s="463"/>
      <c r="Z640" s="464"/>
      <c r="AA640" s="465"/>
      <c r="AB640" s="459"/>
      <c r="AC640" s="463"/>
      <c r="AD640" s="464"/>
      <c r="AE640" s="466"/>
      <c r="AF640" s="464"/>
      <c r="AG640" s="461"/>
      <c r="AH640" s="464"/>
      <c r="AI640" s="461"/>
      <c r="AJ640" s="653">
        <f t="shared" si="110"/>
        <v>1</v>
      </c>
      <c r="AK640" s="608"/>
      <c r="AL640" s="320">
        <f t="shared" si="108"/>
        <v>0</v>
      </c>
      <c r="AM640" s="320">
        <f t="shared" si="111"/>
        <v>0</v>
      </c>
      <c r="AN640" s="324">
        <f t="shared" si="112"/>
        <v>0</v>
      </c>
      <c r="AO640" s="324">
        <f t="shared" si="113"/>
        <v>0</v>
      </c>
      <c r="AP640" s="324">
        <f t="shared" si="114"/>
        <v>0</v>
      </c>
      <c r="AQ640" s="324">
        <f t="shared" si="115"/>
        <v>0</v>
      </c>
      <c r="AR640" s="324">
        <f t="shared" si="116"/>
        <v>0</v>
      </c>
      <c r="AS640" s="324">
        <f t="shared" si="117"/>
        <v>0</v>
      </c>
      <c r="AT640" s="324">
        <f t="shared" si="118"/>
        <v>0</v>
      </c>
      <c r="AU640" s="321">
        <f t="shared" si="119"/>
        <v>0</v>
      </c>
      <c r="AV640" s="322" t="str">
        <f t="shared" si="109"/>
        <v/>
      </c>
      <c r="AW640" s="110"/>
      <c r="AX640" s="110"/>
      <c r="AY640" s="110"/>
    </row>
    <row r="641" spans="1:51">
      <c r="A641" s="319"/>
      <c r="B641" s="634"/>
      <c r="C641" s="634"/>
      <c r="D641" s="633"/>
      <c r="E641" s="635"/>
      <c r="F641" s="635"/>
      <c r="G641" s="634"/>
      <c r="H641" s="647"/>
      <c r="I641" s="651"/>
      <c r="J641" s="647"/>
      <c r="K641" s="649"/>
      <c r="L641" s="647">
        <f>IF(D641="",0,VLOOKUP(D641,LookupDataNonCounty!$B$2:$C$16,2,FALSE)*J641)</f>
        <v>0</v>
      </c>
      <c r="M641" s="647"/>
      <c r="N641" s="647"/>
      <c r="O641" s="647"/>
      <c r="P641" s="647"/>
      <c r="Q641" s="647"/>
      <c r="R641" s="459"/>
      <c r="S641" s="460"/>
      <c r="T641" s="461"/>
      <c r="U641" s="462"/>
      <c r="V641" s="459"/>
      <c r="W641" s="459"/>
      <c r="X641" s="459"/>
      <c r="Y641" s="463"/>
      <c r="Z641" s="464"/>
      <c r="AA641" s="465"/>
      <c r="AB641" s="459"/>
      <c r="AC641" s="463"/>
      <c r="AD641" s="464"/>
      <c r="AE641" s="466"/>
      <c r="AF641" s="464"/>
      <c r="AG641" s="461"/>
      <c r="AH641" s="464"/>
      <c r="AI641" s="461"/>
      <c r="AJ641" s="653">
        <f t="shared" si="110"/>
        <v>1</v>
      </c>
      <c r="AK641" s="607"/>
      <c r="AL641" s="320">
        <f t="shared" si="108"/>
        <v>0</v>
      </c>
      <c r="AM641" s="320">
        <f t="shared" si="111"/>
        <v>0</v>
      </c>
      <c r="AN641" s="324">
        <f t="shared" si="112"/>
        <v>0</v>
      </c>
      <c r="AO641" s="324">
        <f t="shared" si="113"/>
        <v>0</v>
      </c>
      <c r="AP641" s="324">
        <f t="shared" si="114"/>
        <v>0</v>
      </c>
      <c r="AQ641" s="324">
        <f t="shared" si="115"/>
        <v>0</v>
      </c>
      <c r="AR641" s="324">
        <f t="shared" si="116"/>
        <v>0</v>
      </c>
      <c r="AS641" s="324">
        <f t="shared" si="117"/>
        <v>0</v>
      </c>
      <c r="AT641" s="324">
        <f t="shared" si="118"/>
        <v>0</v>
      </c>
      <c r="AU641" s="321">
        <f t="shared" si="119"/>
        <v>0</v>
      </c>
      <c r="AV641" s="322" t="str">
        <f t="shared" si="109"/>
        <v/>
      </c>
      <c r="AW641" s="110"/>
      <c r="AX641" s="110"/>
      <c r="AY641" s="110"/>
    </row>
    <row r="642" spans="1:51">
      <c r="A642" s="319"/>
      <c r="B642" s="634"/>
      <c r="C642" s="634"/>
      <c r="D642" s="633"/>
      <c r="E642" s="635"/>
      <c r="F642" s="635"/>
      <c r="G642" s="634"/>
      <c r="H642" s="647"/>
      <c r="I642" s="651"/>
      <c r="J642" s="647"/>
      <c r="K642" s="649"/>
      <c r="L642" s="647">
        <f>IF(D642="",0,VLOOKUP(D642,LookupDataNonCounty!$B$2:$C$16,2,FALSE)*J642)</f>
        <v>0</v>
      </c>
      <c r="M642" s="647"/>
      <c r="N642" s="647"/>
      <c r="O642" s="647"/>
      <c r="P642" s="647"/>
      <c r="Q642" s="647"/>
      <c r="R642" s="459"/>
      <c r="S642" s="460"/>
      <c r="T642" s="461"/>
      <c r="U642" s="462"/>
      <c r="V642" s="459"/>
      <c r="W642" s="459"/>
      <c r="X642" s="459"/>
      <c r="Y642" s="463"/>
      <c r="Z642" s="464"/>
      <c r="AA642" s="465"/>
      <c r="AB642" s="459"/>
      <c r="AC642" s="463"/>
      <c r="AD642" s="464"/>
      <c r="AE642" s="466"/>
      <c r="AF642" s="464"/>
      <c r="AG642" s="461"/>
      <c r="AH642" s="464"/>
      <c r="AI642" s="461"/>
      <c r="AJ642" s="653">
        <f t="shared" si="110"/>
        <v>1</v>
      </c>
      <c r="AK642" s="608"/>
      <c r="AL642" s="320">
        <f t="shared" si="108"/>
        <v>0</v>
      </c>
      <c r="AM642" s="320">
        <f t="shared" si="111"/>
        <v>0</v>
      </c>
      <c r="AN642" s="324">
        <f t="shared" si="112"/>
        <v>0</v>
      </c>
      <c r="AO642" s="324">
        <f t="shared" si="113"/>
        <v>0</v>
      </c>
      <c r="AP642" s="324">
        <f t="shared" si="114"/>
        <v>0</v>
      </c>
      <c r="AQ642" s="324">
        <f t="shared" si="115"/>
        <v>0</v>
      </c>
      <c r="AR642" s="324">
        <f t="shared" si="116"/>
        <v>0</v>
      </c>
      <c r="AS642" s="324">
        <f t="shared" si="117"/>
        <v>0</v>
      </c>
      <c r="AT642" s="324">
        <f t="shared" si="118"/>
        <v>0</v>
      </c>
      <c r="AU642" s="321">
        <f t="shared" si="119"/>
        <v>0</v>
      </c>
      <c r="AV642" s="322" t="str">
        <f t="shared" si="109"/>
        <v/>
      </c>
      <c r="AW642" s="110"/>
      <c r="AX642" s="110"/>
      <c r="AY642" s="110"/>
    </row>
    <row r="643" spans="1:51">
      <c r="A643" s="319"/>
      <c r="B643" s="634"/>
      <c r="C643" s="634"/>
      <c r="D643" s="633"/>
      <c r="E643" s="635"/>
      <c r="F643" s="635"/>
      <c r="G643" s="634"/>
      <c r="H643" s="647"/>
      <c r="I643" s="651"/>
      <c r="J643" s="647"/>
      <c r="K643" s="649"/>
      <c r="L643" s="647">
        <f>IF(D643="",0,VLOOKUP(D643,LookupDataNonCounty!$B$2:$C$16,2,FALSE)*J643)</f>
        <v>0</v>
      </c>
      <c r="M643" s="647"/>
      <c r="N643" s="647"/>
      <c r="O643" s="647"/>
      <c r="P643" s="647"/>
      <c r="Q643" s="647"/>
      <c r="R643" s="459"/>
      <c r="S643" s="460"/>
      <c r="T643" s="461"/>
      <c r="U643" s="462"/>
      <c r="V643" s="459"/>
      <c r="W643" s="459"/>
      <c r="X643" s="459"/>
      <c r="Y643" s="463"/>
      <c r="Z643" s="464"/>
      <c r="AA643" s="465"/>
      <c r="AB643" s="459"/>
      <c r="AC643" s="463"/>
      <c r="AD643" s="464"/>
      <c r="AE643" s="466"/>
      <c r="AF643" s="464"/>
      <c r="AG643" s="461"/>
      <c r="AH643" s="464"/>
      <c r="AI643" s="461"/>
      <c r="AJ643" s="653">
        <f t="shared" si="110"/>
        <v>1</v>
      </c>
      <c r="AK643" s="607"/>
      <c r="AL643" s="320">
        <f t="shared" si="108"/>
        <v>0</v>
      </c>
      <c r="AM643" s="320">
        <f t="shared" si="111"/>
        <v>0</v>
      </c>
      <c r="AN643" s="324">
        <f t="shared" si="112"/>
        <v>0</v>
      </c>
      <c r="AO643" s="324">
        <f t="shared" si="113"/>
        <v>0</v>
      </c>
      <c r="AP643" s="324">
        <f t="shared" si="114"/>
        <v>0</v>
      </c>
      <c r="AQ643" s="324">
        <f t="shared" si="115"/>
        <v>0</v>
      </c>
      <c r="AR643" s="324">
        <f t="shared" si="116"/>
        <v>0</v>
      </c>
      <c r="AS643" s="324">
        <f t="shared" si="117"/>
        <v>0</v>
      </c>
      <c r="AT643" s="324">
        <f t="shared" si="118"/>
        <v>0</v>
      </c>
      <c r="AU643" s="321">
        <f t="shared" si="119"/>
        <v>0</v>
      </c>
      <c r="AV643" s="322" t="str">
        <f t="shared" si="109"/>
        <v/>
      </c>
      <c r="AW643" s="110"/>
      <c r="AX643" s="110"/>
      <c r="AY643" s="110"/>
    </row>
    <row r="644" spans="1:51">
      <c r="A644" s="319"/>
      <c r="B644" s="634"/>
      <c r="C644" s="634"/>
      <c r="D644" s="633"/>
      <c r="E644" s="635"/>
      <c r="F644" s="635"/>
      <c r="G644" s="634"/>
      <c r="H644" s="647"/>
      <c r="I644" s="651"/>
      <c r="J644" s="647"/>
      <c r="K644" s="649"/>
      <c r="L644" s="647">
        <f>IF(D644="",0,VLOOKUP(D644,LookupDataNonCounty!$B$2:$C$16,2,FALSE)*J644)</f>
        <v>0</v>
      </c>
      <c r="M644" s="647"/>
      <c r="N644" s="647"/>
      <c r="O644" s="647"/>
      <c r="P644" s="647"/>
      <c r="Q644" s="647"/>
      <c r="R644" s="459"/>
      <c r="S644" s="460"/>
      <c r="T644" s="461"/>
      <c r="U644" s="462"/>
      <c r="V644" s="459"/>
      <c r="W644" s="459"/>
      <c r="X644" s="459"/>
      <c r="Y644" s="463"/>
      <c r="Z644" s="464"/>
      <c r="AA644" s="465"/>
      <c r="AB644" s="459"/>
      <c r="AC644" s="463"/>
      <c r="AD644" s="464"/>
      <c r="AE644" s="466"/>
      <c r="AF644" s="464"/>
      <c r="AG644" s="461"/>
      <c r="AH644" s="464"/>
      <c r="AI644" s="461"/>
      <c r="AJ644" s="653">
        <f t="shared" si="110"/>
        <v>1</v>
      </c>
      <c r="AK644" s="608"/>
      <c r="AL644" s="320">
        <f t="shared" si="108"/>
        <v>0</v>
      </c>
      <c r="AM644" s="320">
        <f t="shared" si="111"/>
        <v>0</v>
      </c>
      <c r="AN644" s="324">
        <f t="shared" si="112"/>
        <v>0</v>
      </c>
      <c r="AO644" s="324">
        <f t="shared" si="113"/>
        <v>0</v>
      </c>
      <c r="AP644" s="324">
        <f t="shared" si="114"/>
        <v>0</v>
      </c>
      <c r="AQ644" s="324">
        <f t="shared" si="115"/>
        <v>0</v>
      </c>
      <c r="AR644" s="324">
        <f t="shared" si="116"/>
        <v>0</v>
      </c>
      <c r="AS644" s="324">
        <f t="shared" si="117"/>
        <v>0</v>
      </c>
      <c r="AT644" s="324">
        <f t="shared" si="118"/>
        <v>0</v>
      </c>
      <c r="AU644" s="321">
        <f t="shared" si="119"/>
        <v>0</v>
      </c>
      <c r="AV644" s="322" t="str">
        <f t="shared" si="109"/>
        <v/>
      </c>
      <c r="AW644" s="110"/>
      <c r="AX644" s="110"/>
      <c r="AY644" s="110"/>
    </row>
    <row r="645" spans="1:51">
      <c r="A645" s="319"/>
      <c r="B645" s="634"/>
      <c r="C645" s="634"/>
      <c r="D645" s="633"/>
      <c r="E645" s="635"/>
      <c r="F645" s="635"/>
      <c r="G645" s="634"/>
      <c r="H645" s="647"/>
      <c r="I645" s="651"/>
      <c r="J645" s="647"/>
      <c r="K645" s="649"/>
      <c r="L645" s="647">
        <f>IF(D645="",0,VLOOKUP(D645,LookupDataNonCounty!$B$2:$C$16,2,FALSE)*J645)</f>
        <v>0</v>
      </c>
      <c r="M645" s="647"/>
      <c r="N645" s="647"/>
      <c r="O645" s="647"/>
      <c r="P645" s="647"/>
      <c r="Q645" s="647"/>
      <c r="R645" s="459"/>
      <c r="S645" s="460"/>
      <c r="T645" s="461"/>
      <c r="U645" s="462"/>
      <c r="V645" s="459"/>
      <c r="W645" s="459"/>
      <c r="X645" s="459"/>
      <c r="Y645" s="463"/>
      <c r="Z645" s="464"/>
      <c r="AA645" s="465"/>
      <c r="AB645" s="459"/>
      <c r="AC645" s="463"/>
      <c r="AD645" s="464"/>
      <c r="AE645" s="466"/>
      <c r="AF645" s="464"/>
      <c r="AG645" s="461"/>
      <c r="AH645" s="464"/>
      <c r="AI645" s="461"/>
      <c r="AJ645" s="653">
        <f t="shared" si="110"/>
        <v>1</v>
      </c>
      <c r="AK645" s="607"/>
      <c r="AL645" s="320">
        <f t="shared" ref="AL645:AL708" si="120">(I645+S645)*AJ645</f>
        <v>0</v>
      </c>
      <c r="AM645" s="320">
        <f t="shared" si="111"/>
        <v>0</v>
      </c>
      <c r="AN645" s="324">
        <f t="shared" si="112"/>
        <v>0</v>
      </c>
      <c r="AO645" s="324">
        <f t="shared" si="113"/>
        <v>0</v>
      </c>
      <c r="AP645" s="324">
        <f t="shared" si="114"/>
        <v>0</v>
      </c>
      <c r="AQ645" s="324">
        <f t="shared" si="115"/>
        <v>0</v>
      </c>
      <c r="AR645" s="324">
        <f t="shared" si="116"/>
        <v>0</v>
      </c>
      <c r="AS645" s="324">
        <f t="shared" si="117"/>
        <v>0</v>
      </c>
      <c r="AT645" s="324">
        <f t="shared" si="118"/>
        <v>0</v>
      </c>
      <c r="AU645" s="321">
        <f t="shared" si="119"/>
        <v>0</v>
      </c>
      <c r="AV645" s="322" t="str">
        <f t="shared" ref="AV645:AV708" si="121">IF(COUNTA(AK645,M645:AI645,A645:K645)&gt;0,"Y","")</f>
        <v/>
      </c>
      <c r="AW645" s="110"/>
      <c r="AX645" s="110"/>
      <c r="AY645" s="110"/>
    </row>
    <row r="646" spans="1:51">
      <c r="A646" s="319"/>
      <c r="B646" s="634"/>
      <c r="C646" s="634"/>
      <c r="D646" s="633"/>
      <c r="E646" s="635"/>
      <c r="F646" s="635"/>
      <c r="G646" s="634"/>
      <c r="H646" s="647"/>
      <c r="I646" s="651"/>
      <c r="J646" s="647"/>
      <c r="K646" s="649"/>
      <c r="L646" s="647">
        <f>IF(D646="",0,VLOOKUP(D646,LookupDataNonCounty!$B$2:$C$16,2,FALSE)*J646)</f>
        <v>0</v>
      </c>
      <c r="M646" s="647"/>
      <c r="N646" s="647"/>
      <c r="O646" s="647"/>
      <c r="P646" s="647"/>
      <c r="Q646" s="647"/>
      <c r="R646" s="459"/>
      <c r="S646" s="460"/>
      <c r="T646" s="461"/>
      <c r="U646" s="462"/>
      <c r="V646" s="459"/>
      <c r="W646" s="459"/>
      <c r="X646" s="459"/>
      <c r="Y646" s="463"/>
      <c r="Z646" s="464"/>
      <c r="AA646" s="465"/>
      <c r="AB646" s="459"/>
      <c r="AC646" s="463"/>
      <c r="AD646" s="464"/>
      <c r="AE646" s="466"/>
      <c r="AF646" s="464"/>
      <c r="AG646" s="461"/>
      <c r="AH646" s="464"/>
      <c r="AI646" s="461"/>
      <c r="AJ646" s="653">
        <f t="shared" ref="AJ646:AJ709" si="122">1-AK646</f>
        <v>1</v>
      </c>
      <c r="AK646" s="608"/>
      <c r="AL646" s="320">
        <f t="shared" si="120"/>
        <v>0</v>
      </c>
      <c r="AM646" s="320">
        <f t="shared" ref="AM646:AM709" si="123">AL646/40</f>
        <v>0</v>
      </c>
      <c r="AN646" s="324">
        <f t="shared" ref="AN646:AN709" si="124">(J646+SUM(T646:X646))*AJ646</f>
        <v>0</v>
      </c>
      <c r="AO646" s="324">
        <f t="shared" ref="AO646:AO709" si="125">(SUM(K646,Y646,Z646)*AJ646)</f>
        <v>0</v>
      </c>
      <c r="AP646" s="324">
        <f t="shared" ref="AP646:AP709" si="126">(L646+AA646+AB646)*AJ646</f>
        <v>0</v>
      </c>
      <c r="AQ646" s="324">
        <f t="shared" ref="AQ646:AQ709" si="127">(SUM(M646:N646)+SUM(AC646:AD646))*AJ646</f>
        <v>0</v>
      </c>
      <c r="AR646" s="324">
        <f t="shared" ref="AR646:AR709" si="128">(O646+AE646+AF646)*AJ646</f>
        <v>0</v>
      </c>
      <c r="AS646" s="324">
        <f t="shared" ref="AS646:AS709" si="129">(P646+AG646+AH646)*AJ646</f>
        <v>0</v>
      </c>
      <c r="AT646" s="324">
        <f t="shared" ref="AT646:AT709" si="130">(Q646+AI646)*AJ646</f>
        <v>0</v>
      </c>
      <c r="AU646" s="321">
        <f t="shared" ref="AU646:AU709" si="131">SUM(AN646:AT646)</f>
        <v>0</v>
      </c>
      <c r="AV646" s="322" t="str">
        <f t="shared" si="121"/>
        <v/>
      </c>
      <c r="AW646" s="110"/>
      <c r="AX646" s="110"/>
      <c r="AY646" s="110"/>
    </row>
    <row r="647" spans="1:51">
      <c r="A647" s="319"/>
      <c r="B647" s="634"/>
      <c r="C647" s="634"/>
      <c r="D647" s="633"/>
      <c r="E647" s="635"/>
      <c r="F647" s="635"/>
      <c r="G647" s="634"/>
      <c r="H647" s="647"/>
      <c r="I647" s="651"/>
      <c r="J647" s="647"/>
      <c r="K647" s="649"/>
      <c r="L647" s="647">
        <f>IF(D647="",0,VLOOKUP(D647,LookupDataNonCounty!$B$2:$C$16,2,FALSE)*J647)</f>
        <v>0</v>
      </c>
      <c r="M647" s="647"/>
      <c r="N647" s="647"/>
      <c r="O647" s="647"/>
      <c r="P647" s="647"/>
      <c r="Q647" s="647"/>
      <c r="R647" s="459"/>
      <c r="S647" s="460"/>
      <c r="T647" s="461"/>
      <c r="U647" s="462"/>
      <c r="V647" s="459"/>
      <c r="W647" s="459"/>
      <c r="X647" s="459"/>
      <c r="Y647" s="463"/>
      <c r="Z647" s="464"/>
      <c r="AA647" s="465"/>
      <c r="AB647" s="459"/>
      <c r="AC647" s="463"/>
      <c r="AD647" s="464"/>
      <c r="AE647" s="466"/>
      <c r="AF647" s="464"/>
      <c r="AG647" s="461"/>
      <c r="AH647" s="464"/>
      <c r="AI647" s="461"/>
      <c r="AJ647" s="653">
        <f t="shared" si="122"/>
        <v>1</v>
      </c>
      <c r="AK647" s="607"/>
      <c r="AL647" s="320">
        <f t="shared" si="120"/>
        <v>0</v>
      </c>
      <c r="AM647" s="320">
        <f t="shared" si="123"/>
        <v>0</v>
      </c>
      <c r="AN647" s="324">
        <f t="shared" si="124"/>
        <v>0</v>
      </c>
      <c r="AO647" s="324">
        <f t="shared" si="125"/>
        <v>0</v>
      </c>
      <c r="AP647" s="324">
        <f t="shared" si="126"/>
        <v>0</v>
      </c>
      <c r="AQ647" s="324">
        <f t="shared" si="127"/>
        <v>0</v>
      </c>
      <c r="AR647" s="324">
        <f t="shared" si="128"/>
        <v>0</v>
      </c>
      <c r="AS647" s="324">
        <f t="shared" si="129"/>
        <v>0</v>
      </c>
      <c r="AT647" s="324">
        <f t="shared" si="130"/>
        <v>0</v>
      </c>
      <c r="AU647" s="321">
        <f t="shared" si="131"/>
        <v>0</v>
      </c>
      <c r="AV647" s="322" t="str">
        <f t="shared" si="121"/>
        <v/>
      </c>
      <c r="AW647" s="110"/>
      <c r="AX647" s="110"/>
      <c r="AY647" s="110"/>
    </row>
    <row r="648" spans="1:51">
      <c r="A648" s="319"/>
      <c r="B648" s="634"/>
      <c r="C648" s="634"/>
      <c r="D648" s="633"/>
      <c r="E648" s="635"/>
      <c r="F648" s="635"/>
      <c r="G648" s="634"/>
      <c r="H648" s="647"/>
      <c r="I648" s="651"/>
      <c r="J648" s="647"/>
      <c r="K648" s="649"/>
      <c r="L648" s="647">
        <f>IF(D648="",0,VLOOKUP(D648,LookupDataNonCounty!$B$2:$C$16,2,FALSE)*J648)</f>
        <v>0</v>
      </c>
      <c r="M648" s="647"/>
      <c r="N648" s="647"/>
      <c r="O648" s="647"/>
      <c r="P648" s="647"/>
      <c r="Q648" s="647"/>
      <c r="R648" s="459"/>
      <c r="S648" s="460"/>
      <c r="T648" s="461"/>
      <c r="U648" s="462"/>
      <c r="V648" s="459"/>
      <c r="W648" s="459"/>
      <c r="X648" s="459"/>
      <c r="Y648" s="463"/>
      <c r="Z648" s="464"/>
      <c r="AA648" s="465"/>
      <c r="AB648" s="459"/>
      <c r="AC648" s="463"/>
      <c r="AD648" s="464"/>
      <c r="AE648" s="466"/>
      <c r="AF648" s="464"/>
      <c r="AG648" s="461"/>
      <c r="AH648" s="464"/>
      <c r="AI648" s="461"/>
      <c r="AJ648" s="653">
        <f t="shared" si="122"/>
        <v>1</v>
      </c>
      <c r="AK648" s="608"/>
      <c r="AL648" s="320">
        <f t="shared" si="120"/>
        <v>0</v>
      </c>
      <c r="AM648" s="320">
        <f t="shared" si="123"/>
        <v>0</v>
      </c>
      <c r="AN648" s="324">
        <f t="shared" si="124"/>
        <v>0</v>
      </c>
      <c r="AO648" s="324">
        <f t="shared" si="125"/>
        <v>0</v>
      </c>
      <c r="AP648" s="324">
        <f t="shared" si="126"/>
        <v>0</v>
      </c>
      <c r="AQ648" s="324">
        <f t="shared" si="127"/>
        <v>0</v>
      </c>
      <c r="AR648" s="324">
        <f t="shared" si="128"/>
        <v>0</v>
      </c>
      <c r="AS648" s="324">
        <f t="shared" si="129"/>
        <v>0</v>
      </c>
      <c r="AT648" s="324">
        <f t="shared" si="130"/>
        <v>0</v>
      </c>
      <c r="AU648" s="321">
        <f t="shared" si="131"/>
        <v>0</v>
      </c>
      <c r="AV648" s="322" t="str">
        <f t="shared" si="121"/>
        <v/>
      </c>
      <c r="AW648" s="110"/>
      <c r="AX648" s="110"/>
      <c r="AY648" s="110"/>
    </row>
    <row r="649" spans="1:51">
      <c r="A649" s="319"/>
      <c r="B649" s="634"/>
      <c r="C649" s="634"/>
      <c r="D649" s="633"/>
      <c r="E649" s="635"/>
      <c r="F649" s="635"/>
      <c r="G649" s="634"/>
      <c r="H649" s="647"/>
      <c r="I649" s="651"/>
      <c r="J649" s="647"/>
      <c r="K649" s="649"/>
      <c r="L649" s="647">
        <f>IF(D649="",0,VLOOKUP(D649,LookupDataNonCounty!$B$2:$C$16,2,FALSE)*J649)</f>
        <v>0</v>
      </c>
      <c r="M649" s="647"/>
      <c r="N649" s="647"/>
      <c r="O649" s="647"/>
      <c r="P649" s="647"/>
      <c r="Q649" s="647"/>
      <c r="R649" s="459"/>
      <c r="S649" s="460"/>
      <c r="T649" s="461"/>
      <c r="U649" s="462"/>
      <c r="V649" s="459"/>
      <c r="W649" s="459"/>
      <c r="X649" s="459"/>
      <c r="Y649" s="463"/>
      <c r="Z649" s="464"/>
      <c r="AA649" s="465"/>
      <c r="AB649" s="459"/>
      <c r="AC649" s="463"/>
      <c r="AD649" s="464"/>
      <c r="AE649" s="466"/>
      <c r="AF649" s="464"/>
      <c r="AG649" s="461"/>
      <c r="AH649" s="464"/>
      <c r="AI649" s="461"/>
      <c r="AJ649" s="653">
        <f t="shared" si="122"/>
        <v>1</v>
      </c>
      <c r="AK649" s="607"/>
      <c r="AL649" s="320">
        <f t="shared" si="120"/>
        <v>0</v>
      </c>
      <c r="AM649" s="320">
        <f t="shared" si="123"/>
        <v>0</v>
      </c>
      <c r="AN649" s="324">
        <f t="shared" si="124"/>
        <v>0</v>
      </c>
      <c r="AO649" s="324">
        <f t="shared" si="125"/>
        <v>0</v>
      </c>
      <c r="AP649" s="324">
        <f t="shared" si="126"/>
        <v>0</v>
      </c>
      <c r="AQ649" s="324">
        <f t="shared" si="127"/>
        <v>0</v>
      </c>
      <c r="AR649" s="324">
        <f t="shared" si="128"/>
        <v>0</v>
      </c>
      <c r="AS649" s="324">
        <f t="shared" si="129"/>
        <v>0</v>
      </c>
      <c r="AT649" s="324">
        <f t="shared" si="130"/>
        <v>0</v>
      </c>
      <c r="AU649" s="321">
        <f t="shared" si="131"/>
        <v>0</v>
      </c>
      <c r="AV649" s="322" t="str">
        <f t="shared" si="121"/>
        <v/>
      </c>
      <c r="AW649" s="110"/>
      <c r="AX649" s="110"/>
      <c r="AY649" s="110"/>
    </row>
    <row r="650" spans="1:51">
      <c r="A650" s="319"/>
      <c r="B650" s="634"/>
      <c r="C650" s="634"/>
      <c r="D650" s="633"/>
      <c r="E650" s="635"/>
      <c r="F650" s="635"/>
      <c r="G650" s="634"/>
      <c r="H650" s="647"/>
      <c r="I650" s="651"/>
      <c r="J650" s="647"/>
      <c r="K650" s="649"/>
      <c r="L650" s="647">
        <f>IF(D650="",0,VLOOKUP(D650,LookupDataNonCounty!$B$2:$C$16,2,FALSE)*J650)</f>
        <v>0</v>
      </c>
      <c r="M650" s="647"/>
      <c r="N650" s="647"/>
      <c r="O650" s="647"/>
      <c r="P650" s="647"/>
      <c r="Q650" s="647"/>
      <c r="R650" s="459"/>
      <c r="S650" s="460"/>
      <c r="T650" s="461"/>
      <c r="U650" s="462"/>
      <c r="V650" s="459"/>
      <c r="W650" s="459"/>
      <c r="X650" s="459"/>
      <c r="Y650" s="463"/>
      <c r="Z650" s="464"/>
      <c r="AA650" s="465"/>
      <c r="AB650" s="459"/>
      <c r="AC650" s="463"/>
      <c r="AD650" s="464"/>
      <c r="AE650" s="466"/>
      <c r="AF650" s="464"/>
      <c r="AG650" s="461"/>
      <c r="AH650" s="464"/>
      <c r="AI650" s="461"/>
      <c r="AJ650" s="653">
        <f t="shared" si="122"/>
        <v>1</v>
      </c>
      <c r="AK650" s="608"/>
      <c r="AL650" s="320">
        <f t="shared" si="120"/>
        <v>0</v>
      </c>
      <c r="AM650" s="320">
        <f t="shared" si="123"/>
        <v>0</v>
      </c>
      <c r="AN650" s="324">
        <f t="shared" si="124"/>
        <v>0</v>
      </c>
      <c r="AO650" s="324">
        <f t="shared" si="125"/>
        <v>0</v>
      </c>
      <c r="AP650" s="324">
        <f t="shared" si="126"/>
        <v>0</v>
      </c>
      <c r="AQ650" s="324">
        <f t="shared" si="127"/>
        <v>0</v>
      </c>
      <c r="AR650" s="324">
        <f t="shared" si="128"/>
        <v>0</v>
      </c>
      <c r="AS650" s="324">
        <f t="shared" si="129"/>
        <v>0</v>
      </c>
      <c r="AT650" s="324">
        <f t="shared" si="130"/>
        <v>0</v>
      </c>
      <c r="AU650" s="321">
        <f t="shared" si="131"/>
        <v>0</v>
      </c>
      <c r="AV650" s="322" t="str">
        <f t="shared" si="121"/>
        <v/>
      </c>
      <c r="AW650" s="110"/>
      <c r="AX650" s="110"/>
      <c r="AY650" s="110"/>
    </row>
    <row r="651" spans="1:51">
      <c r="A651" s="319"/>
      <c r="B651" s="634"/>
      <c r="C651" s="634"/>
      <c r="D651" s="633"/>
      <c r="E651" s="635"/>
      <c r="F651" s="635"/>
      <c r="G651" s="634"/>
      <c r="H651" s="647"/>
      <c r="I651" s="651"/>
      <c r="J651" s="647"/>
      <c r="K651" s="649"/>
      <c r="L651" s="647">
        <f>IF(D651="",0,VLOOKUP(D651,LookupDataNonCounty!$B$2:$C$16,2,FALSE)*J651)</f>
        <v>0</v>
      </c>
      <c r="M651" s="647"/>
      <c r="N651" s="647"/>
      <c r="O651" s="647"/>
      <c r="P651" s="647"/>
      <c r="Q651" s="647"/>
      <c r="R651" s="459"/>
      <c r="S651" s="460"/>
      <c r="T651" s="461"/>
      <c r="U651" s="462"/>
      <c r="V651" s="459"/>
      <c r="W651" s="459"/>
      <c r="X651" s="459"/>
      <c r="Y651" s="463"/>
      <c r="Z651" s="464"/>
      <c r="AA651" s="465"/>
      <c r="AB651" s="459"/>
      <c r="AC651" s="463"/>
      <c r="AD651" s="464"/>
      <c r="AE651" s="466"/>
      <c r="AF651" s="464"/>
      <c r="AG651" s="461"/>
      <c r="AH651" s="464"/>
      <c r="AI651" s="461"/>
      <c r="AJ651" s="653">
        <f t="shared" si="122"/>
        <v>1</v>
      </c>
      <c r="AK651" s="607"/>
      <c r="AL651" s="320">
        <f t="shared" si="120"/>
        <v>0</v>
      </c>
      <c r="AM651" s="320">
        <f t="shared" si="123"/>
        <v>0</v>
      </c>
      <c r="AN651" s="324">
        <f t="shared" si="124"/>
        <v>0</v>
      </c>
      <c r="AO651" s="324">
        <f t="shared" si="125"/>
        <v>0</v>
      </c>
      <c r="AP651" s="324">
        <f t="shared" si="126"/>
        <v>0</v>
      </c>
      <c r="AQ651" s="324">
        <f t="shared" si="127"/>
        <v>0</v>
      </c>
      <c r="AR651" s="324">
        <f t="shared" si="128"/>
        <v>0</v>
      </c>
      <c r="AS651" s="324">
        <f t="shared" si="129"/>
        <v>0</v>
      </c>
      <c r="AT651" s="324">
        <f t="shared" si="130"/>
        <v>0</v>
      </c>
      <c r="AU651" s="321">
        <f t="shared" si="131"/>
        <v>0</v>
      </c>
      <c r="AV651" s="322" t="str">
        <f t="shared" si="121"/>
        <v/>
      </c>
      <c r="AW651" s="110"/>
      <c r="AX651" s="110"/>
      <c r="AY651" s="110"/>
    </row>
    <row r="652" spans="1:51">
      <c r="A652" s="319"/>
      <c r="B652" s="634"/>
      <c r="C652" s="634"/>
      <c r="D652" s="633"/>
      <c r="E652" s="635"/>
      <c r="F652" s="635"/>
      <c r="G652" s="634"/>
      <c r="H652" s="647"/>
      <c r="I652" s="651"/>
      <c r="J652" s="647"/>
      <c r="K652" s="649"/>
      <c r="L652" s="647">
        <f>IF(D652="",0,VLOOKUP(D652,LookupDataNonCounty!$B$2:$C$16,2,FALSE)*J652)</f>
        <v>0</v>
      </c>
      <c r="M652" s="647"/>
      <c r="N652" s="647"/>
      <c r="O652" s="647"/>
      <c r="P652" s="647"/>
      <c r="Q652" s="647"/>
      <c r="R652" s="459"/>
      <c r="S652" s="460"/>
      <c r="T652" s="461"/>
      <c r="U652" s="462"/>
      <c r="V652" s="459"/>
      <c r="W652" s="459"/>
      <c r="X652" s="459"/>
      <c r="Y652" s="463"/>
      <c r="Z652" s="464"/>
      <c r="AA652" s="465"/>
      <c r="AB652" s="459"/>
      <c r="AC652" s="463"/>
      <c r="AD652" s="464"/>
      <c r="AE652" s="466"/>
      <c r="AF652" s="464"/>
      <c r="AG652" s="461"/>
      <c r="AH652" s="464"/>
      <c r="AI652" s="461"/>
      <c r="AJ652" s="653">
        <f t="shared" si="122"/>
        <v>1</v>
      </c>
      <c r="AK652" s="608"/>
      <c r="AL652" s="320">
        <f t="shared" si="120"/>
        <v>0</v>
      </c>
      <c r="AM652" s="320">
        <f t="shared" si="123"/>
        <v>0</v>
      </c>
      <c r="AN652" s="324">
        <f t="shared" si="124"/>
        <v>0</v>
      </c>
      <c r="AO652" s="324">
        <f t="shared" si="125"/>
        <v>0</v>
      </c>
      <c r="AP652" s="324">
        <f t="shared" si="126"/>
        <v>0</v>
      </c>
      <c r="AQ652" s="324">
        <f t="shared" si="127"/>
        <v>0</v>
      </c>
      <c r="AR652" s="324">
        <f t="shared" si="128"/>
        <v>0</v>
      </c>
      <c r="AS652" s="324">
        <f t="shared" si="129"/>
        <v>0</v>
      </c>
      <c r="AT652" s="324">
        <f t="shared" si="130"/>
        <v>0</v>
      </c>
      <c r="AU652" s="321">
        <f t="shared" si="131"/>
        <v>0</v>
      </c>
      <c r="AV652" s="322" t="str">
        <f t="shared" si="121"/>
        <v/>
      </c>
      <c r="AW652" s="110"/>
      <c r="AX652" s="110"/>
      <c r="AY652" s="110"/>
    </row>
    <row r="653" spans="1:51">
      <c r="A653" s="319"/>
      <c r="B653" s="634"/>
      <c r="C653" s="634"/>
      <c r="D653" s="633"/>
      <c r="E653" s="635"/>
      <c r="F653" s="635"/>
      <c r="G653" s="634"/>
      <c r="H653" s="647"/>
      <c r="I653" s="651"/>
      <c r="J653" s="647"/>
      <c r="K653" s="649"/>
      <c r="L653" s="647">
        <f>IF(D653="",0,VLOOKUP(D653,LookupDataNonCounty!$B$2:$C$16,2,FALSE)*J653)</f>
        <v>0</v>
      </c>
      <c r="M653" s="647"/>
      <c r="N653" s="647"/>
      <c r="O653" s="647"/>
      <c r="P653" s="647"/>
      <c r="Q653" s="647"/>
      <c r="R653" s="459"/>
      <c r="S653" s="460"/>
      <c r="T653" s="461"/>
      <c r="U653" s="462"/>
      <c r="V653" s="459"/>
      <c r="W653" s="459"/>
      <c r="X653" s="459"/>
      <c r="Y653" s="463"/>
      <c r="Z653" s="464"/>
      <c r="AA653" s="465"/>
      <c r="AB653" s="459"/>
      <c r="AC653" s="463"/>
      <c r="AD653" s="464"/>
      <c r="AE653" s="466"/>
      <c r="AF653" s="464"/>
      <c r="AG653" s="461"/>
      <c r="AH653" s="464"/>
      <c r="AI653" s="461"/>
      <c r="AJ653" s="653">
        <f t="shared" si="122"/>
        <v>1</v>
      </c>
      <c r="AK653" s="607"/>
      <c r="AL653" s="320">
        <f t="shared" si="120"/>
        <v>0</v>
      </c>
      <c r="AM653" s="320">
        <f t="shared" si="123"/>
        <v>0</v>
      </c>
      <c r="AN653" s="324">
        <f t="shared" si="124"/>
        <v>0</v>
      </c>
      <c r="AO653" s="324">
        <f t="shared" si="125"/>
        <v>0</v>
      </c>
      <c r="AP653" s="324">
        <f t="shared" si="126"/>
        <v>0</v>
      </c>
      <c r="AQ653" s="324">
        <f t="shared" si="127"/>
        <v>0</v>
      </c>
      <c r="AR653" s="324">
        <f t="shared" si="128"/>
        <v>0</v>
      </c>
      <c r="AS653" s="324">
        <f t="shared" si="129"/>
        <v>0</v>
      </c>
      <c r="AT653" s="324">
        <f t="shared" si="130"/>
        <v>0</v>
      </c>
      <c r="AU653" s="321">
        <f t="shared" si="131"/>
        <v>0</v>
      </c>
      <c r="AV653" s="322" t="str">
        <f t="shared" si="121"/>
        <v/>
      </c>
      <c r="AW653" s="110"/>
      <c r="AX653" s="110"/>
      <c r="AY653" s="110"/>
    </row>
    <row r="654" spans="1:51">
      <c r="A654" s="319"/>
      <c r="B654" s="634"/>
      <c r="C654" s="634"/>
      <c r="D654" s="633"/>
      <c r="E654" s="635"/>
      <c r="F654" s="635"/>
      <c r="G654" s="634"/>
      <c r="H654" s="647"/>
      <c r="I654" s="651"/>
      <c r="J654" s="647"/>
      <c r="K654" s="649"/>
      <c r="L654" s="647">
        <f>IF(D654="",0,VLOOKUP(D654,LookupDataNonCounty!$B$2:$C$16,2,FALSE)*J654)</f>
        <v>0</v>
      </c>
      <c r="M654" s="647"/>
      <c r="N654" s="647"/>
      <c r="O654" s="647"/>
      <c r="P654" s="647"/>
      <c r="Q654" s="647"/>
      <c r="R654" s="459"/>
      <c r="S654" s="460"/>
      <c r="T654" s="461"/>
      <c r="U654" s="462"/>
      <c r="V654" s="459"/>
      <c r="W654" s="459"/>
      <c r="X654" s="459"/>
      <c r="Y654" s="463"/>
      <c r="Z654" s="464"/>
      <c r="AA654" s="465"/>
      <c r="AB654" s="459"/>
      <c r="AC654" s="463"/>
      <c r="AD654" s="464"/>
      <c r="AE654" s="466"/>
      <c r="AF654" s="464"/>
      <c r="AG654" s="461"/>
      <c r="AH654" s="464"/>
      <c r="AI654" s="461"/>
      <c r="AJ654" s="653">
        <f t="shared" si="122"/>
        <v>1</v>
      </c>
      <c r="AK654" s="608"/>
      <c r="AL654" s="320">
        <f t="shared" si="120"/>
        <v>0</v>
      </c>
      <c r="AM654" s="320">
        <f t="shared" si="123"/>
        <v>0</v>
      </c>
      <c r="AN654" s="324">
        <f t="shared" si="124"/>
        <v>0</v>
      </c>
      <c r="AO654" s="324">
        <f t="shared" si="125"/>
        <v>0</v>
      </c>
      <c r="AP654" s="324">
        <f t="shared" si="126"/>
        <v>0</v>
      </c>
      <c r="AQ654" s="324">
        <f t="shared" si="127"/>
        <v>0</v>
      </c>
      <c r="AR654" s="324">
        <f t="shared" si="128"/>
        <v>0</v>
      </c>
      <c r="AS654" s="324">
        <f t="shared" si="129"/>
        <v>0</v>
      </c>
      <c r="AT654" s="324">
        <f t="shared" si="130"/>
        <v>0</v>
      </c>
      <c r="AU654" s="321">
        <f t="shared" si="131"/>
        <v>0</v>
      </c>
      <c r="AV654" s="322" t="str">
        <f t="shared" si="121"/>
        <v/>
      </c>
      <c r="AW654" s="110"/>
      <c r="AX654" s="110"/>
      <c r="AY654" s="110"/>
    </row>
    <row r="655" spans="1:51">
      <c r="A655" s="319"/>
      <c r="B655" s="634"/>
      <c r="C655" s="634"/>
      <c r="D655" s="633"/>
      <c r="E655" s="635"/>
      <c r="F655" s="635"/>
      <c r="G655" s="634"/>
      <c r="H655" s="647"/>
      <c r="I655" s="651"/>
      <c r="J655" s="647"/>
      <c r="K655" s="649"/>
      <c r="L655" s="647">
        <f>IF(D655="",0,VLOOKUP(D655,LookupDataNonCounty!$B$2:$C$16,2,FALSE)*J655)</f>
        <v>0</v>
      </c>
      <c r="M655" s="647"/>
      <c r="N655" s="647"/>
      <c r="O655" s="647"/>
      <c r="P655" s="647"/>
      <c r="Q655" s="647"/>
      <c r="R655" s="459"/>
      <c r="S655" s="460"/>
      <c r="T655" s="461"/>
      <c r="U655" s="462"/>
      <c r="V655" s="459"/>
      <c r="W655" s="459"/>
      <c r="X655" s="459"/>
      <c r="Y655" s="463"/>
      <c r="Z655" s="464"/>
      <c r="AA655" s="465"/>
      <c r="AB655" s="459"/>
      <c r="AC655" s="463"/>
      <c r="AD655" s="464"/>
      <c r="AE655" s="466"/>
      <c r="AF655" s="464"/>
      <c r="AG655" s="461"/>
      <c r="AH655" s="464"/>
      <c r="AI655" s="461"/>
      <c r="AJ655" s="653">
        <f t="shared" si="122"/>
        <v>1</v>
      </c>
      <c r="AK655" s="607"/>
      <c r="AL655" s="320">
        <f t="shared" si="120"/>
        <v>0</v>
      </c>
      <c r="AM655" s="320">
        <f t="shared" si="123"/>
        <v>0</v>
      </c>
      <c r="AN655" s="324">
        <f t="shared" si="124"/>
        <v>0</v>
      </c>
      <c r="AO655" s="324">
        <f t="shared" si="125"/>
        <v>0</v>
      </c>
      <c r="AP655" s="324">
        <f t="shared" si="126"/>
        <v>0</v>
      </c>
      <c r="AQ655" s="324">
        <f t="shared" si="127"/>
        <v>0</v>
      </c>
      <c r="AR655" s="324">
        <f t="shared" si="128"/>
        <v>0</v>
      </c>
      <c r="AS655" s="324">
        <f t="shared" si="129"/>
        <v>0</v>
      </c>
      <c r="AT655" s="324">
        <f t="shared" si="130"/>
        <v>0</v>
      </c>
      <c r="AU655" s="321">
        <f t="shared" si="131"/>
        <v>0</v>
      </c>
      <c r="AV655" s="322" t="str">
        <f t="shared" si="121"/>
        <v/>
      </c>
      <c r="AW655" s="110"/>
      <c r="AX655" s="110"/>
      <c r="AY655" s="110"/>
    </row>
    <row r="656" spans="1:51">
      <c r="A656" s="319"/>
      <c r="B656" s="634"/>
      <c r="C656" s="634"/>
      <c r="D656" s="633"/>
      <c r="E656" s="635"/>
      <c r="F656" s="635"/>
      <c r="G656" s="634"/>
      <c r="H656" s="647"/>
      <c r="I656" s="651"/>
      <c r="J656" s="647"/>
      <c r="K656" s="649"/>
      <c r="L656" s="647">
        <f>IF(D656="",0,VLOOKUP(D656,LookupDataNonCounty!$B$2:$C$16,2,FALSE)*J656)</f>
        <v>0</v>
      </c>
      <c r="M656" s="647"/>
      <c r="N656" s="647"/>
      <c r="O656" s="647"/>
      <c r="P656" s="647"/>
      <c r="Q656" s="647"/>
      <c r="R656" s="459"/>
      <c r="S656" s="460"/>
      <c r="T656" s="461"/>
      <c r="U656" s="462"/>
      <c r="V656" s="459"/>
      <c r="W656" s="459"/>
      <c r="X656" s="459"/>
      <c r="Y656" s="463"/>
      <c r="Z656" s="464"/>
      <c r="AA656" s="465"/>
      <c r="AB656" s="459"/>
      <c r="AC656" s="463"/>
      <c r="AD656" s="464"/>
      <c r="AE656" s="466"/>
      <c r="AF656" s="464"/>
      <c r="AG656" s="461"/>
      <c r="AH656" s="464"/>
      <c r="AI656" s="461"/>
      <c r="AJ656" s="653">
        <f t="shared" si="122"/>
        <v>1</v>
      </c>
      <c r="AK656" s="608"/>
      <c r="AL656" s="320">
        <f t="shared" si="120"/>
        <v>0</v>
      </c>
      <c r="AM656" s="320">
        <f t="shared" si="123"/>
        <v>0</v>
      </c>
      <c r="AN656" s="324">
        <f t="shared" si="124"/>
        <v>0</v>
      </c>
      <c r="AO656" s="324">
        <f t="shared" si="125"/>
        <v>0</v>
      </c>
      <c r="AP656" s="324">
        <f t="shared" si="126"/>
        <v>0</v>
      </c>
      <c r="AQ656" s="324">
        <f t="shared" si="127"/>
        <v>0</v>
      </c>
      <c r="AR656" s="324">
        <f t="shared" si="128"/>
        <v>0</v>
      </c>
      <c r="AS656" s="324">
        <f t="shared" si="129"/>
        <v>0</v>
      </c>
      <c r="AT656" s="324">
        <f t="shared" si="130"/>
        <v>0</v>
      </c>
      <c r="AU656" s="321">
        <f t="shared" si="131"/>
        <v>0</v>
      </c>
      <c r="AV656" s="322" t="str">
        <f t="shared" si="121"/>
        <v/>
      </c>
      <c r="AW656" s="110"/>
      <c r="AX656" s="110"/>
      <c r="AY656" s="110"/>
    </row>
    <row r="657" spans="1:51">
      <c r="A657" s="319"/>
      <c r="B657" s="634"/>
      <c r="C657" s="634"/>
      <c r="D657" s="633"/>
      <c r="E657" s="635"/>
      <c r="F657" s="635"/>
      <c r="G657" s="634"/>
      <c r="H657" s="647"/>
      <c r="I657" s="651"/>
      <c r="J657" s="647"/>
      <c r="K657" s="649"/>
      <c r="L657" s="647">
        <f>IF(D657="",0,VLOOKUP(D657,LookupDataNonCounty!$B$2:$C$16,2,FALSE)*J657)</f>
        <v>0</v>
      </c>
      <c r="M657" s="647"/>
      <c r="N657" s="647"/>
      <c r="O657" s="647"/>
      <c r="P657" s="647"/>
      <c r="Q657" s="647"/>
      <c r="R657" s="459"/>
      <c r="S657" s="460"/>
      <c r="T657" s="461"/>
      <c r="U657" s="462"/>
      <c r="V657" s="459"/>
      <c r="W657" s="459"/>
      <c r="X657" s="459"/>
      <c r="Y657" s="463"/>
      <c r="Z657" s="464"/>
      <c r="AA657" s="465"/>
      <c r="AB657" s="459"/>
      <c r="AC657" s="463"/>
      <c r="AD657" s="464"/>
      <c r="AE657" s="466"/>
      <c r="AF657" s="464"/>
      <c r="AG657" s="461"/>
      <c r="AH657" s="464"/>
      <c r="AI657" s="461"/>
      <c r="AJ657" s="653">
        <f t="shared" si="122"/>
        <v>1</v>
      </c>
      <c r="AK657" s="607"/>
      <c r="AL657" s="320">
        <f t="shared" si="120"/>
        <v>0</v>
      </c>
      <c r="AM657" s="320">
        <f t="shared" si="123"/>
        <v>0</v>
      </c>
      <c r="AN657" s="324">
        <f t="shared" si="124"/>
        <v>0</v>
      </c>
      <c r="AO657" s="324">
        <f t="shared" si="125"/>
        <v>0</v>
      </c>
      <c r="AP657" s="324">
        <f t="shared" si="126"/>
        <v>0</v>
      </c>
      <c r="AQ657" s="324">
        <f t="shared" si="127"/>
        <v>0</v>
      </c>
      <c r="AR657" s="324">
        <f t="shared" si="128"/>
        <v>0</v>
      </c>
      <c r="AS657" s="324">
        <f t="shared" si="129"/>
        <v>0</v>
      </c>
      <c r="AT657" s="324">
        <f t="shared" si="130"/>
        <v>0</v>
      </c>
      <c r="AU657" s="321">
        <f t="shared" si="131"/>
        <v>0</v>
      </c>
      <c r="AV657" s="322" t="str">
        <f t="shared" si="121"/>
        <v/>
      </c>
      <c r="AW657" s="110"/>
      <c r="AX657" s="110"/>
      <c r="AY657" s="110"/>
    </row>
    <row r="658" spans="1:51">
      <c r="A658" s="319"/>
      <c r="B658" s="634"/>
      <c r="C658" s="634"/>
      <c r="D658" s="633"/>
      <c r="E658" s="635"/>
      <c r="F658" s="635"/>
      <c r="G658" s="634"/>
      <c r="H658" s="647"/>
      <c r="I658" s="651"/>
      <c r="J658" s="647"/>
      <c r="K658" s="649"/>
      <c r="L658" s="647">
        <f>IF(D658="",0,VLOOKUP(D658,LookupDataNonCounty!$B$2:$C$16,2,FALSE)*J658)</f>
        <v>0</v>
      </c>
      <c r="M658" s="647"/>
      <c r="N658" s="647"/>
      <c r="O658" s="647"/>
      <c r="P658" s="647"/>
      <c r="Q658" s="647"/>
      <c r="R658" s="459"/>
      <c r="S658" s="460"/>
      <c r="T658" s="461"/>
      <c r="U658" s="462"/>
      <c r="V658" s="459"/>
      <c r="W658" s="459"/>
      <c r="X658" s="459"/>
      <c r="Y658" s="463"/>
      <c r="Z658" s="464"/>
      <c r="AA658" s="465"/>
      <c r="AB658" s="459"/>
      <c r="AC658" s="463"/>
      <c r="AD658" s="464"/>
      <c r="AE658" s="466"/>
      <c r="AF658" s="464"/>
      <c r="AG658" s="461"/>
      <c r="AH658" s="464"/>
      <c r="AI658" s="461"/>
      <c r="AJ658" s="653">
        <f t="shared" si="122"/>
        <v>1</v>
      </c>
      <c r="AK658" s="608"/>
      <c r="AL658" s="320">
        <f t="shared" si="120"/>
        <v>0</v>
      </c>
      <c r="AM658" s="320">
        <f t="shared" si="123"/>
        <v>0</v>
      </c>
      <c r="AN658" s="324">
        <f t="shared" si="124"/>
        <v>0</v>
      </c>
      <c r="AO658" s="324">
        <f t="shared" si="125"/>
        <v>0</v>
      </c>
      <c r="AP658" s="324">
        <f t="shared" si="126"/>
        <v>0</v>
      </c>
      <c r="AQ658" s="324">
        <f t="shared" si="127"/>
        <v>0</v>
      </c>
      <c r="AR658" s="324">
        <f t="shared" si="128"/>
        <v>0</v>
      </c>
      <c r="AS658" s="324">
        <f t="shared" si="129"/>
        <v>0</v>
      </c>
      <c r="AT658" s="324">
        <f t="shared" si="130"/>
        <v>0</v>
      </c>
      <c r="AU658" s="321">
        <f t="shared" si="131"/>
        <v>0</v>
      </c>
      <c r="AV658" s="322" t="str">
        <f t="shared" si="121"/>
        <v/>
      </c>
      <c r="AW658" s="110"/>
      <c r="AX658" s="110"/>
      <c r="AY658" s="110"/>
    </row>
    <row r="659" spans="1:51">
      <c r="A659" s="319"/>
      <c r="B659" s="634"/>
      <c r="C659" s="634"/>
      <c r="D659" s="633"/>
      <c r="E659" s="635"/>
      <c r="F659" s="635"/>
      <c r="G659" s="634"/>
      <c r="H659" s="647"/>
      <c r="I659" s="651"/>
      <c r="J659" s="647"/>
      <c r="K659" s="649"/>
      <c r="L659" s="647">
        <f>IF(D659="",0,VLOOKUP(D659,LookupDataNonCounty!$B$2:$C$16,2,FALSE)*J659)</f>
        <v>0</v>
      </c>
      <c r="M659" s="647"/>
      <c r="N659" s="647"/>
      <c r="O659" s="647"/>
      <c r="P659" s="647"/>
      <c r="Q659" s="647"/>
      <c r="R659" s="459"/>
      <c r="S659" s="460"/>
      <c r="T659" s="461"/>
      <c r="U659" s="462"/>
      <c r="V659" s="459"/>
      <c r="W659" s="459"/>
      <c r="X659" s="459"/>
      <c r="Y659" s="463"/>
      <c r="Z659" s="464"/>
      <c r="AA659" s="465"/>
      <c r="AB659" s="459"/>
      <c r="AC659" s="463"/>
      <c r="AD659" s="464"/>
      <c r="AE659" s="466"/>
      <c r="AF659" s="464"/>
      <c r="AG659" s="461"/>
      <c r="AH659" s="464"/>
      <c r="AI659" s="461"/>
      <c r="AJ659" s="653">
        <f t="shared" si="122"/>
        <v>1</v>
      </c>
      <c r="AK659" s="607"/>
      <c r="AL659" s="320">
        <f t="shared" si="120"/>
        <v>0</v>
      </c>
      <c r="AM659" s="320">
        <f t="shared" si="123"/>
        <v>0</v>
      </c>
      <c r="AN659" s="324">
        <f t="shared" si="124"/>
        <v>0</v>
      </c>
      <c r="AO659" s="324">
        <f t="shared" si="125"/>
        <v>0</v>
      </c>
      <c r="AP659" s="324">
        <f t="shared" si="126"/>
        <v>0</v>
      </c>
      <c r="AQ659" s="324">
        <f t="shared" si="127"/>
        <v>0</v>
      </c>
      <c r="AR659" s="324">
        <f t="shared" si="128"/>
        <v>0</v>
      </c>
      <c r="AS659" s="324">
        <f t="shared" si="129"/>
        <v>0</v>
      </c>
      <c r="AT659" s="324">
        <f t="shared" si="130"/>
        <v>0</v>
      </c>
      <c r="AU659" s="321">
        <f t="shared" si="131"/>
        <v>0</v>
      </c>
      <c r="AV659" s="322" t="str">
        <f t="shared" si="121"/>
        <v/>
      </c>
      <c r="AW659" s="110"/>
      <c r="AX659" s="110"/>
      <c r="AY659" s="110"/>
    </row>
    <row r="660" spans="1:51">
      <c r="A660" s="319"/>
      <c r="B660" s="634"/>
      <c r="C660" s="634"/>
      <c r="D660" s="633"/>
      <c r="E660" s="635"/>
      <c r="F660" s="635"/>
      <c r="G660" s="634"/>
      <c r="H660" s="647"/>
      <c r="I660" s="651"/>
      <c r="J660" s="647"/>
      <c r="K660" s="649"/>
      <c r="L660" s="647">
        <f>IF(D660="",0,VLOOKUP(D660,LookupDataNonCounty!$B$2:$C$16,2,FALSE)*J660)</f>
        <v>0</v>
      </c>
      <c r="M660" s="647"/>
      <c r="N660" s="647"/>
      <c r="O660" s="647"/>
      <c r="P660" s="647"/>
      <c r="Q660" s="647"/>
      <c r="R660" s="459"/>
      <c r="S660" s="460"/>
      <c r="T660" s="461"/>
      <c r="U660" s="462"/>
      <c r="V660" s="459"/>
      <c r="W660" s="459"/>
      <c r="X660" s="459"/>
      <c r="Y660" s="463"/>
      <c r="Z660" s="464"/>
      <c r="AA660" s="465"/>
      <c r="AB660" s="459"/>
      <c r="AC660" s="463"/>
      <c r="AD660" s="464"/>
      <c r="AE660" s="466"/>
      <c r="AF660" s="464"/>
      <c r="AG660" s="461"/>
      <c r="AH660" s="464"/>
      <c r="AI660" s="461"/>
      <c r="AJ660" s="653">
        <f t="shared" si="122"/>
        <v>1</v>
      </c>
      <c r="AK660" s="608"/>
      <c r="AL660" s="320">
        <f t="shared" si="120"/>
        <v>0</v>
      </c>
      <c r="AM660" s="320">
        <f t="shared" si="123"/>
        <v>0</v>
      </c>
      <c r="AN660" s="324">
        <f t="shared" si="124"/>
        <v>0</v>
      </c>
      <c r="AO660" s="324">
        <f t="shared" si="125"/>
        <v>0</v>
      </c>
      <c r="AP660" s="324">
        <f t="shared" si="126"/>
        <v>0</v>
      </c>
      <c r="AQ660" s="324">
        <f t="shared" si="127"/>
        <v>0</v>
      </c>
      <c r="AR660" s="324">
        <f t="shared" si="128"/>
        <v>0</v>
      </c>
      <c r="AS660" s="324">
        <f t="shared" si="129"/>
        <v>0</v>
      </c>
      <c r="AT660" s="324">
        <f t="shared" si="130"/>
        <v>0</v>
      </c>
      <c r="AU660" s="321">
        <f t="shared" si="131"/>
        <v>0</v>
      </c>
      <c r="AV660" s="322" t="str">
        <f t="shared" si="121"/>
        <v/>
      </c>
      <c r="AW660" s="110"/>
      <c r="AX660" s="110"/>
      <c r="AY660" s="110"/>
    </row>
    <row r="661" spans="1:51">
      <c r="A661" s="319"/>
      <c r="B661" s="634"/>
      <c r="C661" s="634"/>
      <c r="D661" s="633"/>
      <c r="E661" s="635"/>
      <c r="F661" s="635"/>
      <c r="G661" s="634"/>
      <c r="H661" s="647"/>
      <c r="I661" s="651"/>
      <c r="J661" s="647"/>
      <c r="K661" s="649"/>
      <c r="L661" s="647">
        <f>IF(D661="",0,VLOOKUP(D661,LookupDataNonCounty!$B$2:$C$16,2,FALSE)*J661)</f>
        <v>0</v>
      </c>
      <c r="M661" s="647"/>
      <c r="N661" s="647"/>
      <c r="O661" s="647"/>
      <c r="P661" s="647"/>
      <c r="Q661" s="647"/>
      <c r="R661" s="459"/>
      <c r="S661" s="460"/>
      <c r="T661" s="461"/>
      <c r="U661" s="462"/>
      <c r="V661" s="459"/>
      <c r="W661" s="459"/>
      <c r="X661" s="459"/>
      <c r="Y661" s="463"/>
      <c r="Z661" s="464"/>
      <c r="AA661" s="465"/>
      <c r="AB661" s="459"/>
      <c r="AC661" s="463"/>
      <c r="AD661" s="464"/>
      <c r="AE661" s="466"/>
      <c r="AF661" s="464"/>
      <c r="AG661" s="461"/>
      <c r="AH661" s="464"/>
      <c r="AI661" s="461"/>
      <c r="AJ661" s="653">
        <f t="shared" si="122"/>
        <v>1</v>
      </c>
      <c r="AK661" s="607"/>
      <c r="AL661" s="320">
        <f t="shared" si="120"/>
        <v>0</v>
      </c>
      <c r="AM661" s="320">
        <f t="shared" si="123"/>
        <v>0</v>
      </c>
      <c r="AN661" s="324">
        <f t="shared" si="124"/>
        <v>0</v>
      </c>
      <c r="AO661" s="324">
        <f t="shared" si="125"/>
        <v>0</v>
      </c>
      <c r="AP661" s="324">
        <f t="shared" si="126"/>
        <v>0</v>
      </c>
      <c r="AQ661" s="324">
        <f t="shared" si="127"/>
        <v>0</v>
      </c>
      <c r="AR661" s="324">
        <f t="shared" si="128"/>
        <v>0</v>
      </c>
      <c r="AS661" s="324">
        <f t="shared" si="129"/>
        <v>0</v>
      </c>
      <c r="AT661" s="324">
        <f t="shared" si="130"/>
        <v>0</v>
      </c>
      <c r="AU661" s="321">
        <f t="shared" si="131"/>
        <v>0</v>
      </c>
      <c r="AV661" s="322" t="str">
        <f t="shared" si="121"/>
        <v/>
      </c>
      <c r="AW661" s="110"/>
      <c r="AX661" s="110"/>
      <c r="AY661" s="110"/>
    </row>
    <row r="662" spans="1:51">
      <c r="A662" s="319"/>
      <c r="B662" s="634"/>
      <c r="C662" s="634"/>
      <c r="D662" s="633"/>
      <c r="E662" s="635"/>
      <c r="F662" s="635"/>
      <c r="G662" s="634"/>
      <c r="H662" s="647"/>
      <c r="I662" s="651"/>
      <c r="J662" s="647"/>
      <c r="K662" s="649"/>
      <c r="L662" s="647">
        <f>IF(D662="",0,VLOOKUP(D662,LookupDataNonCounty!$B$2:$C$16,2,FALSE)*J662)</f>
        <v>0</v>
      </c>
      <c r="M662" s="647"/>
      <c r="N662" s="647"/>
      <c r="O662" s="647"/>
      <c r="P662" s="647"/>
      <c r="Q662" s="647"/>
      <c r="R662" s="459"/>
      <c r="S662" s="460"/>
      <c r="T662" s="461"/>
      <c r="U662" s="462"/>
      <c r="V662" s="459"/>
      <c r="W662" s="459"/>
      <c r="X662" s="459"/>
      <c r="Y662" s="463"/>
      <c r="Z662" s="464"/>
      <c r="AA662" s="465"/>
      <c r="AB662" s="459"/>
      <c r="AC662" s="463"/>
      <c r="AD662" s="464"/>
      <c r="AE662" s="466"/>
      <c r="AF662" s="464"/>
      <c r="AG662" s="461"/>
      <c r="AH662" s="464"/>
      <c r="AI662" s="461"/>
      <c r="AJ662" s="653">
        <f t="shared" si="122"/>
        <v>1</v>
      </c>
      <c r="AK662" s="608"/>
      <c r="AL662" s="320">
        <f t="shared" si="120"/>
        <v>0</v>
      </c>
      <c r="AM662" s="320">
        <f t="shared" si="123"/>
        <v>0</v>
      </c>
      <c r="AN662" s="324">
        <f t="shared" si="124"/>
        <v>0</v>
      </c>
      <c r="AO662" s="324">
        <f t="shared" si="125"/>
        <v>0</v>
      </c>
      <c r="AP662" s="324">
        <f t="shared" si="126"/>
        <v>0</v>
      </c>
      <c r="AQ662" s="324">
        <f t="shared" si="127"/>
        <v>0</v>
      </c>
      <c r="AR662" s="324">
        <f t="shared" si="128"/>
        <v>0</v>
      </c>
      <c r="AS662" s="324">
        <f t="shared" si="129"/>
        <v>0</v>
      </c>
      <c r="AT662" s="324">
        <f t="shared" si="130"/>
        <v>0</v>
      </c>
      <c r="AU662" s="321">
        <f t="shared" si="131"/>
        <v>0</v>
      </c>
      <c r="AV662" s="322" t="str">
        <f t="shared" si="121"/>
        <v/>
      </c>
      <c r="AW662" s="110"/>
      <c r="AX662" s="110"/>
      <c r="AY662" s="110"/>
    </row>
    <row r="663" spans="1:51">
      <c r="A663" s="319"/>
      <c r="B663" s="634"/>
      <c r="C663" s="634"/>
      <c r="D663" s="633"/>
      <c r="E663" s="635"/>
      <c r="F663" s="635"/>
      <c r="G663" s="634"/>
      <c r="H663" s="647"/>
      <c r="I663" s="651"/>
      <c r="J663" s="647"/>
      <c r="K663" s="649"/>
      <c r="L663" s="647">
        <f>IF(D663="",0,VLOOKUP(D663,LookupDataNonCounty!$B$2:$C$16,2,FALSE)*J663)</f>
        <v>0</v>
      </c>
      <c r="M663" s="647"/>
      <c r="N663" s="647"/>
      <c r="O663" s="647"/>
      <c r="P663" s="647"/>
      <c r="Q663" s="647"/>
      <c r="R663" s="459"/>
      <c r="S663" s="460"/>
      <c r="T663" s="461"/>
      <c r="U663" s="462"/>
      <c r="V663" s="459"/>
      <c r="W663" s="459"/>
      <c r="X663" s="459"/>
      <c r="Y663" s="463"/>
      <c r="Z663" s="464"/>
      <c r="AA663" s="465"/>
      <c r="AB663" s="459"/>
      <c r="AC663" s="463"/>
      <c r="AD663" s="464"/>
      <c r="AE663" s="466"/>
      <c r="AF663" s="464"/>
      <c r="AG663" s="461"/>
      <c r="AH663" s="464"/>
      <c r="AI663" s="461"/>
      <c r="AJ663" s="653">
        <f t="shared" si="122"/>
        <v>1</v>
      </c>
      <c r="AK663" s="607"/>
      <c r="AL663" s="320">
        <f t="shared" si="120"/>
        <v>0</v>
      </c>
      <c r="AM663" s="320">
        <f t="shared" si="123"/>
        <v>0</v>
      </c>
      <c r="AN663" s="324">
        <f t="shared" si="124"/>
        <v>0</v>
      </c>
      <c r="AO663" s="324">
        <f t="shared" si="125"/>
        <v>0</v>
      </c>
      <c r="AP663" s="324">
        <f t="shared" si="126"/>
        <v>0</v>
      </c>
      <c r="AQ663" s="324">
        <f t="shared" si="127"/>
        <v>0</v>
      </c>
      <c r="AR663" s="324">
        <f t="shared" si="128"/>
        <v>0</v>
      </c>
      <c r="AS663" s="324">
        <f t="shared" si="129"/>
        <v>0</v>
      </c>
      <c r="AT663" s="324">
        <f t="shared" si="130"/>
        <v>0</v>
      </c>
      <c r="AU663" s="321">
        <f t="shared" si="131"/>
        <v>0</v>
      </c>
      <c r="AV663" s="322" t="str">
        <f t="shared" si="121"/>
        <v/>
      </c>
      <c r="AW663" s="110"/>
      <c r="AX663" s="110"/>
      <c r="AY663" s="110"/>
    </row>
    <row r="664" spans="1:51">
      <c r="A664" s="319"/>
      <c r="B664" s="634"/>
      <c r="C664" s="634"/>
      <c r="D664" s="633"/>
      <c r="E664" s="635"/>
      <c r="F664" s="635"/>
      <c r="G664" s="634"/>
      <c r="H664" s="647"/>
      <c r="I664" s="651"/>
      <c r="J664" s="647"/>
      <c r="K664" s="649"/>
      <c r="L664" s="647">
        <f>IF(D664="",0,VLOOKUP(D664,LookupDataNonCounty!$B$2:$C$16,2,FALSE)*J664)</f>
        <v>0</v>
      </c>
      <c r="M664" s="647"/>
      <c r="N664" s="647"/>
      <c r="O664" s="647"/>
      <c r="P664" s="647"/>
      <c r="Q664" s="647"/>
      <c r="R664" s="459"/>
      <c r="S664" s="460"/>
      <c r="T664" s="461"/>
      <c r="U664" s="462"/>
      <c r="V664" s="459"/>
      <c r="W664" s="459"/>
      <c r="X664" s="459"/>
      <c r="Y664" s="463"/>
      <c r="Z664" s="464"/>
      <c r="AA664" s="465"/>
      <c r="AB664" s="459"/>
      <c r="AC664" s="463"/>
      <c r="AD664" s="464"/>
      <c r="AE664" s="466"/>
      <c r="AF664" s="464"/>
      <c r="AG664" s="461"/>
      <c r="AH664" s="464"/>
      <c r="AI664" s="461"/>
      <c r="AJ664" s="653">
        <f t="shared" si="122"/>
        <v>1</v>
      </c>
      <c r="AK664" s="608"/>
      <c r="AL664" s="320">
        <f t="shared" si="120"/>
        <v>0</v>
      </c>
      <c r="AM664" s="320">
        <f t="shared" si="123"/>
        <v>0</v>
      </c>
      <c r="AN664" s="324">
        <f t="shared" si="124"/>
        <v>0</v>
      </c>
      <c r="AO664" s="324">
        <f t="shared" si="125"/>
        <v>0</v>
      </c>
      <c r="AP664" s="324">
        <f t="shared" si="126"/>
        <v>0</v>
      </c>
      <c r="AQ664" s="324">
        <f t="shared" si="127"/>
        <v>0</v>
      </c>
      <c r="AR664" s="324">
        <f t="shared" si="128"/>
        <v>0</v>
      </c>
      <c r="AS664" s="324">
        <f t="shared" si="129"/>
        <v>0</v>
      </c>
      <c r="AT664" s="324">
        <f t="shared" si="130"/>
        <v>0</v>
      </c>
      <c r="AU664" s="321">
        <f t="shared" si="131"/>
        <v>0</v>
      </c>
      <c r="AV664" s="322" t="str">
        <f t="shared" si="121"/>
        <v/>
      </c>
      <c r="AW664" s="110"/>
      <c r="AX664" s="110"/>
      <c r="AY664" s="110"/>
    </row>
    <row r="665" spans="1:51">
      <c r="A665" s="319"/>
      <c r="B665" s="634"/>
      <c r="C665" s="634"/>
      <c r="D665" s="633"/>
      <c r="E665" s="635"/>
      <c r="F665" s="635"/>
      <c r="G665" s="634"/>
      <c r="H665" s="647"/>
      <c r="I665" s="651"/>
      <c r="J665" s="647"/>
      <c r="K665" s="649"/>
      <c r="L665" s="647">
        <f>IF(D665="",0,VLOOKUP(D665,LookupDataNonCounty!$B$2:$C$16,2,FALSE)*J665)</f>
        <v>0</v>
      </c>
      <c r="M665" s="647"/>
      <c r="N665" s="647"/>
      <c r="O665" s="647"/>
      <c r="P665" s="647"/>
      <c r="Q665" s="647"/>
      <c r="R665" s="459"/>
      <c r="S665" s="460"/>
      <c r="T665" s="461"/>
      <c r="U665" s="462"/>
      <c r="V665" s="459"/>
      <c r="W665" s="459"/>
      <c r="X665" s="459"/>
      <c r="Y665" s="463"/>
      <c r="Z665" s="464"/>
      <c r="AA665" s="465"/>
      <c r="AB665" s="459"/>
      <c r="AC665" s="463"/>
      <c r="AD665" s="464"/>
      <c r="AE665" s="466"/>
      <c r="AF665" s="464"/>
      <c r="AG665" s="461"/>
      <c r="AH665" s="464"/>
      <c r="AI665" s="461"/>
      <c r="AJ665" s="653">
        <f t="shared" si="122"/>
        <v>1</v>
      </c>
      <c r="AK665" s="607"/>
      <c r="AL665" s="320">
        <f t="shared" si="120"/>
        <v>0</v>
      </c>
      <c r="AM665" s="320">
        <f t="shared" si="123"/>
        <v>0</v>
      </c>
      <c r="AN665" s="324">
        <f t="shared" si="124"/>
        <v>0</v>
      </c>
      <c r="AO665" s="324">
        <f t="shared" si="125"/>
        <v>0</v>
      </c>
      <c r="AP665" s="324">
        <f t="shared" si="126"/>
        <v>0</v>
      </c>
      <c r="AQ665" s="324">
        <f t="shared" si="127"/>
        <v>0</v>
      </c>
      <c r="AR665" s="324">
        <f t="shared" si="128"/>
        <v>0</v>
      </c>
      <c r="AS665" s="324">
        <f t="shared" si="129"/>
        <v>0</v>
      </c>
      <c r="AT665" s="324">
        <f t="shared" si="130"/>
        <v>0</v>
      </c>
      <c r="AU665" s="321">
        <f t="shared" si="131"/>
        <v>0</v>
      </c>
      <c r="AV665" s="322" t="str">
        <f t="shared" si="121"/>
        <v/>
      </c>
      <c r="AW665" s="110"/>
      <c r="AX665" s="110"/>
      <c r="AY665" s="110"/>
    </row>
    <row r="666" spans="1:51">
      <c r="A666" s="319"/>
      <c r="B666" s="634"/>
      <c r="C666" s="634"/>
      <c r="D666" s="633"/>
      <c r="E666" s="635"/>
      <c r="F666" s="635"/>
      <c r="G666" s="634"/>
      <c r="H666" s="647"/>
      <c r="I666" s="651"/>
      <c r="J666" s="647"/>
      <c r="K666" s="649"/>
      <c r="L666" s="647">
        <f>IF(D666="",0,VLOOKUP(D666,LookupDataNonCounty!$B$2:$C$16,2,FALSE)*J666)</f>
        <v>0</v>
      </c>
      <c r="M666" s="647"/>
      <c r="N666" s="647"/>
      <c r="O666" s="647"/>
      <c r="P666" s="647"/>
      <c r="Q666" s="647"/>
      <c r="R666" s="459"/>
      <c r="S666" s="460"/>
      <c r="T666" s="461"/>
      <c r="U666" s="462"/>
      <c r="V666" s="459"/>
      <c r="W666" s="459"/>
      <c r="X666" s="459"/>
      <c r="Y666" s="463"/>
      <c r="Z666" s="464"/>
      <c r="AA666" s="465"/>
      <c r="AB666" s="459"/>
      <c r="AC666" s="463"/>
      <c r="AD666" s="464"/>
      <c r="AE666" s="466"/>
      <c r="AF666" s="464"/>
      <c r="AG666" s="461"/>
      <c r="AH666" s="464"/>
      <c r="AI666" s="461"/>
      <c r="AJ666" s="653">
        <f t="shared" si="122"/>
        <v>1</v>
      </c>
      <c r="AK666" s="608"/>
      <c r="AL666" s="320">
        <f t="shared" si="120"/>
        <v>0</v>
      </c>
      <c r="AM666" s="320">
        <f t="shared" si="123"/>
        <v>0</v>
      </c>
      <c r="AN666" s="324">
        <f t="shared" si="124"/>
        <v>0</v>
      </c>
      <c r="AO666" s="324">
        <f t="shared" si="125"/>
        <v>0</v>
      </c>
      <c r="AP666" s="324">
        <f t="shared" si="126"/>
        <v>0</v>
      </c>
      <c r="AQ666" s="324">
        <f t="shared" si="127"/>
        <v>0</v>
      </c>
      <c r="AR666" s="324">
        <f t="shared" si="128"/>
        <v>0</v>
      </c>
      <c r="AS666" s="324">
        <f t="shared" si="129"/>
        <v>0</v>
      </c>
      <c r="AT666" s="324">
        <f t="shared" si="130"/>
        <v>0</v>
      </c>
      <c r="AU666" s="321">
        <f t="shared" si="131"/>
        <v>0</v>
      </c>
      <c r="AV666" s="322" t="str">
        <f t="shared" si="121"/>
        <v/>
      </c>
      <c r="AW666" s="110"/>
      <c r="AX666" s="110"/>
      <c r="AY666" s="110"/>
    </row>
    <row r="667" spans="1:51">
      <c r="A667" s="319"/>
      <c r="B667" s="634"/>
      <c r="C667" s="634"/>
      <c r="D667" s="633"/>
      <c r="E667" s="635"/>
      <c r="F667" s="635"/>
      <c r="G667" s="634"/>
      <c r="H667" s="647"/>
      <c r="I667" s="651"/>
      <c r="J667" s="647"/>
      <c r="K667" s="649"/>
      <c r="L667" s="647">
        <f>IF(D667="",0,VLOOKUP(D667,LookupDataNonCounty!$B$2:$C$16,2,FALSE)*J667)</f>
        <v>0</v>
      </c>
      <c r="M667" s="647"/>
      <c r="N667" s="647"/>
      <c r="O667" s="647"/>
      <c r="P667" s="647"/>
      <c r="Q667" s="647"/>
      <c r="R667" s="459"/>
      <c r="S667" s="460"/>
      <c r="T667" s="461"/>
      <c r="U667" s="462"/>
      <c r="V667" s="459"/>
      <c r="W667" s="459"/>
      <c r="X667" s="459"/>
      <c r="Y667" s="463"/>
      <c r="Z667" s="464"/>
      <c r="AA667" s="465"/>
      <c r="AB667" s="459"/>
      <c r="AC667" s="463"/>
      <c r="AD667" s="464"/>
      <c r="AE667" s="466"/>
      <c r="AF667" s="464"/>
      <c r="AG667" s="461"/>
      <c r="AH667" s="464"/>
      <c r="AI667" s="461"/>
      <c r="AJ667" s="653">
        <f t="shared" si="122"/>
        <v>1</v>
      </c>
      <c r="AK667" s="607"/>
      <c r="AL667" s="320">
        <f t="shared" si="120"/>
        <v>0</v>
      </c>
      <c r="AM667" s="320">
        <f t="shared" si="123"/>
        <v>0</v>
      </c>
      <c r="AN667" s="324">
        <f t="shared" si="124"/>
        <v>0</v>
      </c>
      <c r="AO667" s="324">
        <f t="shared" si="125"/>
        <v>0</v>
      </c>
      <c r="AP667" s="324">
        <f t="shared" si="126"/>
        <v>0</v>
      </c>
      <c r="AQ667" s="324">
        <f t="shared" si="127"/>
        <v>0</v>
      </c>
      <c r="AR667" s="324">
        <f t="shared" si="128"/>
        <v>0</v>
      </c>
      <c r="AS667" s="324">
        <f t="shared" si="129"/>
        <v>0</v>
      </c>
      <c r="AT667" s="324">
        <f t="shared" si="130"/>
        <v>0</v>
      </c>
      <c r="AU667" s="321">
        <f t="shared" si="131"/>
        <v>0</v>
      </c>
      <c r="AV667" s="322" t="str">
        <f t="shared" si="121"/>
        <v/>
      </c>
      <c r="AW667" s="110"/>
      <c r="AX667" s="110"/>
      <c r="AY667" s="110"/>
    </row>
    <row r="668" spans="1:51">
      <c r="A668" s="319"/>
      <c r="B668" s="634"/>
      <c r="C668" s="634"/>
      <c r="D668" s="633"/>
      <c r="E668" s="635"/>
      <c r="F668" s="635"/>
      <c r="G668" s="634"/>
      <c r="H668" s="647"/>
      <c r="I668" s="651"/>
      <c r="J668" s="647"/>
      <c r="K668" s="649"/>
      <c r="L668" s="647">
        <f>IF(D668="",0,VLOOKUP(D668,LookupDataNonCounty!$B$2:$C$16,2,FALSE)*J668)</f>
        <v>0</v>
      </c>
      <c r="M668" s="647"/>
      <c r="N668" s="647"/>
      <c r="O668" s="647"/>
      <c r="P668" s="647"/>
      <c r="Q668" s="647"/>
      <c r="R668" s="459"/>
      <c r="S668" s="460"/>
      <c r="T668" s="461"/>
      <c r="U668" s="462"/>
      <c r="V668" s="459"/>
      <c r="W668" s="459"/>
      <c r="X668" s="459"/>
      <c r="Y668" s="463"/>
      <c r="Z668" s="464"/>
      <c r="AA668" s="465"/>
      <c r="AB668" s="459"/>
      <c r="AC668" s="463"/>
      <c r="AD668" s="464"/>
      <c r="AE668" s="466"/>
      <c r="AF668" s="464"/>
      <c r="AG668" s="461"/>
      <c r="AH668" s="464"/>
      <c r="AI668" s="461"/>
      <c r="AJ668" s="653">
        <f t="shared" si="122"/>
        <v>1</v>
      </c>
      <c r="AK668" s="608"/>
      <c r="AL668" s="320">
        <f t="shared" si="120"/>
        <v>0</v>
      </c>
      <c r="AM668" s="320">
        <f t="shared" si="123"/>
        <v>0</v>
      </c>
      <c r="AN668" s="324">
        <f t="shared" si="124"/>
        <v>0</v>
      </c>
      <c r="AO668" s="324">
        <f t="shared" si="125"/>
        <v>0</v>
      </c>
      <c r="AP668" s="324">
        <f t="shared" si="126"/>
        <v>0</v>
      </c>
      <c r="AQ668" s="324">
        <f t="shared" si="127"/>
        <v>0</v>
      </c>
      <c r="AR668" s="324">
        <f t="shared" si="128"/>
        <v>0</v>
      </c>
      <c r="AS668" s="324">
        <f t="shared" si="129"/>
        <v>0</v>
      </c>
      <c r="AT668" s="324">
        <f t="shared" si="130"/>
        <v>0</v>
      </c>
      <c r="AU668" s="321">
        <f t="shared" si="131"/>
        <v>0</v>
      </c>
      <c r="AV668" s="322" t="str">
        <f t="shared" si="121"/>
        <v/>
      </c>
      <c r="AW668" s="110"/>
      <c r="AX668" s="110"/>
      <c r="AY668" s="110"/>
    </row>
    <row r="669" spans="1:51">
      <c r="A669" s="319"/>
      <c r="B669" s="634"/>
      <c r="C669" s="634"/>
      <c r="D669" s="633"/>
      <c r="E669" s="635"/>
      <c r="F669" s="635"/>
      <c r="G669" s="634"/>
      <c r="H669" s="647"/>
      <c r="I669" s="651"/>
      <c r="J669" s="647"/>
      <c r="K669" s="649"/>
      <c r="L669" s="647">
        <f>IF(D669="",0,VLOOKUP(D669,LookupDataNonCounty!$B$2:$C$16,2,FALSE)*J669)</f>
        <v>0</v>
      </c>
      <c r="M669" s="647"/>
      <c r="N669" s="647"/>
      <c r="O669" s="647"/>
      <c r="P669" s="647"/>
      <c r="Q669" s="647"/>
      <c r="R669" s="459"/>
      <c r="S669" s="460"/>
      <c r="T669" s="461"/>
      <c r="U669" s="462"/>
      <c r="V669" s="459"/>
      <c r="W669" s="459"/>
      <c r="X669" s="459"/>
      <c r="Y669" s="463"/>
      <c r="Z669" s="464"/>
      <c r="AA669" s="465"/>
      <c r="AB669" s="459"/>
      <c r="AC669" s="463"/>
      <c r="AD669" s="464"/>
      <c r="AE669" s="466"/>
      <c r="AF669" s="464"/>
      <c r="AG669" s="461"/>
      <c r="AH669" s="464"/>
      <c r="AI669" s="461"/>
      <c r="AJ669" s="653">
        <f t="shared" si="122"/>
        <v>1</v>
      </c>
      <c r="AK669" s="607"/>
      <c r="AL669" s="320">
        <f t="shared" si="120"/>
        <v>0</v>
      </c>
      <c r="AM669" s="320">
        <f t="shared" si="123"/>
        <v>0</v>
      </c>
      <c r="AN669" s="324">
        <f t="shared" si="124"/>
        <v>0</v>
      </c>
      <c r="AO669" s="324">
        <f t="shared" si="125"/>
        <v>0</v>
      </c>
      <c r="AP669" s="324">
        <f t="shared" si="126"/>
        <v>0</v>
      </c>
      <c r="AQ669" s="324">
        <f t="shared" si="127"/>
        <v>0</v>
      </c>
      <c r="AR669" s="324">
        <f t="shared" si="128"/>
        <v>0</v>
      </c>
      <c r="AS669" s="324">
        <f t="shared" si="129"/>
        <v>0</v>
      </c>
      <c r="AT669" s="324">
        <f t="shared" si="130"/>
        <v>0</v>
      </c>
      <c r="AU669" s="321">
        <f t="shared" si="131"/>
        <v>0</v>
      </c>
      <c r="AV669" s="322" t="str">
        <f t="shared" si="121"/>
        <v/>
      </c>
      <c r="AW669" s="110"/>
      <c r="AX669" s="110"/>
      <c r="AY669" s="110"/>
    </row>
    <row r="670" spans="1:51">
      <c r="A670" s="319"/>
      <c r="B670" s="634"/>
      <c r="C670" s="634"/>
      <c r="D670" s="633"/>
      <c r="E670" s="635"/>
      <c r="F670" s="635"/>
      <c r="G670" s="634"/>
      <c r="H670" s="647"/>
      <c r="I670" s="651"/>
      <c r="J670" s="647"/>
      <c r="K670" s="649"/>
      <c r="L670" s="647">
        <f>IF(D670="",0,VLOOKUP(D670,LookupDataNonCounty!$B$2:$C$16,2,FALSE)*J670)</f>
        <v>0</v>
      </c>
      <c r="M670" s="647"/>
      <c r="N670" s="647"/>
      <c r="O670" s="647"/>
      <c r="P670" s="647"/>
      <c r="Q670" s="647"/>
      <c r="R670" s="459"/>
      <c r="S670" s="460"/>
      <c r="T670" s="461"/>
      <c r="U670" s="462"/>
      <c r="V670" s="459"/>
      <c r="W670" s="459"/>
      <c r="X670" s="459"/>
      <c r="Y670" s="463"/>
      <c r="Z670" s="464"/>
      <c r="AA670" s="465"/>
      <c r="AB670" s="459"/>
      <c r="AC670" s="463"/>
      <c r="AD670" s="464"/>
      <c r="AE670" s="466"/>
      <c r="AF670" s="464"/>
      <c r="AG670" s="461"/>
      <c r="AH670" s="464"/>
      <c r="AI670" s="461"/>
      <c r="AJ670" s="653">
        <f t="shared" si="122"/>
        <v>1</v>
      </c>
      <c r="AK670" s="608"/>
      <c r="AL670" s="320">
        <f t="shared" si="120"/>
        <v>0</v>
      </c>
      <c r="AM670" s="320">
        <f t="shared" si="123"/>
        <v>0</v>
      </c>
      <c r="AN670" s="324">
        <f t="shared" si="124"/>
        <v>0</v>
      </c>
      <c r="AO670" s="324">
        <f t="shared" si="125"/>
        <v>0</v>
      </c>
      <c r="AP670" s="324">
        <f t="shared" si="126"/>
        <v>0</v>
      </c>
      <c r="AQ670" s="324">
        <f t="shared" si="127"/>
        <v>0</v>
      </c>
      <c r="AR670" s="324">
        <f t="shared" si="128"/>
        <v>0</v>
      </c>
      <c r="AS670" s="324">
        <f t="shared" si="129"/>
        <v>0</v>
      </c>
      <c r="AT670" s="324">
        <f t="shared" si="130"/>
        <v>0</v>
      </c>
      <c r="AU670" s="321">
        <f t="shared" si="131"/>
        <v>0</v>
      </c>
      <c r="AV670" s="322" t="str">
        <f t="shared" si="121"/>
        <v/>
      </c>
      <c r="AW670" s="110"/>
      <c r="AX670" s="110"/>
      <c r="AY670" s="110"/>
    </row>
    <row r="671" spans="1:51">
      <c r="A671" s="319"/>
      <c r="B671" s="634"/>
      <c r="C671" s="634"/>
      <c r="D671" s="633"/>
      <c r="E671" s="635"/>
      <c r="F671" s="635"/>
      <c r="G671" s="634"/>
      <c r="H671" s="647"/>
      <c r="I671" s="651"/>
      <c r="J671" s="647"/>
      <c r="K671" s="649"/>
      <c r="L671" s="647">
        <f>IF(D671="",0,VLOOKUP(D671,LookupDataNonCounty!$B$2:$C$16,2,FALSE)*J671)</f>
        <v>0</v>
      </c>
      <c r="M671" s="647"/>
      <c r="N671" s="647"/>
      <c r="O671" s="647"/>
      <c r="P671" s="647"/>
      <c r="Q671" s="647"/>
      <c r="R671" s="459"/>
      <c r="S671" s="460"/>
      <c r="T671" s="461"/>
      <c r="U671" s="462"/>
      <c r="V671" s="459"/>
      <c r="W671" s="459"/>
      <c r="X671" s="459"/>
      <c r="Y671" s="463"/>
      <c r="Z671" s="464"/>
      <c r="AA671" s="465"/>
      <c r="AB671" s="459"/>
      <c r="AC671" s="463"/>
      <c r="AD671" s="464"/>
      <c r="AE671" s="466"/>
      <c r="AF671" s="464"/>
      <c r="AG671" s="461"/>
      <c r="AH671" s="464"/>
      <c r="AI671" s="461"/>
      <c r="AJ671" s="653">
        <f t="shared" si="122"/>
        <v>1</v>
      </c>
      <c r="AK671" s="607"/>
      <c r="AL671" s="320">
        <f t="shared" si="120"/>
        <v>0</v>
      </c>
      <c r="AM671" s="320">
        <f t="shared" si="123"/>
        <v>0</v>
      </c>
      <c r="AN671" s="324">
        <f t="shared" si="124"/>
        <v>0</v>
      </c>
      <c r="AO671" s="324">
        <f t="shared" si="125"/>
        <v>0</v>
      </c>
      <c r="AP671" s="324">
        <f t="shared" si="126"/>
        <v>0</v>
      </c>
      <c r="AQ671" s="324">
        <f t="shared" si="127"/>
        <v>0</v>
      </c>
      <c r="AR671" s="324">
        <f t="shared" si="128"/>
        <v>0</v>
      </c>
      <c r="AS671" s="324">
        <f t="shared" si="129"/>
        <v>0</v>
      </c>
      <c r="AT671" s="324">
        <f t="shared" si="130"/>
        <v>0</v>
      </c>
      <c r="AU671" s="321">
        <f t="shared" si="131"/>
        <v>0</v>
      </c>
      <c r="AV671" s="322" t="str">
        <f t="shared" si="121"/>
        <v/>
      </c>
      <c r="AW671" s="110"/>
      <c r="AX671" s="110"/>
      <c r="AY671" s="110"/>
    </row>
    <row r="672" spans="1:51">
      <c r="A672" s="319"/>
      <c r="B672" s="634"/>
      <c r="C672" s="634"/>
      <c r="D672" s="633"/>
      <c r="E672" s="635"/>
      <c r="F672" s="635"/>
      <c r="G672" s="634"/>
      <c r="H672" s="647"/>
      <c r="I672" s="651"/>
      <c r="J672" s="647"/>
      <c r="K672" s="649"/>
      <c r="L672" s="647">
        <f>IF(D672="",0,VLOOKUP(D672,LookupDataNonCounty!$B$2:$C$16,2,FALSE)*J672)</f>
        <v>0</v>
      </c>
      <c r="M672" s="647"/>
      <c r="N672" s="647"/>
      <c r="O672" s="647"/>
      <c r="P672" s="647"/>
      <c r="Q672" s="647"/>
      <c r="R672" s="459"/>
      <c r="S672" s="460"/>
      <c r="T672" s="461"/>
      <c r="U672" s="462"/>
      <c r="V672" s="459"/>
      <c r="W672" s="459"/>
      <c r="X672" s="459"/>
      <c r="Y672" s="463"/>
      <c r="Z672" s="464"/>
      <c r="AA672" s="465"/>
      <c r="AB672" s="459"/>
      <c r="AC672" s="463"/>
      <c r="AD672" s="464"/>
      <c r="AE672" s="466"/>
      <c r="AF672" s="464"/>
      <c r="AG672" s="461"/>
      <c r="AH672" s="464"/>
      <c r="AI672" s="461"/>
      <c r="AJ672" s="653">
        <f t="shared" si="122"/>
        <v>1</v>
      </c>
      <c r="AK672" s="608"/>
      <c r="AL672" s="320">
        <f t="shared" si="120"/>
        <v>0</v>
      </c>
      <c r="AM672" s="320">
        <f t="shared" si="123"/>
        <v>0</v>
      </c>
      <c r="AN672" s="324">
        <f t="shared" si="124"/>
        <v>0</v>
      </c>
      <c r="AO672" s="324">
        <f t="shared" si="125"/>
        <v>0</v>
      </c>
      <c r="AP672" s="324">
        <f t="shared" si="126"/>
        <v>0</v>
      </c>
      <c r="AQ672" s="324">
        <f t="shared" si="127"/>
        <v>0</v>
      </c>
      <c r="AR672" s="324">
        <f t="shared" si="128"/>
        <v>0</v>
      </c>
      <c r="AS672" s="324">
        <f t="shared" si="129"/>
        <v>0</v>
      </c>
      <c r="AT672" s="324">
        <f t="shared" si="130"/>
        <v>0</v>
      </c>
      <c r="AU672" s="321">
        <f t="shared" si="131"/>
        <v>0</v>
      </c>
      <c r="AV672" s="322" t="str">
        <f t="shared" si="121"/>
        <v/>
      </c>
      <c r="AW672" s="110"/>
      <c r="AX672" s="110"/>
      <c r="AY672" s="110"/>
    </row>
    <row r="673" spans="1:51">
      <c r="A673" s="319"/>
      <c r="B673" s="634"/>
      <c r="C673" s="634"/>
      <c r="D673" s="633"/>
      <c r="E673" s="635"/>
      <c r="F673" s="635"/>
      <c r="G673" s="634"/>
      <c r="H673" s="647"/>
      <c r="I673" s="651"/>
      <c r="J673" s="647"/>
      <c r="K673" s="649"/>
      <c r="L673" s="647">
        <f>IF(D673="",0,VLOOKUP(D673,LookupDataNonCounty!$B$2:$C$16,2,FALSE)*J673)</f>
        <v>0</v>
      </c>
      <c r="M673" s="647"/>
      <c r="N673" s="647"/>
      <c r="O673" s="647"/>
      <c r="P673" s="647"/>
      <c r="Q673" s="647"/>
      <c r="R673" s="459"/>
      <c r="S673" s="460"/>
      <c r="T673" s="461"/>
      <c r="U673" s="462"/>
      <c r="V673" s="459"/>
      <c r="W673" s="459"/>
      <c r="X673" s="459"/>
      <c r="Y673" s="463"/>
      <c r="Z673" s="464"/>
      <c r="AA673" s="465"/>
      <c r="AB673" s="459"/>
      <c r="AC673" s="463"/>
      <c r="AD673" s="464"/>
      <c r="AE673" s="466"/>
      <c r="AF673" s="464"/>
      <c r="AG673" s="461"/>
      <c r="AH673" s="464"/>
      <c r="AI673" s="461"/>
      <c r="AJ673" s="653">
        <f t="shared" si="122"/>
        <v>1</v>
      </c>
      <c r="AK673" s="607"/>
      <c r="AL673" s="320">
        <f t="shared" si="120"/>
        <v>0</v>
      </c>
      <c r="AM673" s="320">
        <f t="shared" si="123"/>
        <v>0</v>
      </c>
      <c r="AN673" s="324">
        <f t="shared" si="124"/>
        <v>0</v>
      </c>
      <c r="AO673" s="324">
        <f t="shared" si="125"/>
        <v>0</v>
      </c>
      <c r="AP673" s="324">
        <f t="shared" si="126"/>
        <v>0</v>
      </c>
      <c r="AQ673" s="324">
        <f t="shared" si="127"/>
        <v>0</v>
      </c>
      <c r="AR673" s="324">
        <f t="shared" si="128"/>
        <v>0</v>
      </c>
      <c r="AS673" s="324">
        <f t="shared" si="129"/>
        <v>0</v>
      </c>
      <c r="AT673" s="324">
        <f t="shared" si="130"/>
        <v>0</v>
      </c>
      <c r="AU673" s="321">
        <f t="shared" si="131"/>
        <v>0</v>
      </c>
      <c r="AV673" s="322" t="str">
        <f t="shared" si="121"/>
        <v/>
      </c>
      <c r="AW673" s="110"/>
      <c r="AX673" s="110"/>
      <c r="AY673" s="110"/>
    </row>
    <row r="674" spans="1:51">
      <c r="A674" s="319"/>
      <c r="B674" s="634"/>
      <c r="C674" s="634"/>
      <c r="D674" s="633"/>
      <c r="E674" s="635"/>
      <c r="F674" s="635"/>
      <c r="G674" s="634"/>
      <c r="H674" s="647"/>
      <c r="I674" s="651"/>
      <c r="J674" s="647"/>
      <c r="K674" s="649"/>
      <c r="L674" s="647">
        <f>IF(D674="",0,VLOOKUP(D674,LookupDataNonCounty!$B$2:$C$16,2,FALSE)*J674)</f>
        <v>0</v>
      </c>
      <c r="M674" s="647"/>
      <c r="N674" s="647"/>
      <c r="O674" s="647"/>
      <c r="P674" s="647"/>
      <c r="Q674" s="647"/>
      <c r="R674" s="459"/>
      <c r="S674" s="460"/>
      <c r="T674" s="461"/>
      <c r="U674" s="462"/>
      <c r="V674" s="459"/>
      <c r="W674" s="459"/>
      <c r="X674" s="459"/>
      <c r="Y674" s="463"/>
      <c r="Z674" s="464"/>
      <c r="AA674" s="465"/>
      <c r="AB674" s="459"/>
      <c r="AC674" s="463"/>
      <c r="AD674" s="464"/>
      <c r="AE674" s="466"/>
      <c r="AF674" s="464"/>
      <c r="AG674" s="461"/>
      <c r="AH674" s="464"/>
      <c r="AI674" s="461"/>
      <c r="AJ674" s="653">
        <f t="shared" si="122"/>
        <v>1</v>
      </c>
      <c r="AK674" s="608"/>
      <c r="AL674" s="320">
        <f t="shared" si="120"/>
        <v>0</v>
      </c>
      <c r="AM674" s="320">
        <f t="shared" si="123"/>
        <v>0</v>
      </c>
      <c r="AN674" s="324">
        <f t="shared" si="124"/>
        <v>0</v>
      </c>
      <c r="AO674" s="324">
        <f t="shared" si="125"/>
        <v>0</v>
      </c>
      <c r="AP674" s="324">
        <f t="shared" si="126"/>
        <v>0</v>
      </c>
      <c r="AQ674" s="324">
        <f t="shared" si="127"/>
        <v>0</v>
      </c>
      <c r="AR674" s="324">
        <f t="shared" si="128"/>
        <v>0</v>
      </c>
      <c r="AS674" s="324">
        <f t="shared" si="129"/>
        <v>0</v>
      </c>
      <c r="AT674" s="324">
        <f t="shared" si="130"/>
        <v>0</v>
      </c>
      <c r="AU674" s="321">
        <f t="shared" si="131"/>
        <v>0</v>
      </c>
      <c r="AV674" s="322" t="str">
        <f t="shared" si="121"/>
        <v/>
      </c>
      <c r="AW674" s="110"/>
      <c r="AX674" s="110"/>
      <c r="AY674" s="110"/>
    </row>
    <row r="675" spans="1:51">
      <c r="A675" s="319"/>
      <c r="B675" s="634"/>
      <c r="C675" s="634"/>
      <c r="D675" s="633"/>
      <c r="E675" s="635"/>
      <c r="F675" s="635"/>
      <c r="G675" s="634"/>
      <c r="H675" s="647"/>
      <c r="I675" s="651"/>
      <c r="J675" s="647"/>
      <c r="K675" s="649"/>
      <c r="L675" s="647">
        <f>IF(D675="",0,VLOOKUP(D675,LookupDataNonCounty!$B$2:$C$16,2,FALSE)*J675)</f>
        <v>0</v>
      </c>
      <c r="M675" s="647"/>
      <c r="N675" s="647"/>
      <c r="O675" s="647"/>
      <c r="P675" s="647"/>
      <c r="Q675" s="647"/>
      <c r="R675" s="459"/>
      <c r="S675" s="460"/>
      <c r="T675" s="461"/>
      <c r="U675" s="462"/>
      <c r="V675" s="459"/>
      <c r="W675" s="459"/>
      <c r="X675" s="459"/>
      <c r="Y675" s="463"/>
      <c r="Z675" s="464"/>
      <c r="AA675" s="465"/>
      <c r="AB675" s="459"/>
      <c r="AC675" s="463"/>
      <c r="AD675" s="464"/>
      <c r="AE675" s="466"/>
      <c r="AF675" s="464"/>
      <c r="AG675" s="461"/>
      <c r="AH675" s="464"/>
      <c r="AI675" s="461"/>
      <c r="AJ675" s="653">
        <f t="shared" si="122"/>
        <v>1</v>
      </c>
      <c r="AK675" s="607"/>
      <c r="AL675" s="320">
        <f t="shared" si="120"/>
        <v>0</v>
      </c>
      <c r="AM675" s="320">
        <f t="shared" si="123"/>
        <v>0</v>
      </c>
      <c r="AN675" s="324">
        <f t="shared" si="124"/>
        <v>0</v>
      </c>
      <c r="AO675" s="324">
        <f t="shared" si="125"/>
        <v>0</v>
      </c>
      <c r="AP675" s="324">
        <f t="shared" si="126"/>
        <v>0</v>
      </c>
      <c r="AQ675" s="324">
        <f t="shared" si="127"/>
        <v>0</v>
      </c>
      <c r="AR675" s="324">
        <f t="shared" si="128"/>
        <v>0</v>
      </c>
      <c r="AS675" s="324">
        <f t="shared" si="129"/>
        <v>0</v>
      </c>
      <c r="AT675" s="324">
        <f t="shared" si="130"/>
        <v>0</v>
      </c>
      <c r="AU675" s="321">
        <f t="shared" si="131"/>
        <v>0</v>
      </c>
      <c r="AV675" s="322" t="str">
        <f t="shared" si="121"/>
        <v/>
      </c>
      <c r="AW675" s="110"/>
      <c r="AX675" s="110"/>
      <c r="AY675" s="110"/>
    </row>
    <row r="676" spans="1:51">
      <c r="A676" s="319"/>
      <c r="B676" s="634"/>
      <c r="C676" s="634"/>
      <c r="D676" s="633"/>
      <c r="E676" s="635"/>
      <c r="F676" s="635"/>
      <c r="G676" s="634"/>
      <c r="H676" s="647"/>
      <c r="I676" s="651"/>
      <c r="J676" s="647"/>
      <c r="K676" s="649"/>
      <c r="L676" s="647">
        <f>IF(D676="",0,VLOOKUP(D676,LookupDataNonCounty!$B$2:$C$16,2,FALSE)*J676)</f>
        <v>0</v>
      </c>
      <c r="M676" s="647"/>
      <c r="N676" s="647"/>
      <c r="O676" s="647"/>
      <c r="P676" s="647"/>
      <c r="Q676" s="647"/>
      <c r="R676" s="459"/>
      <c r="S676" s="460"/>
      <c r="T676" s="461"/>
      <c r="U676" s="462"/>
      <c r="V676" s="459"/>
      <c r="W676" s="459"/>
      <c r="X676" s="459"/>
      <c r="Y676" s="463"/>
      <c r="Z676" s="464"/>
      <c r="AA676" s="465"/>
      <c r="AB676" s="459"/>
      <c r="AC676" s="463"/>
      <c r="AD676" s="464"/>
      <c r="AE676" s="466"/>
      <c r="AF676" s="464"/>
      <c r="AG676" s="461"/>
      <c r="AH676" s="464"/>
      <c r="AI676" s="461"/>
      <c r="AJ676" s="653">
        <f t="shared" si="122"/>
        <v>1</v>
      </c>
      <c r="AK676" s="608"/>
      <c r="AL676" s="320">
        <f t="shared" si="120"/>
        <v>0</v>
      </c>
      <c r="AM676" s="320">
        <f t="shared" si="123"/>
        <v>0</v>
      </c>
      <c r="AN676" s="324">
        <f t="shared" si="124"/>
        <v>0</v>
      </c>
      <c r="AO676" s="324">
        <f t="shared" si="125"/>
        <v>0</v>
      </c>
      <c r="AP676" s="324">
        <f t="shared" si="126"/>
        <v>0</v>
      </c>
      <c r="AQ676" s="324">
        <f t="shared" si="127"/>
        <v>0</v>
      </c>
      <c r="AR676" s="324">
        <f t="shared" si="128"/>
        <v>0</v>
      </c>
      <c r="AS676" s="324">
        <f t="shared" si="129"/>
        <v>0</v>
      </c>
      <c r="AT676" s="324">
        <f t="shared" si="130"/>
        <v>0</v>
      </c>
      <c r="AU676" s="321">
        <f t="shared" si="131"/>
        <v>0</v>
      </c>
      <c r="AV676" s="322" t="str">
        <f t="shared" si="121"/>
        <v/>
      </c>
      <c r="AW676" s="110"/>
      <c r="AX676" s="110"/>
      <c r="AY676" s="110"/>
    </row>
    <row r="677" spans="1:51">
      <c r="A677" s="319"/>
      <c r="B677" s="634"/>
      <c r="C677" s="634"/>
      <c r="D677" s="633"/>
      <c r="E677" s="635"/>
      <c r="F677" s="635"/>
      <c r="G677" s="634"/>
      <c r="H677" s="647"/>
      <c r="I677" s="651"/>
      <c r="J677" s="647"/>
      <c r="K677" s="649"/>
      <c r="L677" s="647">
        <f>IF(D677="",0,VLOOKUP(D677,LookupDataNonCounty!$B$2:$C$16,2,FALSE)*J677)</f>
        <v>0</v>
      </c>
      <c r="M677" s="647"/>
      <c r="N677" s="647"/>
      <c r="O677" s="647"/>
      <c r="P677" s="647"/>
      <c r="Q677" s="647"/>
      <c r="R677" s="459"/>
      <c r="S677" s="460"/>
      <c r="T677" s="461"/>
      <c r="U677" s="462"/>
      <c r="V677" s="459"/>
      <c r="W677" s="459"/>
      <c r="X677" s="459"/>
      <c r="Y677" s="463"/>
      <c r="Z677" s="464"/>
      <c r="AA677" s="465"/>
      <c r="AB677" s="459"/>
      <c r="AC677" s="463"/>
      <c r="AD677" s="464"/>
      <c r="AE677" s="466"/>
      <c r="AF677" s="464"/>
      <c r="AG677" s="461"/>
      <c r="AH677" s="464"/>
      <c r="AI677" s="461"/>
      <c r="AJ677" s="653">
        <f t="shared" si="122"/>
        <v>1</v>
      </c>
      <c r="AK677" s="607"/>
      <c r="AL677" s="320">
        <f t="shared" si="120"/>
        <v>0</v>
      </c>
      <c r="AM677" s="320">
        <f t="shared" si="123"/>
        <v>0</v>
      </c>
      <c r="AN677" s="324">
        <f t="shared" si="124"/>
        <v>0</v>
      </c>
      <c r="AO677" s="324">
        <f t="shared" si="125"/>
        <v>0</v>
      </c>
      <c r="AP677" s="324">
        <f t="shared" si="126"/>
        <v>0</v>
      </c>
      <c r="AQ677" s="324">
        <f t="shared" si="127"/>
        <v>0</v>
      </c>
      <c r="AR677" s="324">
        <f t="shared" si="128"/>
        <v>0</v>
      </c>
      <c r="AS677" s="324">
        <f t="shared" si="129"/>
        <v>0</v>
      </c>
      <c r="AT677" s="324">
        <f t="shared" si="130"/>
        <v>0</v>
      </c>
      <c r="AU677" s="321">
        <f t="shared" si="131"/>
        <v>0</v>
      </c>
      <c r="AV677" s="322" t="str">
        <f t="shared" si="121"/>
        <v/>
      </c>
      <c r="AW677" s="110"/>
      <c r="AX677" s="110"/>
      <c r="AY677" s="110"/>
    </row>
    <row r="678" spans="1:51">
      <c r="A678" s="319"/>
      <c r="B678" s="634"/>
      <c r="C678" s="634"/>
      <c r="D678" s="633"/>
      <c r="E678" s="635"/>
      <c r="F678" s="635"/>
      <c r="G678" s="634"/>
      <c r="H678" s="647"/>
      <c r="I678" s="651"/>
      <c r="J678" s="647"/>
      <c r="K678" s="649"/>
      <c r="L678" s="647">
        <f>IF(D678="",0,VLOOKUP(D678,LookupDataNonCounty!$B$2:$C$16,2,FALSE)*J678)</f>
        <v>0</v>
      </c>
      <c r="M678" s="647"/>
      <c r="N678" s="647"/>
      <c r="O678" s="647"/>
      <c r="P678" s="647"/>
      <c r="Q678" s="647"/>
      <c r="R678" s="459"/>
      <c r="S678" s="460"/>
      <c r="T678" s="461"/>
      <c r="U678" s="462"/>
      <c r="V678" s="459"/>
      <c r="W678" s="459"/>
      <c r="X678" s="459"/>
      <c r="Y678" s="463"/>
      <c r="Z678" s="464"/>
      <c r="AA678" s="465"/>
      <c r="AB678" s="459"/>
      <c r="AC678" s="463"/>
      <c r="AD678" s="464"/>
      <c r="AE678" s="466"/>
      <c r="AF678" s="464"/>
      <c r="AG678" s="461"/>
      <c r="AH678" s="464"/>
      <c r="AI678" s="461"/>
      <c r="AJ678" s="653">
        <f t="shared" si="122"/>
        <v>1</v>
      </c>
      <c r="AK678" s="608"/>
      <c r="AL678" s="320">
        <f t="shared" si="120"/>
        <v>0</v>
      </c>
      <c r="AM678" s="320">
        <f t="shared" si="123"/>
        <v>0</v>
      </c>
      <c r="AN678" s="324">
        <f t="shared" si="124"/>
        <v>0</v>
      </c>
      <c r="AO678" s="324">
        <f t="shared" si="125"/>
        <v>0</v>
      </c>
      <c r="AP678" s="324">
        <f t="shared" si="126"/>
        <v>0</v>
      </c>
      <c r="AQ678" s="324">
        <f t="shared" si="127"/>
        <v>0</v>
      </c>
      <c r="AR678" s="324">
        <f t="shared" si="128"/>
        <v>0</v>
      </c>
      <c r="AS678" s="324">
        <f t="shared" si="129"/>
        <v>0</v>
      </c>
      <c r="AT678" s="324">
        <f t="shared" si="130"/>
        <v>0</v>
      </c>
      <c r="AU678" s="321">
        <f t="shared" si="131"/>
        <v>0</v>
      </c>
      <c r="AV678" s="322" t="str">
        <f t="shared" si="121"/>
        <v/>
      </c>
      <c r="AW678" s="110"/>
      <c r="AX678" s="110"/>
      <c r="AY678" s="110"/>
    </row>
    <row r="679" spans="1:51">
      <c r="A679" s="319"/>
      <c r="B679" s="634"/>
      <c r="C679" s="634"/>
      <c r="D679" s="633"/>
      <c r="E679" s="635"/>
      <c r="F679" s="635"/>
      <c r="G679" s="634"/>
      <c r="H679" s="647"/>
      <c r="I679" s="651"/>
      <c r="J679" s="647"/>
      <c r="K679" s="649"/>
      <c r="L679" s="647">
        <f>IF(D679="",0,VLOOKUP(D679,LookupDataNonCounty!$B$2:$C$16,2,FALSE)*J679)</f>
        <v>0</v>
      </c>
      <c r="M679" s="647"/>
      <c r="N679" s="647"/>
      <c r="O679" s="647"/>
      <c r="P679" s="647"/>
      <c r="Q679" s="647"/>
      <c r="R679" s="459"/>
      <c r="S679" s="460"/>
      <c r="T679" s="461"/>
      <c r="U679" s="462"/>
      <c r="V679" s="459"/>
      <c r="W679" s="459"/>
      <c r="X679" s="459"/>
      <c r="Y679" s="463"/>
      <c r="Z679" s="464"/>
      <c r="AA679" s="465"/>
      <c r="AB679" s="459"/>
      <c r="AC679" s="463"/>
      <c r="AD679" s="464"/>
      <c r="AE679" s="466"/>
      <c r="AF679" s="464"/>
      <c r="AG679" s="461"/>
      <c r="AH679" s="464"/>
      <c r="AI679" s="461"/>
      <c r="AJ679" s="653">
        <f t="shared" si="122"/>
        <v>1</v>
      </c>
      <c r="AK679" s="607"/>
      <c r="AL679" s="320">
        <f t="shared" si="120"/>
        <v>0</v>
      </c>
      <c r="AM679" s="320">
        <f t="shared" si="123"/>
        <v>0</v>
      </c>
      <c r="AN679" s="324">
        <f t="shared" si="124"/>
        <v>0</v>
      </c>
      <c r="AO679" s="324">
        <f t="shared" si="125"/>
        <v>0</v>
      </c>
      <c r="AP679" s="324">
        <f t="shared" si="126"/>
        <v>0</v>
      </c>
      <c r="AQ679" s="324">
        <f t="shared" si="127"/>
        <v>0</v>
      </c>
      <c r="AR679" s="324">
        <f t="shared" si="128"/>
        <v>0</v>
      </c>
      <c r="AS679" s="324">
        <f t="shared" si="129"/>
        <v>0</v>
      </c>
      <c r="AT679" s="324">
        <f t="shared" si="130"/>
        <v>0</v>
      </c>
      <c r="AU679" s="321">
        <f t="shared" si="131"/>
        <v>0</v>
      </c>
      <c r="AV679" s="322" t="str">
        <f t="shared" si="121"/>
        <v/>
      </c>
      <c r="AW679" s="110"/>
      <c r="AX679" s="110"/>
      <c r="AY679" s="110"/>
    </row>
    <row r="680" spans="1:51">
      <c r="A680" s="319"/>
      <c r="B680" s="634"/>
      <c r="C680" s="634"/>
      <c r="D680" s="633"/>
      <c r="E680" s="635"/>
      <c r="F680" s="635"/>
      <c r="G680" s="634"/>
      <c r="H680" s="647"/>
      <c r="I680" s="651"/>
      <c r="J680" s="647"/>
      <c r="K680" s="649"/>
      <c r="L680" s="647">
        <f>IF(D680="",0,VLOOKUP(D680,LookupDataNonCounty!$B$2:$C$16,2,FALSE)*J680)</f>
        <v>0</v>
      </c>
      <c r="M680" s="647"/>
      <c r="N680" s="647"/>
      <c r="O680" s="647"/>
      <c r="P680" s="647"/>
      <c r="Q680" s="647"/>
      <c r="R680" s="459"/>
      <c r="S680" s="460"/>
      <c r="T680" s="461"/>
      <c r="U680" s="462"/>
      <c r="V680" s="459"/>
      <c r="W680" s="459"/>
      <c r="X680" s="459"/>
      <c r="Y680" s="463"/>
      <c r="Z680" s="464"/>
      <c r="AA680" s="465"/>
      <c r="AB680" s="459"/>
      <c r="AC680" s="463"/>
      <c r="AD680" s="464"/>
      <c r="AE680" s="466"/>
      <c r="AF680" s="464"/>
      <c r="AG680" s="461"/>
      <c r="AH680" s="464"/>
      <c r="AI680" s="461"/>
      <c r="AJ680" s="653">
        <f t="shared" si="122"/>
        <v>1</v>
      </c>
      <c r="AK680" s="608"/>
      <c r="AL680" s="320">
        <f t="shared" si="120"/>
        <v>0</v>
      </c>
      <c r="AM680" s="320">
        <f t="shared" si="123"/>
        <v>0</v>
      </c>
      <c r="AN680" s="324">
        <f t="shared" si="124"/>
        <v>0</v>
      </c>
      <c r="AO680" s="324">
        <f t="shared" si="125"/>
        <v>0</v>
      </c>
      <c r="AP680" s="324">
        <f t="shared" si="126"/>
        <v>0</v>
      </c>
      <c r="AQ680" s="324">
        <f t="shared" si="127"/>
        <v>0</v>
      </c>
      <c r="AR680" s="324">
        <f t="shared" si="128"/>
        <v>0</v>
      </c>
      <c r="AS680" s="324">
        <f t="shared" si="129"/>
        <v>0</v>
      </c>
      <c r="AT680" s="324">
        <f t="shared" si="130"/>
        <v>0</v>
      </c>
      <c r="AU680" s="321">
        <f t="shared" si="131"/>
        <v>0</v>
      </c>
      <c r="AV680" s="322" t="str">
        <f t="shared" si="121"/>
        <v/>
      </c>
      <c r="AW680" s="110"/>
      <c r="AX680" s="110"/>
      <c r="AY680" s="110"/>
    </row>
    <row r="681" spans="1:51">
      <c r="A681" s="319"/>
      <c r="B681" s="634"/>
      <c r="C681" s="634"/>
      <c r="D681" s="633"/>
      <c r="E681" s="635"/>
      <c r="F681" s="635"/>
      <c r="G681" s="634"/>
      <c r="H681" s="647"/>
      <c r="I681" s="651"/>
      <c r="J681" s="647"/>
      <c r="K681" s="649"/>
      <c r="L681" s="647">
        <f>IF(D681="",0,VLOOKUP(D681,LookupDataNonCounty!$B$2:$C$16,2,FALSE)*J681)</f>
        <v>0</v>
      </c>
      <c r="M681" s="647"/>
      <c r="N681" s="647"/>
      <c r="O681" s="647"/>
      <c r="P681" s="647"/>
      <c r="Q681" s="647"/>
      <c r="R681" s="459"/>
      <c r="S681" s="460"/>
      <c r="T681" s="461"/>
      <c r="U681" s="462"/>
      <c r="V681" s="459"/>
      <c r="W681" s="459"/>
      <c r="X681" s="459"/>
      <c r="Y681" s="463"/>
      <c r="Z681" s="464"/>
      <c r="AA681" s="465"/>
      <c r="AB681" s="459"/>
      <c r="AC681" s="463"/>
      <c r="AD681" s="464"/>
      <c r="AE681" s="466"/>
      <c r="AF681" s="464"/>
      <c r="AG681" s="461"/>
      <c r="AH681" s="464"/>
      <c r="AI681" s="461"/>
      <c r="AJ681" s="653">
        <f t="shared" si="122"/>
        <v>1</v>
      </c>
      <c r="AK681" s="607"/>
      <c r="AL681" s="320">
        <f t="shared" si="120"/>
        <v>0</v>
      </c>
      <c r="AM681" s="320">
        <f t="shared" si="123"/>
        <v>0</v>
      </c>
      <c r="AN681" s="324">
        <f t="shared" si="124"/>
        <v>0</v>
      </c>
      <c r="AO681" s="324">
        <f t="shared" si="125"/>
        <v>0</v>
      </c>
      <c r="AP681" s="324">
        <f t="shared" si="126"/>
        <v>0</v>
      </c>
      <c r="AQ681" s="324">
        <f t="shared" si="127"/>
        <v>0</v>
      </c>
      <c r="AR681" s="324">
        <f t="shared" si="128"/>
        <v>0</v>
      </c>
      <c r="AS681" s="324">
        <f t="shared" si="129"/>
        <v>0</v>
      </c>
      <c r="AT681" s="324">
        <f t="shared" si="130"/>
        <v>0</v>
      </c>
      <c r="AU681" s="321">
        <f t="shared" si="131"/>
        <v>0</v>
      </c>
      <c r="AV681" s="322" t="str">
        <f t="shared" si="121"/>
        <v/>
      </c>
      <c r="AW681" s="110"/>
      <c r="AX681" s="110"/>
      <c r="AY681" s="110"/>
    </row>
    <row r="682" spans="1:51">
      <c r="A682" s="319"/>
      <c r="B682" s="634"/>
      <c r="C682" s="634"/>
      <c r="D682" s="633"/>
      <c r="E682" s="635"/>
      <c r="F682" s="635"/>
      <c r="G682" s="634"/>
      <c r="H682" s="647"/>
      <c r="I682" s="651"/>
      <c r="J682" s="647"/>
      <c r="K682" s="649"/>
      <c r="L682" s="647">
        <f>IF(D682="",0,VLOOKUP(D682,LookupDataNonCounty!$B$2:$C$16,2,FALSE)*J682)</f>
        <v>0</v>
      </c>
      <c r="M682" s="647"/>
      <c r="N682" s="647"/>
      <c r="O682" s="647"/>
      <c r="P682" s="647"/>
      <c r="Q682" s="647"/>
      <c r="R682" s="459"/>
      <c r="S682" s="460"/>
      <c r="T682" s="461"/>
      <c r="U682" s="462"/>
      <c r="V682" s="459"/>
      <c r="W682" s="459"/>
      <c r="X682" s="459"/>
      <c r="Y682" s="463"/>
      <c r="Z682" s="464"/>
      <c r="AA682" s="465"/>
      <c r="AB682" s="459"/>
      <c r="AC682" s="463"/>
      <c r="AD682" s="464"/>
      <c r="AE682" s="466"/>
      <c r="AF682" s="464"/>
      <c r="AG682" s="461"/>
      <c r="AH682" s="464"/>
      <c r="AI682" s="461"/>
      <c r="AJ682" s="653">
        <f t="shared" si="122"/>
        <v>1</v>
      </c>
      <c r="AK682" s="608"/>
      <c r="AL682" s="320">
        <f t="shared" si="120"/>
        <v>0</v>
      </c>
      <c r="AM682" s="320">
        <f t="shared" si="123"/>
        <v>0</v>
      </c>
      <c r="AN682" s="324">
        <f t="shared" si="124"/>
        <v>0</v>
      </c>
      <c r="AO682" s="324">
        <f t="shared" si="125"/>
        <v>0</v>
      </c>
      <c r="AP682" s="324">
        <f t="shared" si="126"/>
        <v>0</v>
      </c>
      <c r="AQ682" s="324">
        <f t="shared" si="127"/>
        <v>0</v>
      </c>
      <c r="AR682" s="324">
        <f t="shared" si="128"/>
        <v>0</v>
      </c>
      <c r="AS682" s="324">
        <f t="shared" si="129"/>
        <v>0</v>
      </c>
      <c r="AT682" s="324">
        <f t="shared" si="130"/>
        <v>0</v>
      </c>
      <c r="AU682" s="321">
        <f t="shared" si="131"/>
        <v>0</v>
      </c>
      <c r="AV682" s="322" t="str">
        <f t="shared" si="121"/>
        <v/>
      </c>
      <c r="AW682" s="110"/>
      <c r="AX682" s="110"/>
      <c r="AY682" s="110"/>
    </row>
    <row r="683" spans="1:51">
      <c r="A683" s="319"/>
      <c r="B683" s="634"/>
      <c r="C683" s="634"/>
      <c r="D683" s="633"/>
      <c r="E683" s="635"/>
      <c r="F683" s="635"/>
      <c r="G683" s="634"/>
      <c r="H683" s="647"/>
      <c r="I683" s="651"/>
      <c r="J683" s="647"/>
      <c r="K683" s="649"/>
      <c r="L683" s="647">
        <f>IF(D683="",0,VLOOKUP(D683,LookupDataNonCounty!$B$2:$C$16,2,FALSE)*J683)</f>
        <v>0</v>
      </c>
      <c r="M683" s="647"/>
      <c r="N683" s="647"/>
      <c r="O683" s="647"/>
      <c r="P683" s="647"/>
      <c r="Q683" s="647"/>
      <c r="R683" s="459"/>
      <c r="S683" s="460"/>
      <c r="T683" s="461"/>
      <c r="U683" s="462"/>
      <c r="V683" s="459"/>
      <c r="W683" s="459"/>
      <c r="X683" s="459"/>
      <c r="Y683" s="463"/>
      <c r="Z683" s="464"/>
      <c r="AA683" s="465"/>
      <c r="AB683" s="459"/>
      <c r="AC683" s="463"/>
      <c r="AD683" s="464"/>
      <c r="AE683" s="466"/>
      <c r="AF683" s="464"/>
      <c r="AG683" s="461"/>
      <c r="AH683" s="464"/>
      <c r="AI683" s="461"/>
      <c r="AJ683" s="653">
        <f t="shared" si="122"/>
        <v>1</v>
      </c>
      <c r="AK683" s="607"/>
      <c r="AL683" s="320">
        <f t="shared" si="120"/>
        <v>0</v>
      </c>
      <c r="AM683" s="320">
        <f t="shared" si="123"/>
        <v>0</v>
      </c>
      <c r="AN683" s="324">
        <f t="shared" si="124"/>
        <v>0</v>
      </c>
      <c r="AO683" s="324">
        <f t="shared" si="125"/>
        <v>0</v>
      </c>
      <c r="AP683" s="324">
        <f t="shared" si="126"/>
        <v>0</v>
      </c>
      <c r="AQ683" s="324">
        <f t="shared" si="127"/>
        <v>0</v>
      </c>
      <c r="AR683" s="324">
        <f t="shared" si="128"/>
        <v>0</v>
      </c>
      <c r="AS683" s="324">
        <f t="shared" si="129"/>
        <v>0</v>
      </c>
      <c r="AT683" s="324">
        <f t="shared" si="130"/>
        <v>0</v>
      </c>
      <c r="AU683" s="321">
        <f t="shared" si="131"/>
        <v>0</v>
      </c>
      <c r="AV683" s="322" t="str">
        <f t="shared" si="121"/>
        <v/>
      </c>
      <c r="AW683" s="110"/>
      <c r="AX683" s="110"/>
      <c r="AY683" s="110"/>
    </row>
    <row r="684" spans="1:51">
      <c r="A684" s="319"/>
      <c r="B684" s="634"/>
      <c r="C684" s="634"/>
      <c r="D684" s="633"/>
      <c r="E684" s="635"/>
      <c r="F684" s="635"/>
      <c r="G684" s="634"/>
      <c r="H684" s="647"/>
      <c r="I684" s="651"/>
      <c r="J684" s="647"/>
      <c r="K684" s="649"/>
      <c r="L684" s="647">
        <f>IF(D684="",0,VLOOKUP(D684,LookupDataNonCounty!$B$2:$C$16,2,FALSE)*J684)</f>
        <v>0</v>
      </c>
      <c r="M684" s="647"/>
      <c r="N684" s="647"/>
      <c r="O684" s="647"/>
      <c r="P684" s="647"/>
      <c r="Q684" s="647"/>
      <c r="R684" s="459"/>
      <c r="S684" s="460"/>
      <c r="T684" s="461"/>
      <c r="U684" s="462"/>
      <c r="V684" s="459"/>
      <c r="W684" s="459"/>
      <c r="X684" s="459"/>
      <c r="Y684" s="463"/>
      <c r="Z684" s="464"/>
      <c r="AA684" s="465"/>
      <c r="AB684" s="459"/>
      <c r="AC684" s="463"/>
      <c r="AD684" s="464"/>
      <c r="AE684" s="466"/>
      <c r="AF684" s="464"/>
      <c r="AG684" s="461"/>
      <c r="AH684" s="464"/>
      <c r="AI684" s="461"/>
      <c r="AJ684" s="653">
        <f t="shared" si="122"/>
        <v>1</v>
      </c>
      <c r="AK684" s="608"/>
      <c r="AL684" s="320">
        <f t="shared" si="120"/>
        <v>0</v>
      </c>
      <c r="AM684" s="320">
        <f t="shared" si="123"/>
        <v>0</v>
      </c>
      <c r="AN684" s="324">
        <f t="shared" si="124"/>
        <v>0</v>
      </c>
      <c r="AO684" s="324">
        <f t="shared" si="125"/>
        <v>0</v>
      </c>
      <c r="AP684" s="324">
        <f t="shared" si="126"/>
        <v>0</v>
      </c>
      <c r="AQ684" s="324">
        <f t="shared" si="127"/>
        <v>0</v>
      </c>
      <c r="AR684" s="324">
        <f t="shared" si="128"/>
        <v>0</v>
      </c>
      <c r="AS684" s="324">
        <f t="shared" si="129"/>
        <v>0</v>
      </c>
      <c r="AT684" s="324">
        <f t="shared" si="130"/>
        <v>0</v>
      </c>
      <c r="AU684" s="321">
        <f t="shared" si="131"/>
        <v>0</v>
      </c>
      <c r="AV684" s="322" t="str">
        <f t="shared" si="121"/>
        <v/>
      </c>
      <c r="AW684" s="110"/>
      <c r="AX684" s="110"/>
      <c r="AY684" s="110"/>
    </row>
    <row r="685" spans="1:51">
      <c r="A685" s="319"/>
      <c r="B685" s="634"/>
      <c r="C685" s="634"/>
      <c r="D685" s="633"/>
      <c r="E685" s="635"/>
      <c r="F685" s="635"/>
      <c r="G685" s="634"/>
      <c r="H685" s="647"/>
      <c r="I685" s="651"/>
      <c r="J685" s="647"/>
      <c r="K685" s="649"/>
      <c r="L685" s="647">
        <f>IF(D685="",0,VLOOKUP(D685,LookupDataNonCounty!$B$2:$C$16,2,FALSE)*J685)</f>
        <v>0</v>
      </c>
      <c r="M685" s="647"/>
      <c r="N685" s="647"/>
      <c r="O685" s="647"/>
      <c r="P685" s="647"/>
      <c r="Q685" s="647"/>
      <c r="R685" s="459"/>
      <c r="S685" s="460"/>
      <c r="T685" s="461"/>
      <c r="U685" s="462"/>
      <c r="V685" s="459"/>
      <c r="W685" s="459"/>
      <c r="X685" s="459"/>
      <c r="Y685" s="463"/>
      <c r="Z685" s="464"/>
      <c r="AA685" s="465"/>
      <c r="AB685" s="459"/>
      <c r="AC685" s="463"/>
      <c r="AD685" s="464"/>
      <c r="AE685" s="466"/>
      <c r="AF685" s="464"/>
      <c r="AG685" s="461"/>
      <c r="AH685" s="464"/>
      <c r="AI685" s="461"/>
      <c r="AJ685" s="653">
        <f t="shared" si="122"/>
        <v>1</v>
      </c>
      <c r="AK685" s="607"/>
      <c r="AL685" s="320">
        <f t="shared" si="120"/>
        <v>0</v>
      </c>
      <c r="AM685" s="320">
        <f t="shared" si="123"/>
        <v>0</v>
      </c>
      <c r="AN685" s="324">
        <f t="shared" si="124"/>
        <v>0</v>
      </c>
      <c r="AO685" s="324">
        <f t="shared" si="125"/>
        <v>0</v>
      </c>
      <c r="AP685" s="324">
        <f t="shared" si="126"/>
        <v>0</v>
      </c>
      <c r="AQ685" s="324">
        <f t="shared" si="127"/>
        <v>0</v>
      </c>
      <c r="AR685" s="324">
        <f t="shared" si="128"/>
        <v>0</v>
      </c>
      <c r="AS685" s="324">
        <f t="shared" si="129"/>
        <v>0</v>
      </c>
      <c r="AT685" s="324">
        <f t="shared" si="130"/>
        <v>0</v>
      </c>
      <c r="AU685" s="321">
        <f t="shared" si="131"/>
        <v>0</v>
      </c>
      <c r="AV685" s="322" t="str">
        <f t="shared" si="121"/>
        <v/>
      </c>
      <c r="AW685" s="110"/>
      <c r="AX685" s="110"/>
      <c r="AY685" s="110"/>
    </row>
    <row r="686" spans="1:51">
      <c r="A686" s="319"/>
      <c r="B686" s="634"/>
      <c r="C686" s="634"/>
      <c r="D686" s="633"/>
      <c r="E686" s="635"/>
      <c r="F686" s="635"/>
      <c r="G686" s="634"/>
      <c r="H686" s="647"/>
      <c r="I686" s="651"/>
      <c r="J686" s="647"/>
      <c r="K686" s="649"/>
      <c r="L686" s="647">
        <f>IF(D686="",0,VLOOKUP(D686,LookupDataNonCounty!$B$2:$C$16,2,FALSE)*J686)</f>
        <v>0</v>
      </c>
      <c r="M686" s="647"/>
      <c r="N686" s="647"/>
      <c r="O686" s="647"/>
      <c r="P686" s="647"/>
      <c r="Q686" s="647"/>
      <c r="R686" s="459"/>
      <c r="S686" s="460"/>
      <c r="T686" s="461"/>
      <c r="U686" s="462"/>
      <c r="V686" s="459"/>
      <c r="W686" s="459"/>
      <c r="X686" s="459"/>
      <c r="Y686" s="463"/>
      <c r="Z686" s="464"/>
      <c r="AA686" s="465"/>
      <c r="AB686" s="459"/>
      <c r="AC686" s="463"/>
      <c r="AD686" s="464"/>
      <c r="AE686" s="466"/>
      <c r="AF686" s="464"/>
      <c r="AG686" s="461"/>
      <c r="AH686" s="464"/>
      <c r="AI686" s="461"/>
      <c r="AJ686" s="653">
        <f t="shared" si="122"/>
        <v>1</v>
      </c>
      <c r="AK686" s="608"/>
      <c r="AL686" s="320">
        <f t="shared" si="120"/>
        <v>0</v>
      </c>
      <c r="AM686" s="320">
        <f t="shared" si="123"/>
        <v>0</v>
      </c>
      <c r="AN686" s="324">
        <f t="shared" si="124"/>
        <v>0</v>
      </c>
      <c r="AO686" s="324">
        <f t="shared" si="125"/>
        <v>0</v>
      </c>
      <c r="AP686" s="324">
        <f t="shared" si="126"/>
        <v>0</v>
      </c>
      <c r="AQ686" s="324">
        <f t="shared" si="127"/>
        <v>0</v>
      </c>
      <c r="AR686" s="324">
        <f t="shared" si="128"/>
        <v>0</v>
      </c>
      <c r="AS686" s="324">
        <f t="shared" si="129"/>
        <v>0</v>
      </c>
      <c r="AT686" s="324">
        <f t="shared" si="130"/>
        <v>0</v>
      </c>
      <c r="AU686" s="321">
        <f t="shared" si="131"/>
        <v>0</v>
      </c>
      <c r="AV686" s="322" t="str">
        <f t="shared" si="121"/>
        <v/>
      </c>
      <c r="AW686" s="110"/>
      <c r="AX686" s="110"/>
      <c r="AY686" s="110"/>
    </row>
    <row r="687" spans="1:51">
      <c r="A687" s="319"/>
      <c r="B687" s="634"/>
      <c r="C687" s="634"/>
      <c r="D687" s="633"/>
      <c r="E687" s="635"/>
      <c r="F687" s="635"/>
      <c r="G687" s="634"/>
      <c r="H687" s="647"/>
      <c r="I687" s="651"/>
      <c r="J687" s="647"/>
      <c r="K687" s="649"/>
      <c r="L687" s="647">
        <f>IF(D687="",0,VLOOKUP(D687,LookupDataNonCounty!$B$2:$C$16,2,FALSE)*J687)</f>
        <v>0</v>
      </c>
      <c r="M687" s="647"/>
      <c r="N687" s="647"/>
      <c r="O687" s="647"/>
      <c r="P687" s="647"/>
      <c r="Q687" s="647"/>
      <c r="R687" s="459"/>
      <c r="S687" s="460"/>
      <c r="T687" s="461"/>
      <c r="U687" s="462"/>
      <c r="V687" s="459"/>
      <c r="W687" s="459"/>
      <c r="X687" s="459"/>
      <c r="Y687" s="463"/>
      <c r="Z687" s="464"/>
      <c r="AA687" s="465"/>
      <c r="AB687" s="459"/>
      <c r="AC687" s="463"/>
      <c r="AD687" s="464"/>
      <c r="AE687" s="466"/>
      <c r="AF687" s="464"/>
      <c r="AG687" s="461"/>
      <c r="AH687" s="464"/>
      <c r="AI687" s="461"/>
      <c r="AJ687" s="653">
        <f t="shared" si="122"/>
        <v>1</v>
      </c>
      <c r="AK687" s="607"/>
      <c r="AL687" s="320">
        <f t="shared" si="120"/>
        <v>0</v>
      </c>
      <c r="AM687" s="320">
        <f t="shared" si="123"/>
        <v>0</v>
      </c>
      <c r="AN687" s="324">
        <f t="shared" si="124"/>
        <v>0</v>
      </c>
      <c r="AO687" s="324">
        <f t="shared" si="125"/>
        <v>0</v>
      </c>
      <c r="AP687" s="324">
        <f t="shared" si="126"/>
        <v>0</v>
      </c>
      <c r="AQ687" s="324">
        <f t="shared" si="127"/>
        <v>0</v>
      </c>
      <c r="AR687" s="324">
        <f t="shared" si="128"/>
        <v>0</v>
      </c>
      <c r="AS687" s="324">
        <f t="shared" si="129"/>
        <v>0</v>
      </c>
      <c r="AT687" s="324">
        <f t="shared" si="130"/>
        <v>0</v>
      </c>
      <c r="AU687" s="321">
        <f t="shared" si="131"/>
        <v>0</v>
      </c>
      <c r="AV687" s="322" t="str">
        <f t="shared" si="121"/>
        <v/>
      </c>
      <c r="AW687" s="110"/>
      <c r="AX687" s="110"/>
      <c r="AY687" s="110"/>
    </row>
    <row r="688" spans="1:51">
      <c r="A688" s="319"/>
      <c r="B688" s="634"/>
      <c r="C688" s="634"/>
      <c r="D688" s="633"/>
      <c r="E688" s="635"/>
      <c r="F688" s="635"/>
      <c r="G688" s="634"/>
      <c r="H688" s="647"/>
      <c r="I688" s="651"/>
      <c r="J688" s="647"/>
      <c r="K688" s="649"/>
      <c r="L688" s="647">
        <f>IF(D688="",0,VLOOKUP(D688,LookupDataNonCounty!$B$2:$C$16,2,FALSE)*J688)</f>
        <v>0</v>
      </c>
      <c r="M688" s="647"/>
      <c r="N688" s="647"/>
      <c r="O688" s="647"/>
      <c r="P688" s="647"/>
      <c r="Q688" s="647"/>
      <c r="R688" s="459"/>
      <c r="S688" s="460"/>
      <c r="T688" s="461"/>
      <c r="U688" s="462"/>
      <c r="V688" s="459"/>
      <c r="W688" s="459"/>
      <c r="X688" s="459"/>
      <c r="Y688" s="463"/>
      <c r="Z688" s="464"/>
      <c r="AA688" s="465"/>
      <c r="AB688" s="459"/>
      <c r="AC688" s="463"/>
      <c r="AD688" s="464"/>
      <c r="AE688" s="466"/>
      <c r="AF688" s="464"/>
      <c r="AG688" s="461"/>
      <c r="AH688" s="464"/>
      <c r="AI688" s="461"/>
      <c r="AJ688" s="653">
        <f t="shared" si="122"/>
        <v>1</v>
      </c>
      <c r="AK688" s="608"/>
      <c r="AL688" s="320">
        <f t="shared" si="120"/>
        <v>0</v>
      </c>
      <c r="AM688" s="320">
        <f t="shared" si="123"/>
        <v>0</v>
      </c>
      <c r="AN688" s="324">
        <f t="shared" si="124"/>
        <v>0</v>
      </c>
      <c r="AO688" s="324">
        <f t="shared" si="125"/>
        <v>0</v>
      </c>
      <c r="AP688" s="324">
        <f t="shared" si="126"/>
        <v>0</v>
      </c>
      <c r="AQ688" s="324">
        <f t="shared" si="127"/>
        <v>0</v>
      </c>
      <c r="AR688" s="324">
        <f t="shared" si="128"/>
        <v>0</v>
      </c>
      <c r="AS688" s="324">
        <f t="shared" si="129"/>
        <v>0</v>
      </c>
      <c r="AT688" s="324">
        <f t="shared" si="130"/>
        <v>0</v>
      </c>
      <c r="AU688" s="321">
        <f t="shared" si="131"/>
        <v>0</v>
      </c>
      <c r="AV688" s="322" t="str">
        <f t="shared" si="121"/>
        <v/>
      </c>
      <c r="AW688" s="110"/>
      <c r="AX688" s="110"/>
      <c r="AY688" s="110"/>
    </row>
    <row r="689" spans="1:51">
      <c r="A689" s="319"/>
      <c r="B689" s="634"/>
      <c r="C689" s="634"/>
      <c r="D689" s="633"/>
      <c r="E689" s="635"/>
      <c r="F689" s="635"/>
      <c r="G689" s="634"/>
      <c r="H689" s="647"/>
      <c r="I689" s="651"/>
      <c r="J689" s="647"/>
      <c r="K689" s="649"/>
      <c r="L689" s="647">
        <f>IF(D689="",0,VLOOKUP(D689,LookupDataNonCounty!$B$2:$C$16,2,FALSE)*J689)</f>
        <v>0</v>
      </c>
      <c r="M689" s="647"/>
      <c r="N689" s="647"/>
      <c r="O689" s="647"/>
      <c r="P689" s="647"/>
      <c r="Q689" s="647"/>
      <c r="R689" s="459"/>
      <c r="S689" s="460"/>
      <c r="T689" s="461"/>
      <c r="U689" s="462"/>
      <c r="V689" s="459"/>
      <c r="W689" s="459"/>
      <c r="X689" s="459"/>
      <c r="Y689" s="463"/>
      <c r="Z689" s="464"/>
      <c r="AA689" s="465"/>
      <c r="AB689" s="459"/>
      <c r="AC689" s="463"/>
      <c r="AD689" s="464"/>
      <c r="AE689" s="466"/>
      <c r="AF689" s="464"/>
      <c r="AG689" s="461"/>
      <c r="AH689" s="464"/>
      <c r="AI689" s="461"/>
      <c r="AJ689" s="653">
        <f t="shared" si="122"/>
        <v>1</v>
      </c>
      <c r="AK689" s="607"/>
      <c r="AL689" s="320">
        <f t="shared" si="120"/>
        <v>0</v>
      </c>
      <c r="AM689" s="320">
        <f t="shared" si="123"/>
        <v>0</v>
      </c>
      <c r="AN689" s="324">
        <f t="shared" si="124"/>
        <v>0</v>
      </c>
      <c r="AO689" s="324">
        <f t="shared" si="125"/>
        <v>0</v>
      </c>
      <c r="AP689" s="324">
        <f t="shared" si="126"/>
        <v>0</v>
      </c>
      <c r="AQ689" s="324">
        <f t="shared" si="127"/>
        <v>0</v>
      </c>
      <c r="AR689" s="324">
        <f t="shared" si="128"/>
        <v>0</v>
      </c>
      <c r="AS689" s="324">
        <f t="shared" si="129"/>
        <v>0</v>
      </c>
      <c r="AT689" s="324">
        <f t="shared" si="130"/>
        <v>0</v>
      </c>
      <c r="AU689" s="321">
        <f t="shared" si="131"/>
        <v>0</v>
      </c>
      <c r="AV689" s="322" t="str">
        <f t="shared" si="121"/>
        <v/>
      </c>
      <c r="AW689" s="110"/>
      <c r="AX689" s="110"/>
      <c r="AY689" s="110"/>
    </row>
    <row r="690" spans="1:51">
      <c r="A690" s="319"/>
      <c r="B690" s="634"/>
      <c r="C690" s="634"/>
      <c r="D690" s="633"/>
      <c r="E690" s="635"/>
      <c r="F690" s="635"/>
      <c r="G690" s="634"/>
      <c r="H690" s="647"/>
      <c r="I690" s="651"/>
      <c r="J690" s="647"/>
      <c r="K690" s="649"/>
      <c r="L690" s="647">
        <f>IF(D690="",0,VLOOKUP(D690,LookupDataNonCounty!$B$2:$C$16,2,FALSE)*J690)</f>
        <v>0</v>
      </c>
      <c r="M690" s="647"/>
      <c r="N690" s="647"/>
      <c r="O690" s="647"/>
      <c r="P690" s="647"/>
      <c r="Q690" s="647"/>
      <c r="R690" s="459"/>
      <c r="S690" s="460"/>
      <c r="T690" s="461"/>
      <c r="U690" s="462"/>
      <c r="V690" s="459"/>
      <c r="W690" s="459"/>
      <c r="X690" s="459"/>
      <c r="Y690" s="463"/>
      <c r="Z690" s="464"/>
      <c r="AA690" s="465"/>
      <c r="AB690" s="459"/>
      <c r="AC690" s="463"/>
      <c r="AD690" s="464"/>
      <c r="AE690" s="466"/>
      <c r="AF690" s="464"/>
      <c r="AG690" s="461"/>
      <c r="AH690" s="464"/>
      <c r="AI690" s="461"/>
      <c r="AJ690" s="653">
        <f t="shared" si="122"/>
        <v>1</v>
      </c>
      <c r="AK690" s="608"/>
      <c r="AL690" s="320">
        <f t="shared" si="120"/>
        <v>0</v>
      </c>
      <c r="AM690" s="320">
        <f t="shared" si="123"/>
        <v>0</v>
      </c>
      <c r="AN690" s="324">
        <f t="shared" si="124"/>
        <v>0</v>
      </c>
      <c r="AO690" s="324">
        <f t="shared" si="125"/>
        <v>0</v>
      </c>
      <c r="AP690" s="324">
        <f t="shared" si="126"/>
        <v>0</v>
      </c>
      <c r="AQ690" s="324">
        <f t="shared" si="127"/>
        <v>0</v>
      </c>
      <c r="AR690" s="324">
        <f t="shared" si="128"/>
        <v>0</v>
      </c>
      <c r="AS690" s="324">
        <f t="shared" si="129"/>
        <v>0</v>
      </c>
      <c r="AT690" s="324">
        <f t="shared" si="130"/>
        <v>0</v>
      </c>
      <c r="AU690" s="321">
        <f t="shared" si="131"/>
        <v>0</v>
      </c>
      <c r="AV690" s="322" t="str">
        <f t="shared" si="121"/>
        <v/>
      </c>
      <c r="AW690" s="110"/>
      <c r="AX690" s="110"/>
      <c r="AY690" s="110"/>
    </row>
    <row r="691" spans="1:51">
      <c r="A691" s="319"/>
      <c r="B691" s="634"/>
      <c r="C691" s="634"/>
      <c r="D691" s="633"/>
      <c r="E691" s="635"/>
      <c r="F691" s="635"/>
      <c r="G691" s="634"/>
      <c r="H691" s="647"/>
      <c r="I691" s="651"/>
      <c r="J691" s="647"/>
      <c r="K691" s="649"/>
      <c r="L691" s="647">
        <f>IF(D691="",0,VLOOKUP(D691,LookupDataNonCounty!$B$2:$C$16,2,FALSE)*J691)</f>
        <v>0</v>
      </c>
      <c r="M691" s="647"/>
      <c r="N691" s="647"/>
      <c r="O691" s="647"/>
      <c r="P691" s="647"/>
      <c r="Q691" s="647"/>
      <c r="R691" s="459"/>
      <c r="S691" s="460"/>
      <c r="T691" s="461"/>
      <c r="U691" s="462"/>
      <c r="V691" s="459"/>
      <c r="W691" s="459"/>
      <c r="X691" s="459"/>
      <c r="Y691" s="463"/>
      <c r="Z691" s="464"/>
      <c r="AA691" s="465"/>
      <c r="AB691" s="459"/>
      <c r="AC691" s="463"/>
      <c r="AD691" s="464"/>
      <c r="AE691" s="466"/>
      <c r="AF691" s="464"/>
      <c r="AG691" s="461"/>
      <c r="AH691" s="464"/>
      <c r="AI691" s="461"/>
      <c r="AJ691" s="653">
        <f t="shared" si="122"/>
        <v>1</v>
      </c>
      <c r="AK691" s="607"/>
      <c r="AL691" s="320">
        <f t="shared" si="120"/>
        <v>0</v>
      </c>
      <c r="AM691" s="320">
        <f t="shared" si="123"/>
        <v>0</v>
      </c>
      <c r="AN691" s="324">
        <f t="shared" si="124"/>
        <v>0</v>
      </c>
      <c r="AO691" s="324">
        <f t="shared" si="125"/>
        <v>0</v>
      </c>
      <c r="AP691" s="324">
        <f t="shared" si="126"/>
        <v>0</v>
      </c>
      <c r="AQ691" s="324">
        <f t="shared" si="127"/>
        <v>0</v>
      </c>
      <c r="AR691" s="324">
        <f t="shared" si="128"/>
        <v>0</v>
      </c>
      <c r="AS691" s="324">
        <f t="shared" si="129"/>
        <v>0</v>
      </c>
      <c r="AT691" s="324">
        <f t="shared" si="130"/>
        <v>0</v>
      </c>
      <c r="AU691" s="321">
        <f t="shared" si="131"/>
        <v>0</v>
      </c>
      <c r="AV691" s="322" t="str">
        <f t="shared" si="121"/>
        <v/>
      </c>
      <c r="AW691" s="110"/>
      <c r="AX691" s="110"/>
      <c r="AY691" s="110"/>
    </row>
    <row r="692" spans="1:51">
      <c r="A692" s="319"/>
      <c r="B692" s="634"/>
      <c r="C692" s="634"/>
      <c r="D692" s="633"/>
      <c r="E692" s="635"/>
      <c r="F692" s="635"/>
      <c r="G692" s="634"/>
      <c r="H692" s="647"/>
      <c r="I692" s="651"/>
      <c r="J692" s="647"/>
      <c r="K692" s="649"/>
      <c r="L692" s="647">
        <f>IF(D692="",0,VLOOKUP(D692,LookupDataNonCounty!$B$2:$C$16,2,FALSE)*J692)</f>
        <v>0</v>
      </c>
      <c r="M692" s="647"/>
      <c r="N692" s="647"/>
      <c r="O692" s="647"/>
      <c r="P692" s="647"/>
      <c r="Q692" s="647"/>
      <c r="R692" s="459"/>
      <c r="S692" s="460"/>
      <c r="T692" s="461"/>
      <c r="U692" s="462"/>
      <c r="V692" s="459"/>
      <c r="W692" s="459"/>
      <c r="X692" s="459"/>
      <c r="Y692" s="463"/>
      <c r="Z692" s="464"/>
      <c r="AA692" s="465"/>
      <c r="AB692" s="459"/>
      <c r="AC692" s="463"/>
      <c r="AD692" s="464"/>
      <c r="AE692" s="466"/>
      <c r="AF692" s="464"/>
      <c r="AG692" s="461"/>
      <c r="AH692" s="464"/>
      <c r="AI692" s="461"/>
      <c r="AJ692" s="653">
        <f t="shared" si="122"/>
        <v>1</v>
      </c>
      <c r="AK692" s="608"/>
      <c r="AL692" s="320">
        <f t="shared" si="120"/>
        <v>0</v>
      </c>
      <c r="AM692" s="320">
        <f t="shared" si="123"/>
        <v>0</v>
      </c>
      <c r="AN692" s="324">
        <f t="shared" si="124"/>
        <v>0</v>
      </c>
      <c r="AO692" s="324">
        <f t="shared" si="125"/>
        <v>0</v>
      </c>
      <c r="AP692" s="324">
        <f t="shared" si="126"/>
        <v>0</v>
      </c>
      <c r="AQ692" s="324">
        <f t="shared" si="127"/>
        <v>0</v>
      </c>
      <c r="AR692" s="324">
        <f t="shared" si="128"/>
        <v>0</v>
      </c>
      <c r="AS692" s="324">
        <f t="shared" si="129"/>
        <v>0</v>
      </c>
      <c r="AT692" s="324">
        <f t="shared" si="130"/>
        <v>0</v>
      </c>
      <c r="AU692" s="321">
        <f t="shared" si="131"/>
        <v>0</v>
      </c>
      <c r="AV692" s="322" t="str">
        <f t="shared" si="121"/>
        <v/>
      </c>
      <c r="AW692" s="110"/>
      <c r="AX692" s="110"/>
      <c r="AY692" s="110"/>
    </row>
    <row r="693" spans="1:51">
      <c r="A693" s="319"/>
      <c r="B693" s="634"/>
      <c r="C693" s="634"/>
      <c r="D693" s="633"/>
      <c r="E693" s="635"/>
      <c r="F693" s="635"/>
      <c r="G693" s="634"/>
      <c r="H693" s="647"/>
      <c r="I693" s="651"/>
      <c r="J693" s="647"/>
      <c r="K693" s="649"/>
      <c r="L693" s="647">
        <f>IF(D693="",0,VLOOKUP(D693,LookupDataNonCounty!$B$2:$C$16,2,FALSE)*J693)</f>
        <v>0</v>
      </c>
      <c r="M693" s="647"/>
      <c r="N693" s="647"/>
      <c r="O693" s="647"/>
      <c r="P693" s="647"/>
      <c r="Q693" s="647"/>
      <c r="R693" s="459"/>
      <c r="S693" s="460"/>
      <c r="T693" s="461"/>
      <c r="U693" s="462"/>
      <c r="V693" s="459"/>
      <c r="W693" s="459"/>
      <c r="X693" s="459"/>
      <c r="Y693" s="463"/>
      <c r="Z693" s="464"/>
      <c r="AA693" s="465"/>
      <c r="AB693" s="459"/>
      <c r="AC693" s="463"/>
      <c r="AD693" s="464"/>
      <c r="AE693" s="466"/>
      <c r="AF693" s="464"/>
      <c r="AG693" s="461"/>
      <c r="AH693" s="464"/>
      <c r="AI693" s="461"/>
      <c r="AJ693" s="653">
        <f t="shared" si="122"/>
        <v>1</v>
      </c>
      <c r="AK693" s="607"/>
      <c r="AL693" s="320">
        <f t="shared" si="120"/>
        <v>0</v>
      </c>
      <c r="AM693" s="320">
        <f t="shared" si="123"/>
        <v>0</v>
      </c>
      <c r="AN693" s="324">
        <f t="shared" si="124"/>
        <v>0</v>
      </c>
      <c r="AO693" s="324">
        <f t="shared" si="125"/>
        <v>0</v>
      </c>
      <c r="AP693" s="324">
        <f t="shared" si="126"/>
        <v>0</v>
      </c>
      <c r="AQ693" s="324">
        <f t="shared" si="127"/>
        <v>0</v>
      </c>
      <c r="AR693" s="324">
        <f t="shared" si="128"/>
        <v>0</v>
      </c>
      <c r="AS693" s="324">
        <f t="shared" si="129"/>
        <v>0</v>
      </c>
      <c r="AT693" s="324">
        <f t="shared" si="130"/>
        <v>0</v>
      </c>
      <c r="AU693" s="321">
        <f t="shared" si="131"/>
        <v>0</v>
      </c>
      <c r="AV693" s="322" t="str">
        <f t="shared" si="121"/>
        <v/>
      </c>
      <c r="AW693" s="110"/>
      <c r="AX693" s="110"/>
      <c r="AY693" s="110"/>
    </row>
    <row r="694" spans="1:51">
      <c r="A694" s="319"/>
      <c r="B694" s="634"/>
      <c r="C694" s="634"/>
      <c r="D694" s="633"/>
      <c r="E694" s="635"/>
      <c r="F694" s="635"/>
      <c r="G694" s="634"/>
      <c r="H694" s="647"/>
      <c r="I694" s="651"/>
      <c r="J694" s="647"/>
      <c r="K694" s="649"/>
      <c r="L694" s="647">
        <f>IF(D694="",0,VLOOKUP(D694,LookupDataNonCounty!$B$2:$C$16,2,FALSE)*J694)</f>
        <v>0</v>
      </c>
      <c r="M694" s="647"/>
      <c r="N694" s="647"/>
      <c r="O694" s="647"/>
      <c r="P694" s="647"/>
      <c r="Q694" s="647"/>
      <c r="R694" s="459"/>
      <c r="S694" s="460"/>
      <c r="T694" s="461"/>
      <c r="U694" s="462"/>
      <c r="V694" s="459"/>
      <c r="W694" s="459"/>
      <c r="X694" s="459"/>
      <c r="Y694" s="463"/>
      <c r="Z694" s="464"/>
      <c r="AA694" s="465"/>
      <c r="AB694" s="459"/>
      <c r="AC694" s="463"/>
      <c r="AD694" s="464"/>
      <c r="AE694" s="466"/>
      <c r="AF694" s="464"/>
      <c r="AG694" s="461"/>
      <c r="AH694" s="464"/>
      <c r="AI694" s="461"/>
      <c r="AJ694" s="653">
        <f t="shared" si="122"/>
        <v>1</v>
      </c>
      <c r="AK694" s="608"/>
      <c r="AL694" s="320">
        <f t="shared" si="120"/>
        <v>0</v>
      </c>
      <c r="AM694" s="320">
        <f t="shared" si="123"/>
        <v>0</v>
      </c>
      <c r="AN694" s="324">
        <f t="shared" si="124"/>
        <v>0</v>
      </c>
      <c r="AO694" s="324">
        <f t="shared" si="125"/>
        <v>0</v>
      </c>
      <c r="AP694" s="324">
        <f t="shared" si="126"/>
        <v>0</v>
      </c>
      <c r="AQ694" s="324">
        <f t="shared" si="127"/>
        <v>0</v>
      </c>
      <c r="AR694" s="324">
        <f t="shared" si="128"/>
        <v>0</v>
      </c>
      <c r="AS694" s="324">
        <f t="shared" si="129"/>
        <v>0</v>
      </c>
      <c r="AT694" s="324">
        <f t="shared" si="130"/>
        <v>0</v>
      </c>
      <c r="AU694" s="321">
        <f t="shared" si="131"/>
        <v>0</v>
      </c>
      <c r="AV694" s="322" t="str">
        <f t="shared" si="121"/>
        <v/>
      </c>
      <c r="AW694" s="110"/>
      <c r="AX694" s="110"/>
      <c r="AY694" s="110"/>
    </row>
    <row r="695" spans="1:51">
      <c r="A695" s="319"/>
      <c r="B695" s="634"/>
      <c r="C695" s="634"/>
      <c r="D695" s="633"/>
      <c r="E695" s="635"/>
      <c r="F695" s="635"/>
      <c r="G695" s="634"/>
      <c r="H695" s="647"/>
      <c r="I695" s="651"/>
      <c r="J695" s="647"/>
      <c r="K695" s="649"/>
      <c r="L695" s="647">
        <f>IF(D695="",0,VLOOKUP(D695,LookupDataNonCounty!$B$2:$C$16,2,FALSE)*J695)</f>
        <v>0</v>
      </c>
      <c r="M695" s="647"/>
      <c r="N695" s="647"/>
      <c r="O695" s="647"/>
      <c r="P695" s="647"/>
      <c r="Q695" s="647"/>
      <c r="R695" s="459"/>
      <c r="S695" s="460"/>
      <c r="T695" s="461"/>
      <c r="U695" s="462"/>
      <c r="V695" s="459"/>
      <c r="W695" s="459"/>
      <c r="X695" s="459"/>
      <c r="Y695" s="463"/>
      <c r="Z695" s="464"/>
      <c r="AA695" s="465"/>
      <c r="AB695" s="459"/>
      <c r="AC695" s="463"/>
      <c r="AD695" s="464"/>
      <c r="AE695" s="466"/>
      <c r="AF695" s="464"/>
      <c r="AG695" s="461"/>
      <c r="AH695" s="464"/>
      <c r="AI695" s="461"/>
      <c r="AJ695" s="653">
        <f t="shared" si="122"/>
        <v>1</v>
      </c>
      <c r="AK695" s="607"/>
      <c r="AL695" s="320">
        <f t="shared" si="120"/>
        <v>0</v>
      </c>
      <c r="AM695" s="320">
        <f t="shared" si="123"/>
        <v>0</v>
      </c>
      <c r="AN695" s="324">
        <f t="shared" si="124"/>
        <v>0</v>
      </c>
      <c r="AO695" s="324">
        <f t="shared" si="125"/>
        <v>0</v>
      </c>
      <c r="AP695" s="324">
        <f t="shared" si="126"/>
        <v>0</v>
      </c>
      <c r="AQ695" s="324">
        <f t="shared" si="127"/>
        <v>0</v>
      </c>
      <c r="AR695" s="324">
        <f t="shared" si="128"/>
        <v>0</v>
      </c>
      <c r="AS695" s="324">
        <f t="shared" si="129"/>
        <v>0</v>
      </c>
      <c r="AT695" s="324">
        <f t="shared" si="130"/>
        <v>0</v>
      </c>
      <c r="AU695" s="321">
        <f t="shared" si="131"/>
        <v>0</v>
      </c>
      <c r="AV695" s="322" t="str">
        <f t="shared" si="121"/>
        <v/>
      </c>
      <c r="AW695" s="110"/>
      <c r="AX695" s="110"/>
      <c r="AY695" s="110"/>
    </row>
    <row r="696" spans="1:51">
      <c r="A696" s="319"/>
      <c r="B696" s="634"/>
      <c r="C696" s="634"/>
      <c r="D696" s="633"/>
      <c r="E696" s="635"/>
      <c r="F696" s="635"/>
      <c r="G696" s="634"/>
      <c r="H696" s="647"/>
      <c r="I696" s="651"/>
      <c r="J696" s="647"/>
      <c r="K696" s="649"/>
      <c r="L696" s="647">
        <f>IF(D696="",0,VLOOKUP(D696,LookupDataNonCounty!$B$2:$C$16,2,FALSE)*J696)</f>
        <v>0</v>
      </c>
      <c r="M696" s="647"/>
      <c r="N696" s="647"/>
      <c r="O696" s="647"/>
      <c r="P696" s="647"/>
      <c r="Q696" s="647"/>
      <c r="R696" s="459"/>
      <c r="S696" s="460"/>
      <c r="T696" s="461"/>
      <c r="U696" s="462"/>
      <c r="V696" s="459"/>
      <c r="W696" s="459"/>
      <c r="X696" s="459"/>
      <c r="Y696" s="463"/>
      <c r="Z696" s="464"/>
      <c r="AA696" s="465"/>
      <c r="AB696" s="459"/>
      <c r="AC696" s="463"/>
      <c r="AD696" s="464"/>
      <c r="AE696" s="466"/>
      <c r="AF696" s="464"/>
      <c r="AG696" s="461"/>
      <c r="AH696" s="464"/>
      <c r="AI696" s="461"/>
      <c r="AJ696" s="653">
        <f t="shared" si="122"/>
        <v>1</v>
      </c>
      <c r="AK696" s="608"/>
      <c r="AL696" s="320">
        <f t="shared" si="120"/>
        <v>0</v>
      </c>
      <c r="AM696" s="320">
        <f t="shared" si="123"/>
        <v>0</v>
      </c>
      <c r="AN696" s="324">
        <f t="shared" si="124"/>
        <v>0</v>
      </c>
      <c r="AO696" s="324">
        <f t="shared" si="125"/>
        <v>0</v>
      </c>
      <c r="AP696" s="324">
        <f t="shared" si="126"/>
        <v>0</v>
      </c>
      <c r="AQ696" s="324">
        <f t="shared" si="127"/>
        <v>0</v>
      </c>
      <c r="AR696" s="324">
        <f t="shared" si="128"/>
        <v>0</v>
      </c>
      <c r="AS696" s="324">
        <f t="shared" si="129"/>
        <v>0</v>
      </c>
      <c r="AT696" s="324">
        <f t="shared" si="130"/>
        <v>0</v>
      </c>
      <c r="AU696" s="321">
        <f t="shared" si="131"/>
        <v>0</v>
      </c>
      <c r="AV696" s="322" t="str">
        <f t="shared" si="121"/>
        <v/>
      </c>
      <c r="AW696" s="110"/>
      <c r="AX696" s="110"/>
      <c r="AY696" s="110"/>
    </row>
    <row r="697" spans="1:51">
      <c r="A697" s="319"/>
      <c r="B697" s="634"/>
      <c r="C697" s="634"/>
      <c r="D697" s="633"/>
      <c r="E697" s="635"/>
      <c r="F697" s="635"/>
      <c r="G697" s="634"/>
      <c r="H697" s="647"/>
      <c r="I697" s="651"/>
      <c r="J697" s="647"/>
      <c r="K697" s="649"/>
      <c r="L697" s="647">
        <f>IF(D697="",0,VLOOKUP(D697,LookupDataNonCounty!$B$2:$C$16,2,FALSE)*J697)</f>
        <v>0</v>
      </c>
      <c r="M697" s="647"/>
      <c r="N697" s="647"/>
      <c r="O697" s="647"/>
      <c r="P697" s="647"/>
      <c r="Q697" s="647"/>
      <c r="R697" s="459"/>
      <c r="S697" s="460"/>
      <c r="T697" s="461"/>
      <c r="U697" s="462"/>
      <c r="V697" s="459"/>
      <c r="W697" s="459"/>
      <c r="X697" s="459"/>
      <c r="Y697" s="463"/>
      <c r="Z697" s="464"/>
      <c r="AA697" s="465"/>
      <c r="AB697" s="459"/>
      <c r="AC697" s="463"/>
      <c r="AD697" s="464"/>
      <c r="AE697" s="466"/>
      <c r="AF697" s="464"/>
      <c r="AG697" s="461"/>
      <c r="AH697" s="464"/>
      <c r="AI697" s="461"/>
      <c r="AJ697" s="653">
        <f t="shared" si="122"/>
        <v>1</v>
      </c>
      <c r="AK697" s="607"/>
      <c r="AL697" s="320">
        <f t="shared" si="120"/>
        <v>0</v>
      </c>
      <c r="AM697" s="320">
        <f t="shared" si="123"/>
        <v>0</v>
      </c>
      <c r="AN697" s="324">
        <f t="shared" si="124"/>
        <v>0</v>
      </c>
      <c r="AO697" s="324">
        <f t="shared" si="125"/>
        <v>0</v>
      </c>
      <c r="AP697" s="324">
        <f t="shared" si="126"/>
        <v>0</v>
      </c>
      <c r="AQ697" s="324">
        <f t="shared" si="127"/>
        <v>0</v>
      </c>
      <c r="AR697" s="324">
        <f t="shared" si="128"/>
        <v>0</v>
      </c>
      <c r="AS697" s="324">
        <f t="shared" si="129"/>
        <v>0</v>
      </c>
      <c r="AT697" s="324">
        <f t="shared" si="130"/>
        <v>0</v>
      </c>
      <c r="AU697" s="321">
        <f t="shared" si="131"/>
        <v>0</v>
      </c>
      <c r="AV697" s="322" t="str">
        <f t="shared" si="121"/>
        <v/>
      </c>
      <c r="AW697" s="110"/>
      <c r="AX697" s="110"/>
      <c r="AY697" s="110"/>
    </row>
    <row r="698" spans="1:51">
      <c r="A698" s="319"/>
      <c r="B698" s="634"/>
      <c r="C698" s="634"/>
      <c r="D698" s="633"/>
      <c r="E698" s="635"/>
      <c r="F698" s="635"/>
      <c r="G698" s="634"/>
      <c r="H698" s="647"/>
      <c r="I698" s="651"/>
      <c r="J698" s="647"/>
      <c r="K698" s="649"/>
      <c r="L698" s="647">
        <f>IF(D698="",0,VLOOKUP(D698,LookupDataNonCounty!$B$2:$C$16,2,FALSE)*J698)</f>
        <v>0</v>
      </c>
      <c r="M698" s="647"/>
      <c r="N698" s="647"/>
      <c r="O698" s="647"/>
      <c r="P698" s="647"/>
      <c r="Q698" s="647"/>
      <c r="R698" s="459"/>
      <c r="S698" s="460"/>
      <c r="T698" s="461"/>
      <c r="U698" s="462"/>
      <c r="V698" s="459"/>
      <c r="W698" s="459"/>
      <c r="X698" s="459"/>
      <c r="Y698" s="463"/>
      <c r="Z698" s="464"/>
      <c r="AA698" s="465"/>
      <c r="AB698" s="459"/>
      <c r="AC698" s="463"/>
      <c r="AD698" s="464"/>
      <c r="AE698" s="466"/>
      <c r="AF698" s="464"/>
      <c r="AG698" s="461"/>
      <c r="AH698" s="464"/>
      <c r="AI698" s="461"/>
      <c r="AJ698" s="653">
        <f t="shared" si="122"/>
        <v>1</v>
      </c>
      <c r="AK698" s="608"/>
      <c r="AL698" s="320">
        <f t="shared" si="120"/>
        <v>0</v>
      </c>
      <c r="AM698" s="320">
        <f t="shared" si="123"/>
        <v>0</v>
      </c>
      <c r="AN698" s="324">
        <f t="shared" si="124"/>
        <v>0</v>
      </c>
      <c r="AO698" s="324">
        <f t="shared" si="125"/>
        <v>0</v>
      </c>
      <c r="AP698" s="324">
        <f t="shared" si="126"/>
        <v>0</v>
      </c>
      <c r="AQ698" s="324">
        <f t="shared" si="127"/>
        <v>0</v>
      </c>
      <c r="AR698" s="324">
        <f t="shared" si="128"/>
        <v>0</v>
      </c>
      <c r="AS698" s="324">
        <f t="shared" si="129"/>
        <v>0</v>
      </c>
      <c r="AT698" s="324">
        <f t="shared" si="130"/>
        <v>0</v>
      </c>
      <c r="AU698" s="321">
        <f t="shared" si="131"/>
        <v>0</v>
      </c>
      <c r="AV698" s="322" t="str">
        <f t="shared" si="121"/>
        <v/>
      </c>
      <c r="AW698" s="110"/>
      <c r="AX698" s="110"/>
      <c r="AY698" s="110"/>
    </row>
    <row r="699" spans="1:51">
      <c r="A699" s="319"/>
      <c r="B699" s="634"/>
      <c r="C699" s="634"/>
      <c r="D699" s="633"/>
      <c r="E699" s="635"/>
      <c r="F699" s="635"/>
      <c r="G699" s="634"/>
      <c r="H699" s="647"/>
      <c r="I699" s="651"/>
      <c r="J699" s="647"/>
      <c r="K699" s="649"/>
      <c r="L699" s="647">
        <f>IF(D699="",0,VLOOKUP(D699,LookupDataNonCounty!$B$2:$C$16,2,FALSE)*J699)</f>
        <v>0</v>
      </c>
      <c r="M699" s="647"/>
      <c r="N699" s="647"/>
      <c r="O699" s="647"/>
      <c r="P699" s="647"/>
      <c r="Q699" s="647"/>
      <c r="R699" s="459"/>
      <c r="S699" s="460"/>
      <c r="T699" s="461"/>
      <c r="U699" s="462"/>
      <c r="V699" s="459"/>
      <c r="W699" s="459"/>
      <c r="X699" s="459"/>
      <c r="Y699" s="463"/>
      <c r="Z699" s="464"/>
      <c r="AA699" s="465"/>
      <c r="AB699" s="459"/>
      <c r="AC699" s="463"/>
      <c r="AD699" s="464"/>
      <c r="AE699" s="466"/>
      <c r="AF699" s="464"/>
      <c r="AG699" s="461"/>
      <c r="AH699" s="464"/>
      <c r="AI699" s="461"/>
      <c r="AJ699" s="653">
        <f t="shared" si="122"/>
        <v>1</v>
      </c>
      <c r="AK699" s="607"/>
      <c r="AL699" s="320">
        <f t="shared" si="120"/>
        <v>0</v>
      </c>
      <c r="AM699" s="320">
        <f t="shared" si="123"/>
        <v>0</v>
      </c>
      <c r="AN699" s="324">
        <f t="shared" si="124"/>
        <v>0</v>
      </c>
      <c r="AO699" s="324">
        <f t="shared" si="125"/>
        <v>0</v>
      </c>
      <c r="AP699" s="324">
        <f t="shared" si="126"/>
        <v>0</v>
      </c>
      <c r="AQ699" s="324">
        <f t="shared" si="127"/>
        <v>0</v>
      </c>
      <c r="AR699" s="324">
        <f t="shared" si="128"/>
        <v>0</v>
      </c>
      <c r="AS699" s="324">
        <f t="shared" si="129"/>
        <v>0</v>
      </c>
      <c r="AT699" s="324">
        <f t="shared" si="130"/>
        <v>0</v>
      </c>
      <c r="AU699" s="321">
        <f t="shared" si="131"/>
        <v>0</v>
      </c>
      <c r="AV699" s="322" t="str">
        <f t="shared" si="121"/>
        <v/>
      </c>
      <c r="AW699" s="110"/>
      <c r="AX699" s="110"/>
      <c r="AY699" s="110"/>
    </row>
    <row r="700" spans="1:51">
      <c r="A700" s="319"/>
      <c r="B700" s="634"/>
      <c r="C700" s="634"/>
      <c r="D700" s="633"/>
      <c r="E700" s="635"/>
      <c r="F700" s="635"/>
      <c r="G700" s="634"/>
      <c r="H700" s="647"/>
      <c r="I700" s="651"/>
      <c r="J700" s="647"/>
      <c r="K700" s="649"/>
      <c r="L700" s="647">
        <f>IF(D700="",0,VLOOKUP(D700,LookupDataNonCounty!$B$2:$C$16,2,FALSE)*J700)</f>
        <v>0</v>
      </c>
      <c r="M700" s="647"/>
      <c r="N700" s="647"/>
      <c r="O700" s="647"/>
      <c r="P700" s="647"/>
      <c r="Q700" s="647"/>
      <c r="R700" s="459"/>
      <c r="S700" s="460"/>
      <c r="T700" s="461"/>
      <c r="U700" s="462"/>
      <c r="V700" s="459"/>
      <c r="W700" s="459"/>
      <c r="X700" s="459"/>
      <c r="Y700" s="463"/>
      <c r="Z700" s="464"/>
      <c r="AA700" s="465"/>
      <c r="AB700" s="459"/>
      <c r="AC700" s="463"/>
      <c r="AD700" s="464"/>
      <c r="AE700" s="466"/>
      <c r="AF700" s="464"/>
      <c r="AG700" s="461"/>
      <c r="AH700" s="464"/>
      <c r="AI700" s="461"/>
      <c r="AJ700" s="653">
        <f t="shared" si="122"/>
        <v>1</v>
      </c>
      <c r="AK700" s="608"/>
      <c r="AL700" s="320">
        <f t="shared" si="120"/>
        <v>0</v>
      </c>
      <c r="AM700" s="320">
        <f t="shared" si="123"/>
        <v>0</v>
      </c>
      <c r="AN700" s="324">
        <f t="shared" si="124"/>
        <v>0</v>
      </c>
      <c r="AO700" s="324">
        <f t="shared" si="125"/>
        <v>0</v>
      </c>
      <c r="AP700" s="324">
        <f t="shared" si="126"/>
        <v>0</v>
      </c>
      <c r="AQ700" s="324">
        <f t="shared" si="127"/>
        <v>0</v>
      </c>
      <c r="AR700" s="324">
        <f t="shared" si="128"/>
        <v>0</v>
      </c>
      <c r="AS700" s="324">
        <f t="shared" si="129"/>
        <v>0</v>
      </c>
      <c r="AT700" s="324">
        <f t="shared" si="130"/>
        <v>0</v>
      </c>
      <c r="AU700" s="321">
        <f t="shared" si="131"/>
        <v>0</v>
      </c>
      <c r="AV700" s="322" t="str">
        <f t="shared" si="121"/>
        <v/>
      </c>
      <c r="AW700" s="110"/>
      <c r="AX700" s="110"/>
      <c r="AY700" s="110"/>
    </row>
    <row r="701" spans="1:51">
      <c r="A701" s="319"/>
      <c r="B701" s="634"/>
      <c r="C701" s="634"/>
      <c r="D701" s="633"/>
      <c r="E701" s="635"/>
      <c r="F701" s="635"/>
      <c r="G701" s="634"/>
      <c r="H701" s="647"/>
      <c r="I701" s="651"/>
      <c r="J701" s="647"/>
      <c r="K701" s="649"/>
      <c r="L701" s="647">
        <f>IF(D701="",0,VLOOKUP(D701,LookupDataNonCounty!$B$2:$C$16,2,FALSE)*J701)</f>
        <v>0</v>
      </c>
      <c r="M701" s="647"/>
      <c r="N701" s="647"/>
      <c r="O701" s="647"/>
      <c r="P701" s="647"/>
      <c r="Q701" s="647"/>
      <c r="R701" s="459"/>
      <c r="S701" s="460"/>
      <c r="T701" s="461"/>
      <c r="U701" s="462"/>
      <c r="V701" s="459"/>
      <c r="W701" s="459"/>
      <c r="X701" s="459"/>
      <c r="Y701" s="463"/>
      <c r="Z701" s="464"/>
      <c r="AA701" s="465"/>
      <c r="AB701" s="459"/>
      <c r="AC701" s="463"/>
      <c r="AD701" s="464"/>
      <c r="AE701" s="466"/>
      <c r="AF701" s="464"/>
      <c r="AG701" s="461"/>
      <c r="AH701" s="464"/>
      <c r="AI701" s="461"/>
      <c r="AJ701" s="653">
        <f t="shared" si="122"/>
        <v>1</v>
      </c>
      <c r="AK701" s="607"/>
      <c r="AL701" s="320">
        <f t="shared" si="120"/>
        <v>0</v>
      </c>
      <c r="AM701" s="320">
        <f t="shared" si="123"/>
        <v>0</v>
      </c>
      <c r="AN701" s="324">
        <f t="shared" si="124"/>
        <v>0</v>
      </c>
      <c r="AO701" s="324">
        <f t="shared" si="125"/>
        <v>0</v>
      </c>
      <c r="AP701" s="324">
        <f t="shared" si="126"/>
        <v>0</v>
      </c>
      <c r="AQ701" s="324">
        <f t="shared" si="127"/>
        <v>0</v>
      </c>
      <c r="AR701" s="324">
        <f t="shared" si="128"/>
        <v>0</v>
      </c>
      <c r="AS701" s="324">
        <f t="shared" si="129"/>
        <v>0</v>
      </c>
      <c r="AT701" s="324">
        <f t="shared" si="130"/>
        <v>0</v>
      </c>
      <c r="AU701" s="321">
        <f t="shared" si="131"/>
        <v>0</v>
      </c>
      <c r="AV701" s="322" t="str">
        <f t="shared" si="121"/>
        <v/>
      </c>
      <c r="AW701" s="110"/>
      <c r="AX701" s="110"/>
      <c r="AY701" s="110"/>
    </row>
    <row r="702" spans="1:51">
      <c r="A702" s="319"/>
      <c r="B702" s="634"/>
      <c r="C702" s="634"/>
      <c r="D702" s="633"/>
      <c r="E702" s="635"/>
      <c r="F702" s="635"/>
      <c r="G702" s="634"/>
      <c r="H702" s="647"/>
      <c r="I702" s="651"/>
      <c r="J702" s="647"/>
      <c r="K702" s="649"/>
      <c r="L702" s="647">
        <f>IF(D702="",0,VLOOKUP(D702,LookupDataNonCounty!$B$2:$C$16,2,FALSE)*J702)</f>
        <v>0</v>
      </c>
      <c r="M702" s="647"/>
      <c r="N702" s="647"/>
      <c r="O702" s="647"/>
      <c r="P702" s="647"/>
      <c r="Q702" s="647"/>
      <c r="R702" s="459"/>
      <c r="S702" s="460"/>
      <c r="T702" s="461"/>
      <c r="U702" s="462"/>
      <c r="V702" s="459"/>
      <c r="W702" s="459"/>
      <c r="X702" s="459"/>
      <c r="Y702" s="463"/>
      <c r="Z702" s="464"/>
      <c r="AA702" s="465"/>
      <c r="AB702" s="459"/>
      <c r="AC702" s="463"/>
      <c r="AD702" s="464"/>
      <c r="AE702" s="466"/>
      <c r="AF702" s="464"/>
      <c r="AG702" s="461"/>
      <c r="AH702" s="464"/>
      <c r="AI702" s="461"/>
      <c r="AJ702" s="653">
        <f t="shared" si="122"/>
        <v>1</v>
      </c>
      <c r="AK702" s="608"/>
      <c r="AL702" s="320">
        <f t="shared" si="120"/>
        <v>0</v>
      </c>
      <c r="AM702" s="320">
        <f t="shared" si="123"/>
        <v>0</v>
      </c>
      <c r="AN702" s="324">
        <f t="shared" si="124"/>
        <v>0</v>
      </c>
      <c r="AO702" s="324">
        <f t="shared" si="125"/>
        <v>0</v>
      </c>
      <c r="AP702" s="324">
        <f t="shared" si="126"/>
        <v>0</v>
      </c>
      <c r="AQ702" s="324">
        <f t="shared" si="127"/>
        <v>0</v>
      </c>
      <c r="AR702" s="324">
        <f t="shared" si="128"/>
        <v>0</v>
      </c>
      <c r="AS702" s="324">
        <f t="shared" si="129"/>
        <v>0</v>
      </c>
      <c r="AT702" s="324">
        <f t="shared" si="130"/>
        <v>0</v>
      </c>
      <c r="AU702" s="321">
        <f t="shared" si="131"/>
        <v>0</v>
      </c>
      <c r="AV702" s="322" t="str">
        <f t="shared" si="121"/>
        <v/>
      </c>
      <c r="AW702" s="110"/>
      <c r="AX702" s="110"/>
      <c r="AY702" s="110"/>
    </row>
    <row r="703" spans="1:51">
      <c r="A703" s="319"/>
      <c r="B703" s="634"/>
      <c r="C703" s="634"/>
      <c r="D703" s="633"/>
      <c r="E703" s="635"/>
      <c r="F703" s="635"/>
      <c r="G703" s="634"/>
      <c r="H703" s="647"/>
      <c r="I703" s="651"/>
      <c r="J703" s="647"/>
      <c r="K703" s="649"/>
      <c r="L703" s="647">
        <f>IF(D703="",0,VLOOKUP(D703,LookupDataNonCounty!$B$2:$C$16,2,FALSE)*J703)</f>
        <v>0</v>
      </c>
      <c r="M703" s="647"/>
      <c r="N703" s="647"/>
      <c r="O703" s="647"/>
      <c r="P703" s="647"/>
      <c r="Q703" s="647"/>
      <c r="R703" s="459"/>
      <c r="S703" s="460"/>
      <c r="T703" s="461"/>
      <c r="U703" s="462"/>
      <c r="V703" s="459"/>
      <c r="W703" s="459"/>
      <c r="X703" s="459"/>
      <c r="Y703" s="463"/>
      <c r="Z703" s="464"/>
      <c r="AA703" s="465"/>
      <c r="AB703" s="459"/>
      <c r="AC703" s="463"/>
      <c r="AD703" s="464"/>
      <c r="AE703" s="466"/>
      <c r="AF703" s="464"/>
      <c r="AG703" s="461"/>
      <c r="AH703" s="464"/>
      <c r="AI703" s="461"/>
      <c r="AJ703" s="653">
        <f t="shared" si="122"/>
        <v>1</v>
      </c>
      <c r="AK703" s="607"/>
      <c r="AL703" s="320">
        <f t="shared" si="120"/>
        <v>0</v>
      </c>
      <c r="AM703" s="320">
        <f t="shared" si="123"/>
        <v>0</v>
      </c>
      <c r="AN703" s="324">
        <f t="shared" si="124"/>
        <v>0</v>
      </c>
      <c r="AO703" s="324">
        <f t="shared" si="125"/>
        <v>0</v>
      </c>
      <c r="AP703" s="324">
        <f t="shared" si="126"/>
        <v>0</v>
      </c>
      <c r="AQ703" s="324">
        <f t="shared" si="127"/>
        <v>0</v>
      </c>
      <c r="AR703" s="324">
        <f t="shared" si="128"/>
        <v>0</v>
      </c>
      <c r="AS703" s="324">
        <f t="shared" si="129"/>
        <v>0</v>
      </c>
      <c r="AT703" s="324">
        <f t="shared" si="130"/>
        <v>0</v>
      </c>
      <c r="AU703" s="321">
        <f t="shared" si="131"/>
        <v>0</v>
      </c>
      <c r="AV703" s="322" t="str">
        <f t="shared" si="121"/>
        <v/>
      </c>
      <c r="AW703" s="110"/>
      <c r="AX703" s="110"/>
      <c r="AY703" s="110"/>
    </row>
    <row r="704" spans="1:51">
      <c r="A704" s="319"/>
      <c r="B704" s="634"/>
      <c r="C704" s="634"/>
      <c r="D704" s="633"/>
      <c r="E704" s="635"/>
      <c r="F704" s="635"/>
      <c r="G704" s="634"/>
      <c r="H704" s="647"/>
      <c r="I704" s="651"/>
      <c r="J704" s="647"/>
      <c r="K704" s="649"/>
      <c r="L704" s="647">
        <f>IF(D704="",0,VLOOKUP(D704,LookupDataNonCounty!$B$2:$C$16,2,FALSE)*J704)</f>
        <v>0</v>
      </c>
      <c r="M704" s="647"/>
      <c r="N704" s="647"/>
      <c r="O704" s="647"/>
      <c r="P704" s="647"/>
      <c r="Q704" s="647"/>
      <c r="R704" s="459"/>
      <c r="S704" s="460"/>
      <c r="T704" s="461"/>
      <c r="U704" s="462"/>
      <c r="V704" s="459"/>
      <c r="W704" s="459"/>
      <c r="X704" s="459"/>
      <c r="Y704" s="463"/>
      <c r="Z704" s="464"/>
      <c r="AA704" s="465"/>
      <c r="AB704" s="459"/>
      <c r="AC704" s="463"/>
      <c r="AD704" s="464"/>
      <c r="AE704" s="466"/>
      <c r="AF704" s="464"/>
      <c r="AG704" s="461"/>
      <c r="AH704" s="464"/>
      <c r="AI704" s="461"/>
      <c r="AJ704" s="653">
        <f t="shared" si="122"/>
        <v>1</v>
      </c>
      <c r="AK704" s="608"/>
      <c r="AL704" s="320">
        <f t="shared" si="120"/>
        <v>0</v>
      </c>
      <c r="AM704" s="320">
        <f t="shared" si="123"/>
        <v>0</v>
      </c>
      <c r="AN704" s="324">
        <f t="shared" si="124"/>
        <v>0</v>
      </c>
      <c r="AO704" s="324">
        <f t="shared" si="125"/>
        <v>0</v>
      </c>
      <c r="AP704" s="324">
        <f t="shared" si="126"/>
        <v>0</v>
      </c>
      <c r="AQ704" s="324">
        <f t="shared" si="127"/>
        <v>0</v>
      </c>
      <c r="AR704" s="324">
        <f t="shared" si="128"/>
        <v>0</v>
      </c>
      <c r="AS704" s="324">
        <f t="shared" si="129"/>
        <v>0</v>
      </c>
      <c r="AT704" s="324">
        <f t="shared" si="130"/>
        <v>0</v>
      </c>
      <c r="AU704" s="321">
        <f t="shared" si="131"/>
        <v>0</v>
      </c>
      <c r="AV704" s="322" t="str">
        <f t="shared" si="121"/>
        <v/>
      </c>
      <c r="AW704" s="110"/>
      <c r="AX704" s="110"/>
      <c r="AY704" s="110"/>
    </row>
    <row r="705" spans="1:51">
      <c r="A705" s="319"/>
      <c r="B705" s="634"/>
      <c r="C705" s="634"/>
      <c r="D705" s="633"/>
      <c r="E705" s="635"/>
      <c r="F705" s="635"/>
      <c r="G705" s="634"/>
      <c r="H705" s="647"/>
      <c r="I705" s="651"/>
      <c r="J705" s="647"/>
      <c r="K705" s="649"/>
      <c r="L705" s="647">
        <f>IF(D705="",0,VLOOKUP(D705,LookupDataNonCounty!$B$2:$C$16,2,FALSE)*J705)</f>
        <v>0</v>
      </c>
      <c r="M705" s="647"/>
      <c r="N705" s="647"/>
      <c r="O705" s="647"/>
      <c r="P705" s="647"/>
      <c r="Q705" s="647"/>
      <c r="R705" s="459"/>
      <c r="S705" s="460"/>
      <c r="T705" s="461"/>
      <c r="U705" s="462"/>
      <c r="V705" s="459"/>
      <c r="W705" s="459"/>
      <c r="X705" s="459"/>
      <c r="Y705" s="463"/>
      <c r="Z705" s="464"/>
      <c r="AA705" s="465"/>
      <c r="AB705" s="459"/>
      <c r="AC705" s="463"/>
      <c r="AD705" s="464"/>
      <c r="AE705" s="466"/>
      <c r="AF705" s="464"/>
      <c r="AG705" s="461"/>
      <c r="AH705" s="464"/>
      <c r="AI705" s="461"/>
      <c r="AJ705" s="653">
        <f t="shared" si="122"/>
        <v>1</v>
      </c>
      <c r="AK705" s="607"/>
      <c r="AL705" s="320">
        <f t="shared" si="120"/>
        <v>0</v>
      </c>
      <c r="AM705" s="320">
        <f t="shared" si="123"/>
        <v>0</v>
      </c>
      <c r="AN705" s="324">
        <f t="shared" si="124"/>
        <v>0</v>
      </c>
      <c r="AO705" s="324">
        <f t="shared" si="125"/>
        <v>0</v>
      </c>
      <c r="AP705" s="324">
        <f t="shared" si="126"/>
        <v>0</v>
      </c>
      <c r="AQ705" s="324">
        <f t="shared" si="127"/>
        <v>0</v>
      </c>
      <c r="AR705" s="324">
        <f t="shared" si="128"/>
        <v>0</v>
      </c>
      <c r="AS705" s="324">
        <f t="shared" si="129"/>
        <v>0</v>
      </c>
      <c r="AT705" s="324">
        <f t="shared" si="130"/>
        <v>0</v>
      </c>
      <c r="AU705" s="321">
        <f t="shared" si="131"/>
        <v>0</v>
      </c>
      <c r="AV705" s="322" t="str">
        <f t="shared" si="121"/>
        <v/>
      </c>
      <c r="AW705" s="110"/>
      <c r="AX705" s="110"/>
      <c r="AY705" s="110"/>
    </row>
    <row r="706" spans="1:51">
      <c r="A706" s="319"/>
      <c r="B706" s="634"/>
      <c r="C706" s="634"/>
      <c r="D706" s="633"/>
      <c r="E706" s="635"/>
      <c r="F706" s="635"/>
      <c r="G706" s="634"/>
      <c r="H706" s="647"/>
      <c r="I706" s="651"/>
      <c r="J706" s="647"/>
      <c r="K706" s="649"/>
      <c r="L706" s="647">
        <f>IF(D706="",0,VLOOKUP(D706,LookupDataNonCounty!$B$2:$C$16,2,FALSE)*J706)</f>
        <v>0</v>
      </c>
      <c r="M706" s="647"/>
      <c r="N706" s="647"/>
      <c r="O706" s="647"/>
      <c r="P706" s="647"/>
      <c r="Q706" s="647"/>
      <c r="R706" s="459"/>
      <c r="S706" s="460"/>
      <c r="T706" s="461"/>
      <c r="U706" s="462"/>
      <c r="V706" s="459"/>
      <c r="W706" s="459"/>
      <c r="X706" s="459"/>
      <c r="Y706" s="463"/>
      <c r="Z706" s="464"/>
      <c r="AA706" s="465"/>
      <c r="AB706" s="459"/>
      <c r="AC706" s="463"/>
      <c r="AD706" s="464"/>
      <c r="AE706" s="466"/>
      <c r="AF706" s="464"/>
      <c r="AG706" s="461"/>
      <c r="AH706" s="464"/>
      <c r="AI706" s="461"/>
      <c r="AJ706" s="653">
        <f t="shared" si="122"/>
        <v>1</v>
      </c>
      <c r="AK706" s="608"/>
      <c r="AL706" s="320">
        <f t="shared" si="120"/>
        <v>0</v>
      </c>
      <c r="AM706" s="320">
        <f t="shared" si="123"/>
        <v>0</v>
      </c>
      <c r="AN706" s="324">
        <f t="shared" si="124"/>
        <v>0</v>
      </c>
      <c r="AO706" s="324">
        <f t="shared" si="125"/>
        <v>0</v>
      </c>
      <c r="AP706" s="324">
        <f t="shared" si="126"/>
        <v>0</v>
      </c>
      <c r="AQ706" s="324">
        <f t="shared" si="127"/>
        <v>0</v>
      </c>
      <c r="AR706" s="324">
        <f t="shared" si="128"/>
        <v>0</v>
      </c>
      <c r="AS706" s="324">
        <f t="shared" si="129"/>
        <v>0</v>
      </c>
      <c r="AT706" s="324">
        <f t="shared" si="130"/>
        <v>0</v>
      </c>
      <c r="AU706" s="321">
        <f t="shared" si="131"/>
        <v>0</v>
      </c>
      <c r="AV706" s="322" t="str">
        <f t="shared" si="121"/>
        <v/>
      </c>
      <c r="AW706" s="110"/>
      <c r="AX706" s="110"/>
      <c r="AY706" s="110"/>
    </row>
    <row r="707" spans="1:51">
      <c r="A707" s="319"/>
      <c r="B707" s="634"/>
      <c r="C707" s="634"/>
      <c r="D707" s="633"/>
      <c r="E707" s="635"/>
      <c r="F707" s="635"/>
      <c r="G707" s="634"/>
      <c r="H707" s="647"/>
      <c r="I707" s="651"/>
      <c r="J707" s="647"/>
      <c r="K707" s="649"/>
      <c r="L707" s="647">
        <f>IF(D707="",0,VLOOKUP(D707,LookupDataNonCounty!$B$2:$C$16,2,FALSE)*J707)</f>
        <v>0</v>
      </c>
      <c r="M707" s="647"/>
      <c r="N707" s="647"/>
      <c r="O707" s="647"/>
      <c r="P707" s="647"/>
      <c r="Q707" s="647"/>
      <c r="R707" s="459"/>
      <c r="S707" s="460"/>
      <c r="T707" s="461"/>
      <c r="U707" s="462"/>
      <c r="V707" s="459"/>
      <c r="W707" s="459"/>
      <c r="X707" s="459"/>
      <c r="Y707" s="463"/>
      <c r="Z707" s="464"/>
      <c r="AA707" s="465"/>
      <c r="AB707" s="459"/>
      <c r="AC707" s="463"/>
      <c r="AD707" s="464"/>
      <c r="AE707" s="466"/>
      <c r="AF707" s="464"/>
      <c r="AG707" s="461"/>
      <c r="AH707" s="464"/>
      <c r="AI707" s="461"/>
      <c r="AJ707" s="653">
        <f t="shared" si="122"/>
        <v>1</v>
      </c>
      <c r="AK707" s="607"/>
      <c r="AL707" s="320">
        <f t="shared" si="120"/>
        <v>0</v>
      </c>
      <c r="AM707" s="320">
        <f t="shared" si="123"/>
        <v>0</v>
      </c>
      <c r="AN707" s="324">
        <f t="shared" si="124"/>
        <v>0</v>
      </c>
      <c r="AO707" s="324">
        <f t="shared" si="125"/>
        <v>0</v>
      </c>
      <c r="AP707" s="324">
        <f t="shared" si="126"/>
        <v>0</v>
      </c>
      <c r="AQ707" s="324">
        <f t="shared" si="127"/>
        <v>0</v>
      </c>
      <c r="AR707" s="324">
        <f t="shared" si="128"/>
        <v>0</v>
      </c>
      <c r="AS707" s="324">
        <f t="shared" si="129"/>
        <v>0</v>
      </c>
      <c r="AT707" s="324">
        <f t="shared" si="130"/>
        <v>0</v>
      </c>
      <c r="AU707" s="321">
        <f t="shared" si="131"/>
        <v>0</v>
      </c>
      <c r="AV707" s="322" t="str">
        <f t="shared" si="121"/>
        <v/>
      </c>
      <c r="AW707" s="110"/>
      <c r="AX707" s="110"/>
      <c r="AY707" s="110"/>
    </row>
    <row r="708" spans="1:51">
      <c r="A708" s="319"/>
      <c r="B708" s="634"/>
      <c r="C708" s="634"/>
      <c r="D708" s="633"/>
      <c r="E708" s="635"/>
      <c r="F708" s="635"/>
      <c r="G708" s="634"/>
      <c r="H708" s="647"/>
      <c r="I708" s="651"/>
      <c r="J708" s="647"/>
      <c r="K708" s="649"/>
      <c r="L708" s="647">
        <f>IF(D708="",0,VLOOKUP(D708,LookupDataNonCounty!$B$2:$C$16,2,FALSE)*J708)</f>
        <v>0</v>
      </c>
      <c r="M708" s="647"/>
      <c r="N708" s="647"/>
      <c r="O708" s="647"/>
      <c r="P708" s="647"/>
      <c r="Q708" s="647"/>
      <c r="R708" s="459"/>
      <c r="S708" s="460"/>
      <c r="T708" s="461"/>
      <c r="U708" s="462"/>
      <c r="V708" s="459"/>
      <c r="W708" s="459"/>
      <c r="X708" s="459"/>
      <c r="Y708" s="463"/>
      <c r="Z708" s="464"/>
      <c r="AA708" s="465"/>
      <c r="AB708" s="459"/>
      <c r="AC708" s="463"/>
      <c r="AD708" s="464"/>
      <c r="AE708" s="466"/>
      <c r="AF708" s="464"/>
      <c r="AG708" s="461"/>
      <c r="AH708" s="464"/>
      <c r="AI708" s="461"/>
      <c r="AJ708" s="653">
        <f t="shared" si="122"/>
        <v>1</v>
      </c>
      <c r="AK708" s="608"/>
      <c r="AL708" s="320">
        <f t="shared" si="120"/>
        <v>0</v>
      </c>
      <c r="AM708" s="320">
        <f t="shared" si="123"/>
        <v>0</v>
      </c>
      <c r="AN708" s="324">
        <f t="shared" si="124"/>
        <v>0</v>
      </c>
      <c r="AO708" s="324">
        <f t="shared" si="125"/>
        <v>0</v>
      </c>
      <c r="AP708" s="324">
        <f t="shared" si="126"/>
        <v>0</v>
      </c>
      <c r="AQ708" s="324">
        <f t="shared" si="127"/>
        <v>0</v>
      </c>
      <c r="AR708" s="324">
        <f t="shared" si="128"/>
        <v>0</v>
      </c>
      <c r="AS708" s="324">
        <f t="shared" si="129"/>
        <v>0</v>
      </c>
      <c r="AT708" s="324">
        <f t="shared" si="130"/>
        <v>0</v>
      </c>
      <c r="AU708" s="321">
        <f t="shared" si="131"/>
        <v>0</v>
      </c>
      <c r="AV708" s="322" t="str">
        <f t="shared" si="121"/>
        <v/>
      </c>
      <c r="AW708" s="110"/>
      <c r="AX708" s="110"/>
      <c r="AY708" s="110"/>
    </row>
    <row r="709" spans="1:51">
      <c r="A709" s="319"/>
      <c r="B709" s="634"/>
      <c r="C709" s="634"/>
      <c r="D709" s="633"/>
      <c r="E709" s="635"/>
      <c r="F709" s="635"/>
      <c r="G709" s="634"/>
      <c r="H709" s="647"/>
      <c r="I709" s="651"/>
      <c r="J709" s="647"/>
      <c r="K709" s="649"/>
      <c r="L709" s="647">
        <f>IF(D709="",0,VLOOKUP(D709,LookupDataNonCounty!$B$2:$C$16,2,FALSE)*J709)</f>
        <v>0</v>
      </c>
      <c r="M709" s="647"/>
      <c r="N709" s="647"/>
      <c r="O709" s="647"/>
      <c r="P709" s="647"/>
      <c r="Q709" s="647"/>
      <c r="R709" s="459"/>
      <c r="S709" s="460"/>
      <c r="T709" s="461"/>
      <c r="U709" s="462"/>
      <c r="V709" s="459"/>
      <c r="W709" s="459"/>
      <c r="X709" s="459"/>
      <c r="Y709" s="463"/>
      <c r="Z709" s="464"/>
      <c r="AA709" s="465"/>
      <c r="AB709" s="459"/>
      <c r="AC709" s="463"/>
      <c r="AD709" s="464"/>
      <c r="AE709" s="466"/>
      <c r="AF709" s="464"/>
      <c r="AG709" s="461"/>
      <c r="AH709" s="464"/>
      <c r="AI709" s="461"/>
      <c r="AJ709" s="653">
        <f t="shared" si="122"/>
        <v>1</v>
      </c>
      <c r="AK709" s="607"/>
      <c r="AL709" s="320">
        <f t="shared" ref="AL709:AL772" si="132">(I709+S709)*AJ709</f>
        <v>0</v>
      </c>
      <c r="AM709" s="320">
        <f t="shared" si="123"/>
        <v>0</v>
      </c>
      <c r="AN709" s="324">
        <f t="shared" si="124"/>
        <v>0</v>
      </c>
      <c r="AO709" s="324">
        <f t="shared" si="125"/>
        <v>0</v>
      </c>
      <c r="AP709" s="324">
        <f t="shared" si="126"/>
        <v>0</v>
      </c>
      <c r="AQ709" s="324">
        <f t="shared" si="127"/>
        <v>0</v>
      </c>
      <c r="AR709" s="324">
        <f t="shared" si="128"/>
        <v>0</v>
      </c>
      <c r="AS709" s="324">
        <f t="shared" si="129"/>
        <v>0</v>
      </c>
      <c r="AT709" s="324">
        <f t="shared" si="130"/>
        <v>0</v>
      </c>
      <c r="AU709" s="321">
        <f t="shared" si="131"/>
        <v>0</v>
      </c>
      <c r="AV709" s="322" t="str">
        <f t="shared" ref="AV709:AV772" si="133">IF(COUNTA(AK709,M709:AI709,A709:K709)&gt;0,"Y","")</f>
        <v/>
      </c>
      <c r="AW709" s="110"/>
      <c r="AX709" s="110"/>
      <c r="AY709" s="110"/>
    </row>
    <row r="710" spans="1:51">
      <c r="A710" s="319"/>
      <c r="B710" s="634"/>
      <c r="C710" s="634"/>
      <c r="D710" s="633"/>
      <c r="E710" s="635"/>
      <c r="F710" s="635"/>
      <c r="G710" s="634"/>
      <c r="H710" s="647"/>
      <c r="I710" s="651"/>
      <c r="J710" s="647"/>
      <c r="K710" s="649"/>
      <c r="L710" s="647">
        <f>IF(D710="",0,VLOOKUP(D710,LookupDataNonCounty!$B$2:$C$16,2,FALSE)*J710)</f>
        <v>0</v>
      </c>
      <c r="M710" s="647"/>
      <c r="N710" s="647"/>
      <c r="O710" s="647"/>
      <c r="P710" s="647"/>
      <c r="Q710" s="647"/>
      <c r="R710" s="459"/>
      <c r="S710" s="460"/>
      <c r="T710" s="461"/>
      <c r="U710" s="462"/>
      <c r="V710" s="459"/>
      <c r="W710" s="459"/>
      <c r="X710" s="459"/>
      <c r="Y710" s="463"/>
      <c r="Z710" s="464"/>
      <c r="AA710" s="465"/>
      <c r="AB710" s="459"/>
      <c r="AC710" s="463"/>
      <c r="AD710" s="464"/>
      <c r="AE710" s="466"/>
      <c r="AF710" s="464"/>
      <c r="AG710" s="461"/>
      <c r="AH710" s="464"/>
      <c r="AI710" s="461"/>
      <c r="AJ710" s="653">
        <f t="shared" ref="AJ710:AJ773" si="134">1-AK710</f>
        <v>1</v>
      </c>
      <c r="AK710" s="608"/>
      <c r="AL710" s="320">
        <f t="shared" si="132"/>
        <v>0</v>
      </c>
      <c r="AM710" s="320">
        <f t="shared" ref="AM710:AM773" si="135">AL710/40</f>
        <v>0</v>
      </c>
      <c r="AN710" s="324">
        <f t="shared" ref="AN710:AN773" si="136">(J710+SUM(T710:X710))*AJ710</f>
        <v>0</v>
      </c>
      <c r="AO710" s="324">
        <f t="shared" ref="AO710:AO773" si="137">(SUM(K710,Y710,Z710)*AJ710)</f>
        <v>0</v>
      </c>
      <c r="AP710" s="324">
        <f t="shared" ref="AP710:AP773" si="138">(L710+AA710+AB710)*AJ710</f>
        <v>0</v>
      </c>
      <c r="AQ710" s="324">
        <f t="shared" ref="AQ710:AQ773" si="139">(SUM(M710:N710)+SUM(AC710:AD710))*AJ710</f>
        <v>0</v>
      </c>
      <c r="AR710" s="324">
        <f t="shared" ref="AR710:AR773" si="140">(O710+AE710+AF710)*AJ710</f>
        <v>0</v>
      </c>
      <c r="AS710" s="324">
        <f t="shared" ref="AS710:AS773" si="141">(P710+AG710+AH710)*AJ710</f>
        <v>0</v>
      </c>
      <c r="AT710" s="324">
        <f t="shared" ref="AT710:AT773" si="142">(Q710+AI710)*AJ710</f>
        <v>0</v>
      </c>
      <c r="AU710" s="321">
        <f t="shared" ref="AU710:AU773" si="143">SUM(AN710:AT710)</f>
        <v>0</v>
      </c>
      <c r="AV710" s="322" t="str">
        <f t="shared" si="133"/>
        <v/>
      </c>
      <c r="AW710" s="110"/>
      <c r="AX710" s="110"/>
      <c r="AY710" s="110"/>
    </row>
    <row r="711" spans="1:51">
      <c r="A711" s="319"/>
      <c r="B711" s="634"/>
      <c r="C711" s="634"/>
      <c r="D711" s="633"/>
      <c r="E711" s="635"/>
      <c r="F711" s="635"/>
      <c r="G711" s="634"/>
      <c r="H711" s="647"/>
      <c r="I711" s="651"/>
      <c r="J711" s="647"/>
      <c r="K711" s="649"/>
      <c r="L711" s="647">
        <f>IF(D711="",0,VLOOKUP(D711,LookupDataNonCounty!$B$2:$C$16,2,FALSE)*J711)</f>
        <v>0</v>
      </c>
      <c r="M711" s="647"/>
      <c r="N711" s="647"/>
      <c r="O711" s="647"/>
      <c r="P711" s="647"/>
      <c r="Q711" s="647"/>
      <c r="R711" s="459"/>
      <c r="S711" s="460"/>
      <c r="T711" s="461"/>
      <c r="U711" s="462"/>
      <c r="V711" s="459"/>
      <c r="W711" s="459"/>
      <c r="X711" s="459"/>
      <c r="Y711" s="463"/>
      <c r="Z711" s="464"/>
      <c r="AA711" s="465"/>
      <c r="AB711" s="459"/>
      <c r="AC711" s="463"/>
      <c r="AD711" s="464"/>
      <c r="AE711" s="466"/>
      <c r="AF711" s="464"/>
      <c r="AG711" s="461"/>
      <c r="AH711" s="464"/>
      <c r="AI711" s="461"/>
      <c r="AJ711" s="653">
        <f t="shared" si="134"/>
        <v>1</v>
      </c>
      <c r="AK711" s="607"/>
      <c r="AL711" s="320">
        <f t="shared" si="132"/>
        <v>0</v>
      </c>
      <c r="AM711" s="320">
        <f t="shared" si="135"/>
        <v>0</v>
      </c>
      <c r="AN711" s="324">
        <f t="shared" si="136"/>
        <v>0</v>
      </c>
      <c r="AO711" s="324">
        <f t="shared" si="137"/>
        <v>0</v>
      </c>
      <c r="AP711" s="324">
        <f t="shared" si="138"/>
        <v>0</v>
      </c>
      <c r="AQ711" s="324">
        <f t="shared" si="139"/>
        <v>0</v>
      </c>
      <c r="AR711" s="324">
        <f t="shared" si="140"/>
        <v>0</v>
      </c>
      <c r="AS711" s="324">
        <f t="shared" si="141"/>
        <v>0</v>
      </c>
      <c r="AT711" s="324">
        <f t="shared" si="142"/>
        <v>0</v>
      </c>
      <c r="AU711" s="321">
        <f t="shared" si="143"/>
        <v>0</v>
      </c>
      <c r="AV711" s="322" t="str">
        <f t="shared" si="133"/>
        <v/>
      </c>
      <c r="AW711" s="110"/>
      <c r="AX711" s="110"/>
      <c r="AY711" s="110"/>
    </row>
    <row r="712" spans="1:51">
      <c r="A712" s="319"/>
      <c r="B712" s="634"/>
      <c r="C712" s="634"/>
      <c r="D712" s="633"/>
      <c r="E712" s="635"/>
      <c r="F712" s="635"/>
      <c r="G712" s="634"/>
      <c r="H712" s="647"/>
      <c r="I712" s="651"/>
      <c r="J712" s="647"/>
      <c r="K712" s="649"/>
      <c r="L712" s="647">
        <f>IF(D712="",0,VLOOKUP(D712,LookupDataNonCounty!$B$2:$C$16,2,FALSE)*J712)</f>
        <v>0</v>
      </c>
      <c r="M712" s="647"/>
      <c r="N712" s="647"/>
      <c r="O712" s="647"/>
      <c r="P712" s="647"/>
      <c r="Q712" s="647"/>
      <c r="R712" s="459"/>
      <c r="S712" s="460"/>
      <c r="T712" s="461"/>
      <c r="U712" s="462"/>
      <c r="V712" s="459"/>
      <c r="W712" s="459"/>
      <c r="X712" s="459"/>
      <c r="Y712" s="463"/>
      <c r="Z712" s="464"/>
      <c r="AA712" s="465"/>
      <c r="AB712" s="459"/>
      <c r="AC712" s="463"/>
      <c r="AD712" s="464"/>
      <c r="AE712" s="466"/>
      <c r="AF712" s="464"/>
      <c r="AG712" s="461"/>
      <c r="AH712" s="464"/>
      <c r="AI712" s="461"/>
      <c r="AJ712" s="653">
        <f t="shared" si="134"/>
        <v>1</v>
      </c>
      <c r="AK712" s="608"/>
      <c r="AL712" s="320">
        <f t="shared" si="132"/>
        <v>0</v>
      </c>
      <c r="AM712" s="320">
        <f t="shared" si="135"/>
        <v>0</v>
      </c>
      <c r="AN712" s="324">
        <f t="shared" si="136"/>
        <v>0</v>
      </c>
      <c r="AO712" s="324">
        <f t="shared" si="137"/>
        <v>0</v>
      </c>
      <c r="AP712" s="324">
        <f t="shared" si="138"/>
        <v>0</v>
      </c>
      <c r="AQ712" s="324">
        <f t="shared" si="139"/>
        <v>0</v>
      </c>
      <c r="AR712" s="324">
        <f t="shared" si="140"/>
        <v>0</v>
      </c>
      <c r="AS712" s="324">
        <f t="shared" si="141"/>
        <v>0</v>
      </c>
      <c r="AT712" s="324">
        <f t="shared" si="142"/>
        <v>0</v>
      </c>
      <c r="AU712" s="321">
        <f t="shared" si="143"/>
        <v>0</v>
      </c>
      <c r="AV712" s="322" t="str">
        <f t="shared" si="133"/>
        <v/>
      </c>
      <c r="AW712" s="110"/>
      <c r="AX712" s="110"/>
      <c r="AY712" s="110"/>
    </row>
    <row r="713" spans="1:51">
      <c r="A713" s="319"/>
      <c r="B713" s="634"/>
      <c r="C713" s="634"/>
      <c r="D713" s="633"/>
      <c r="E713" s="635"/>
      <c r="F713" s="635"/>
      <c r="G713" s="634"/>
      <c r="H713" s="647"/>
      <c r="I713" s="651"/>
      <c r="J713" s="647"/>
      <c r="K713" s="649"/>
      <c r="L713" s="647">
        <f>IF(D713="",0,VLOOKUP(D713,LookupDataNonCounty!$B$2:$C$16,2,FALSE)*J713)</f>
        <v>0</v>
      </c>
      <c r="M713" s="647"/>
      <c r="N713" s="647"/>
      <c r="O713" s="647"/>
      <c r="P713" s="647"/>
      <c r="Q713" s="647"/>
      <c r="R713" s="459"/>
      <c r="S713" s="460"/>
      <c r="T713" s="461"/>
      <c r="U713" s="462"/>
      <c r="V713" s="459"/>
      <c r="W713" s="459"/>
      <c r="X713" s="459"/>
      <c r="Y713" s="463"/>
      <c r="Z713" s="464"/>
      <c r="AA713" s="465"/>
      <c r="AB713" s="459"/>
      <c r="AC713" s="463"/>
      <c r="AD713" s="464"/>
      <c r="AE713" s="466"/>
      <c r="AF713" s="464"/>
      <c r="AG713" s="461"/>
      <c r="AH713" s="464"/>
      <c r="AI713" s="461"/>
      <c r="AJ713" s="653">
        <f t="shared" si="134"/>
        <v>1</v>
      </c>
      <c r="AK713" s="607"/>
      <c r="AL713" s="320">
        <f t="shared" si="132"/>
        <v>0</v>
      </c>
      <c r="AM713" s="320">
        <f t="shared" si="135"/>
        <v>0</v>
      </c>
      <c r="AN713" s="324">
        <f t="shared" si="136"/>
        <v>0</v>
      </c>
      <c r="AO713" s="324">
        <f t="shared" si="137"/>
        <v>0</v>
      </c>
      <c r="AP713" s="324">
        <f t="shared" si="138"/>
        <v>0</v>
      </c>
      <c r="AQ713" s="324">
        <f t="shared" si="139"/>
        <v>0</v>
      </c>
      <c r="AR713" s="324">
        <f t="shared" si="140"/>
        <v>0</v>
      </c>
      <c r="AS713" s="324">
        <f t="shared" si="141"/>
        <v>0</v>
      </c>
      <c r="AT713" s="324">
        <f t="shared" si="142"/>
        <v>0</v>
      </c>
      <c r="AU713" s="321">
        <f t="shared" si="143"/>
        <v>0</v>
      </c>
      <c r="AV713" s="322" t="str">
        <f t="shared" si="133"/>
        <v/>
      </c>
      <c r="AW713" s="110"/>
      <c r="AX713" s="110"/>
      <c r="AY713" s="110"/>
    </row>
    <row r="714" spans="1:51">
      <c r="A714" s="319"/>
      <c r="B714" s="634"/>
      <c r="C714" s="634"/>
      <c r="D714" s="633"/>
      <c r="E714" s="635"/>
      <c r="F714" s="635"/>
      <c r="G714" s="634"/>
      <c r="H714" s="647"/>
      <c r="I714" s="651"/>
      <c r="J714" s="647"/>
      <c r="K714" s="649"/>
      <c r="L714" s="647">
        <f>IF(D714="",0,VLOOKUP(D714,LookupDataNonCounty!$B$2:$C$16,2,FALSE)*J714)</f>
        <v>0</v>
      </c>
      <c r="M714" s="647"/>
      <c r="N714" s="647"/>
      <c r="O714" s="647"/>
      <c r="P714" s="647"/>
      <c r="Q714" s="647"/>
      <c r="R714" s="459"/>
      <c r="S714" s="460"/>
      <c r="T714" s="461"/>
      <c r="U714" s="462"/>
      <c r="V714" s="459"/>
      <c r="W714" s="459"/>
      <c r="X714" s="459"/>
      <c r="Y714" s="463"/>
      <c r="Z714" s="464"/>
      <c r="AA714" s="465"/>
      <c r="AB714" s="459"/>
      <c r="AC714" s="463"/>
      <c r="AD714" s="464"/>
      <c r="AE714" s="466"/>
      <c r="AF714" s="464"/>
      <c r="AG714" s="461"/>
      <c r="AH714" s="464"/>
      <c r="AI714" s="461"/>
      <c r="AJ714" s="653">
        <f t="shared" si="134"/>
        <v>1</v>
      </c>
      <c r="AK714" s="608"/>
      <c r="AL714" s="320">
        <f t="shared" si="132"/>
        <v>0</v>
      </c>
      <c r="AM714" s="320">
        <f t="shared" si="135"/>
        <v>0</v>
      </c>
      <c r="AN714" s="324">
        <f t="shared" si="136"/>
        <v>0</v>
      </c>
      <c r="AO714" s="324">
        <f t="shared" si="137"/>
        <v>0</v>
      </c>
      <c r="AP714" s="324">
        <f t="shared" si="138"/>
        <v>0</v>
      </c>
      <c r="AQ714" s="324">
        <f t="shared" si="139"/>
        <v>0</v>
      </c>
      <c r="AR714" s="324">
        <f t="shared" si="140"/>
        <v>0</v>
      </c>
      <c r="AS714" s="324">
        <f t="shared" si="141"/>
        <v>0</v>
      </c>
      <c r="AT714" s="324">
        <f t="shared" si="142"/>
        <v>0</v>
      </c>
      <c r="AU714" s="321">
        <f t="shared" si="143"/>
        <v>0</v>
      </c>
      <c r="AV714" s="322" t="str">
        <f t="shared" si="133"/>
        <v/>
      </c>
      <c r="AW714" s="110"/>
      <c r="AX714" s="110"/>
      <c r="AY714" s="110"/>
    </row>
    <row r="715" spans="1:51">
      <c r="A715" s="319"/>
      <c r="B715" s="634"/>
      <c r="C715" s="634"/>
      <c r="D715" s="633"/>
      <c r="E715" s="635"/>
      <c r="F715" s="635"/>
      <c r="G715" s="634"/>
      <c r="H715" s="647"/>
      <c r="I715" s="651"/>
      <c r="J715" s="647"/>
      <c r="K715" s="649"/>
      <c r="L715" s="647">
        <f>IF(D715="",0,VLOOKUP(D715,LookupDataNonCounty!$B$2:$C$16,2,FALSE)*J715)</f>
        <v>0</v>
      </c>
      <c r="M715" s="647"/>
      <c r="N715" s="647"/>
      <c r="O715" s="647"/>
      <c r="P715" s="647"/>
      <c r="Q715" s="647"/>
      <c r="R715" s="459"/>
      <c r="S715" s="460"/>
      <c r="T715" s="461"/>
      <c r="U715" s="462"/>
      <c r="V715" s="459"/>
      <c r="W715" s="459"/>
      <c r="X715" s="459"/>
      <c r="Y715" s="463"/>
      <c r="Z715" s="464"/>
      <c r="AA715" s="465"/>
      <c r="AB715" s="459"/>
      <c r="AC715" s="463"/>
      <c r="AD715" s="464"/>
      <c r="AE715" s="466"/>
      <c r="AF715" s="464"/>
      <c r="AG715" s="461"/>
      <c r="AH715" s="464"/>
      <c r="AI715" s="461"/>
      <c r="AJ715" s="653">
        <f t="shared" si="134"/>
        <v>1</v>
      </c>
      <c r="AK715" s="607"/>
      <c r="AL715" s="320">
        <f t="shared" si="132"/>
        <v>0</v>
      </c>
      <c r="AM715" s="320">
        <f t="shared" si="135"/>
        <v>0</v>
      </c>
      <c r="AN715" s="324">
        <f t="shared" si="136"/>
        <v>0</v>
      </c>
      <c r="AO715" s="324">
        <f t="shared" si="137"/>
        <v>0</v>
      </c>
      <c r="AP715" s="324">
        <f t="shared" si="138"/>
        <v>0</v>
      </c>
      <c r="AQ715" s="324">
        <f t="shared" si="139"/>
        <v>0</v>
      </c>
      <c r="AR715" s="324">
        <f t="shared" si="140"/>
        <v>0</v>
      </c>
      <c r="AS715" s="324">
        <f t="shared" si="141"/>
        <v>0</v>
      </c>
      <c r="AT715" s="324">
        <f t="shared" si="142"/>
        <v>0</v>
      </c>
      <c r="AU715" s="321">
        <f t="shared" si="143"/>
        <v>0</v>
      </c>
      <c r="AV715" s="322" t="str">
        <f t="shared" si="133"/>
        <v/>
      </c>
      <c r="AW715" s="110"/>
      <c r="AX715" s="110"/>
      <c r="AY715" s="110"/>
    </row>
    <row r="716" spans="1:51">
      <c r="A716" s="319"/>
      <c r="B716" s="634"/>
      <c r="C716" s="634"/>
      <c r="D716" s="633"/>
      <c r="E716" s="635"/>
      <c r="F716" s="635"/>
      <c r="G716" s="634"/>
      <c r="H716" s="647"/>
      <c r="I716" s="651"/>
      <c r="J716" s="647"/>
      <c r="K716" s="649"/>
      <c r="L716" s="647">
        <f>IF(D716="",0,VLOOKUP(D716,LookupDataNonCounty!$B$2:$C$16,2,FALSE)*J716)</f>
        <v>0</v>
      </c>
      <c r="M716" s="647"/>
      <c r="N716" s="647"/>
      <c r="O716" s="647"/>
      <c r="P716" s="647"/>
      <c r="Q716" s="647"/>
      <c r="R716" s="459"/>
      <c r="S716" s="460"/>
      <c r="T716" s="461"/>
      <c r="U716" s="462"/>
      <c r="V716" s="459"/>
      <c r="W716" s="459"/>
      <c r="X716" s="459"/>
      <c r="Y716" s="463"/>
      <c r="Z716" s="464"/>
      <c r="AA716" s="465"/>
      <c r="AB716" s="459"/>
      <c r="AC716" s="463"/>
      <c r="AD716" s="464"/>
      <c r="AE716" s="466"/>
      <c r="AF716" s="464"/>
      <c r="AG716" s="461"/>
      <c r="AH716" s="464"/>
      <c r="AI716" s="461"/>
      <c r="AJ716" s="653">
        <f t="shared" si="134"/>
        <v>1</v>
      </c>
      <c r="AK716" s="608"/>
      <c r="AL716" s="320">
        <f t="shared" si="132"/>
        <v>0</v>
      </c>
      <c r="AM716" s="320">
        <f t="shared" si="135"/>
        <v>0</v>
      </c>
      <c r="AN716" s="324">
        <f t="shared" si="136"/>
        <v>0</v>
      </c>
      <c r="AO716" s="324">
        <f t="shared" si="137"/>
        <v>0</v>
      </c>
      <c r="AP716" s="324">
        <f t="shared" si="138"/>
        <v>0</v>
      </c>
      <c r="AQ716" s="324">
        <f t="shared" si="139"/>
        <v>0</v>
      </c>
      <c r="AR716" s="324">
        <f t="shared" si="140"/>
        <v>0</v>
      </c>
      <c r="AS716" s="324">
        <f t="shared" si="141"/>
        <v>0</v>
      </c>
      <c r="AT716" s="324">
        <f t="shared" si="142"/>
        <v>0</v>
      </c>
      <c r="AU716" s="321">
        <f t="shared" si="143"/>
        <v>0</v>
      </c>
      <c r="AV716" s="322" t="str">
        <f t="shared" si="133"/>
        <v/>
      </c>
      <c r="AW716" s="110"/>
      <c r="AX716" s="110"/>
      <c r="AY716" s="110"/>
    </row>
    <row r="717" spans="1:51">
      <c r="A717" s="319"/>
      <c r="B717" s="634"/>
      <c r="C717" s="634"/>
      <c r="D717" s="633"/>
      <c r="E717" s="635"/>
      <c r="F717" s="635"/>
      <c r="G717" s="634"/>
      <c r="H717" s="647"/>
      <c r="I717" s="651"/>
      <c r="J717" s="647"/>
      <c r="K717" s="649"/>
      <c r="L717" s="647">
        <f>IF(D717="",0,VLOOKUP(D717,LookupDataNonCounty!$B$2:$C$16,2,FALSE)*J717)</f>
        <v>0</v>
      </c>
      <c r="M717" s="647"/>
      <c r="N717" s="647"/>
      <c r="O717" s="647"/>
      <c r="P717" s="647"/>
      <c r="Q717" s="647"/>
      <c r="R717" s="459"/>
      <c r="S717" s="460"/>
      <c r="T717" s="461"/>
      <c r="U717" s="462"/>
      <c r="V717" s="459"/>
      <c r="W717" s="459"/>
      <c r="X717" s="459"/>
      <c r="Y717" s="463"/>
      <c r="Z717" s="464"/>
      <c r="AA717" s="465"/>
      <c r="AB717" s="459"/>
      <c r="AC717" s="463"/>
      <c r="AD717" s="464"/>
      <c r="AE717" s="466"/>
      <c r="AF717" s="464"/>
      <c r="AG717" s="461"/>
      <c r="AH717" s="464"/>
      <c r="AI717" s="461"/>
      <c r="AJ717" s="653">
        <f t="shared" si="134"/>
        <v>1</v>
      </c>
      <c r="AK717" s="607"/>
      <c r="AL717" s="320">
        <f t="shared" si="132"/>
        <v>0</v>
      </c>
      <c r="AM717" s="320">
        <f t="shared" si="135"/>
        <v>0</v>
      </c>
      <c r="AN717" s="324">
        <f t="shared" si="136"/>
        <v>0</v>
      </c>
      <c r="AO717" s="324">
        <f t="shared" si="137"/>
        <v>0</v>
      </c>
      <c r="AP717" s="324">
        <f t="shared" si="138"/>
        <v>0</v>
      </c>
      <c r="AQ717" s="324">
        <f t="shared" si="139"/>
        <v>0</v>
      </c>
      <c r="AR717" s="324">
        <f t="shared" si="140"/>
        <v>0</v>
      </c>
      <c r="AS717" s="324">
        <f t="shared" si="141"/>
        <v>0</v>
      </c>
      <c r="AT717" s="324">
        <f t="shared" si="142"/>
        <v>0</v>
      </c>
      <c r="AU717" s="321">
        <f t="shared" si="143"/>
        <v>0</v>
      </c>
      <c r="AV717" s="322" t="str">
        <f t="shared" si="133"/>
        <v/>
      </c>
      <c r="AW717" s="110"/>
      <c r="AX717" s="110"/>
      <c r="AY717" s="110"/>
    </row>
    <row r="718" spans="1:51">
      <c r="A718" s="319"/>
      <c r="B718" s="634"/>
      <c r="C718" s="634"/>
      <c r="D718" s="633"/>
      <c r="E718" s="635"/>
      <c r="F718" s="635"/>
      <c r="G718" s="634"/>
      <c r="H718" s="647"/>
      <c r="I718" s="651"/>
      <c r="J718" s="647"/>
      <c r="K718" s="649"/>
      <c r="L718" s="647">
        <f>IF(D718="",0,VLOOKUP(D718,LookupDataNonCounty!$B$2:$C$16,2,FALSE)*J718)</f>
        <v>0</v>
      </c>
      <c r="M718" s="647"/>
      <c r="N718" s="647"/>
      <c r="O718" s="647"/>
      <c r="P718" s="647"/>
      <c r="Q718" s="647"/>
      <c r="R718" s="459"/>
      <c r="S718" s="460"/>
      <c r="T718" s="461"/>
      <c r="U718" s="462"/>
      <c r="V718" s="459"/>
      <c r="W718" s="459"/>
      <c r="X718" s="459"/>
      <c r="Y718" s="463"/>
      <c r="Z718" s="464"/>
      <c r="AA718" s="465"/>
      <c r="AB718" s="459"/>
      <c r="AC718" s="463"/>
      <c r="AD718" s="464"/>
      <c r="AE718" s="466"/>
      <c r="AF718" s="464"/>
      <c r="AG718" s="461"/>
      <c r="AH718" s="464"/>
      <c r="AI718" s="461"/>
      <c r="AJ718" s="653">
        <f t="shared" si="134"/>
        <v>1</v>
      </c>
      <c r="AK718" s="608"/>
      <c r="AL718" s="320">
        <f t="shared" si="132"/>
        <v>0</v>
      </c>
      <c r="AM718" s="320">
        <f t="shared" si="135"/>
        <v>0</v>
      </c>
      <c r="AN718" s="324">
        <f t="shared" si="136"/>
        <v>0</v>
      </c>
      <c r="AO718" s="324">
        <f t="shared" si="137"/>
        <v>0</v>
      </c>
      <c r="AP718" s="324">
        <f t="shared" si="138"/>
        <v>0</v>
      </c>
      <c r="AQ718" s="324">
        <f t="shared" si="139"/>
        <v>0</v>
      </c>
      <c r="AR718" s="324">
        <f t="shared" si="140"/>
        <v>0</v>
      </c>
      <c r="AS718" s="324">
        <f t="shared" si="141"/>
        <v>0</v>
      </c>
      <c r="AT718" s="324">
        <f t="shared" si="142"/>
        <v>0</v>
      </c>
      <c r="AU718" s="321">
        <f t="shared" si="143"/>
        <v>0</v>
      </c>
      <c r="AV718" s="322" t="str">
        <f t="shared" si="133"/>
        <v/>
      </c>
      <c r="AW718" s="110"/>
      <c r="AX718" s="110"/>
      <c r="AY718" s="110"/>
    </row>
    <row r="719" spans="1:51">
      <c r="A719" s="319"/>
      <c r="B719" s="634"/>
      <c r="C719" s="634"/>
      <c r="D719" s="633"/>
      <c r="E719" s="635"/>
      <c r="F719" s="635"/>
      <c r="G719" s="634"/>
      <c r="H719" s="647"/>
      <c r="I719" s="651"/>
      <c r="J719" s="647"/>
      <c r="K719" s="649"/>
      <c r="L719" s="647">
        <f>IF(D719="",0,VLOOKUP(D719,LookupDataNonCounty!$B$2:$C$16,2,FALSE)*J719)</f>
        <v>0</v>
      </c>
      <c r="M719" s="647"/>
      <c r="N719" s="647"/>
      <c r="O719" s="647"/>
      <c r="P719" s="647"/>
      <c r="Q719" s="647"/>
      <c r="R719" s="459"/>
      <c r="S719" s="460"/>
      <c r="T719" s="461"/>
      <c r="U719" s="462"/>
      <c r="V719" s="459"/>
      <c r="W719" s="459"/>
      <c r="X719" s="459"/>
      <c r="Y719" s="463"/>
      <c r="Z719" s="464"/>
      <c r="AA719" s="465"/>
      <c r="AB719" s="459"/>
      <c r="AC719" s="463"/>
      <c r="AD719" s="464"/>
      <c r="AE719" s="466"/>
      <c r="AF719" s="464"/>
      <c r="AG719" s="461"/>
      <c r="AH719" s="464"/>
      <c r="AI719" s="461"/>
      <c r="AJ719" s="653">
        <f t="shared" si="134"/>
        <v>1</v>
      </c>
      <c r="AK719" s="607"/>
      <c r="AL719" s="320">
        <f t="shared" si="132"/>
        <v>0</v>
      </c>
      <c r="AM719" s="320">
        <f t="shared" si="135"/>
        <v>0</v>
      </c>
      <c r="AN719" s="324">
        <f t="shared" si="136"/>
        <v>0</v>
      </c>
      <c r="AO719" s="324">
        <f t="shared" si="137"/>
        <v>0</v>
      </c>
      <c r="AP719" s="324">
        <f t="shared" si="138"/>
        <v>0</v>
      </c>
      <c r="AQ719" s="324">
        <f t="shared" si="139"/>
        <v>0</v>
      </c>
      <c r="AR719" s="324">
        <f t="shared" si="140"/>
        <v>0</v>
      </c>
      <c r="AS719" s="324">
        <f t="shared" si="141"/>
        <v>0</v>
      </c>
      <c r="AT719" s="324">
        <f t="shared" si="142"/>
        <v>0</v>
      </c>
      <c r="AU719" s="321">
        <f t="shared" si="143"/>
        <v>0</v>
      </c>
      <c r="AV719" s="322" t="str">
        <f t="shared" si="133"/>
        <v/>
      </c>
      <c r="AW719" s="110"/>
      <c r="AX719" s="110"/>
      <c r="AY719" s="110"/>
    </row>
    <row r="720" spans="1:51">
      <c r="A720" s="319"/>
      <c r="B720" s="634"/>
      <c r="C720" s="634"/>
      <c r="D720" s="633"/>
      <c r="E720" s="635"/>
      <c r="F720" s="635"/>
      <c r="G720" s="634"/>
      <c r="H720" s="647"/>
      <c r="I720" s="651"/>
      <c r="J720" s="647"/>
      <c r="K720" s="649"/>
      <c r="L720" s="647">
        <f>IF(D720="",0,VLOOKUP(D720,LookupDataNonCounty!$B$2:$C$16,2,FALSE)*J720)</f>
        <v>0</v>
      </c>
      <c r="M720" s="647"/>
      <c r="N720" s="647"/>
      <c r="O720" s="647"/>
      <c r="P720" s="647"/>
      <c r="Q720" s="647"/>
      <c r="R720" s="459"/>
      <c r="S720" s="460"/>
      <c r="T720" s="461"/>
      <c r="U720" s="462"/>
      <c r="V720" s="459"/>
      <c r="W720" s="459"/>
      <c r="X720" s="459"/>
      <c r="Y720" s="463"/>
      <c r="Z720" s="464"/>
      <c r="AA720" s="465"/>
      <c r="AB720" s="459"/>
      <c r="AC720" s="463"/>
      <c r="AD720" s="464"/>
      <c r="AE720" s="466"/>
      <c r="AF720" s="464"/>
      <c r="AG720" s="461"/>
      <c r="AH720" s="464"/>
      <c r="AI720" s="461"/>
      <c r="AJ720" s="653">
        <f t="shared" si="134"/>
        <v>1</v>
      </c>
      <c r="AK720" s="608"/>
      <c r="AL720" s="320">
        <f t="shared" si="132"/>
        <v>0</v>
      </c>
      <c r="AM720" s="320">
        <f t="shared" si="135"/>
        <v>0</v>
      </c>
      <c r="AN720" s="324">
        <f t="shared" si="136"/>
        <v>0</v>
      </c>
      <c r="AO720" s="324">
        <f t="shared" si="137"/>
        <v>0</v>
      </c>
      <c r="AP720" s="324">
        <f t="shared" si="138"/>
        <v>0</v>
      </c>
      <c r="AQ720" s="324">
        <f t="shared" si="139"/>
        <v>0</v>
      </c>
      <c r="AR720" s="324">
        <f t="shared" si="140"/>
        <v>0</v>
      </c>
      <c r="AS720" s="324">
        <f t="shared" si="141"/>
        <v>0</v>
      </c>
      <c r="AT720" s="324">
        <f t="shared" si="142"/>
        <v>0</v>
      </c>
      <c r="AU720" s="321">
        <f t="shared" si="143"/>
        <v>0</v>
      </c>
      <c r="AV720" s="322" t="str">
        <f t="shared" si="133"/>
        <v/>
      </c>
      <c r="AW720" s="110"/>
      <c r="AX720" s="110"/>
      <c r="AY720" s="110"/>
    </row>
    <row r="721" spans="1:51">
      <c r="A721" s="319"/>
      <c r="B721" s="634"/>
      <c r="C721" s="634"/>
      <c r="D721" s="633"/>
      <c r="E721" s="635"/>
      <c r="F721" s="635"/>
      <c r="G721" s="634"/>
      <c r="H721" s="647"/>
      <c r="I721" s="651"/>
      <c r="J721" s="647"/>
      <c r="K721" s="649"/>
      <c r="L721" s="647">
        <f>IF(D721="",0,VLOOKUP(D721,LookupDataNonCounty!$B$2:$C$16,2,FALSE)*J721)</f>
        <v>0</v>
      </c>
      <c r="M721" s="647"/>
      <c r="N721" s="647"/>
      <c r="O721" s="647"/>
      <c r="P721" s="647"/>
      <c r="Q721" s="647"/>
      <c r="R721" s="459"/>
      <c r="S721" s="460"/>
      <c r="T721" s="461"/>
      <c r="U721" s="462"/>
      <c r="V721" s="459"/>
      <c r="W721" s="459"/>
      <c r="X721" s="459"/>
      <c r="Y721" s="463"/>
      <c r="Z721" s="464"/>
      <c r="AA721" s="465"/>
      <c r="AB721" s="459"/>
      <c r="AC721" s="463"/>
      <c r="AD721" s="464"/>
      <c r="AE721" s="466"/>
      <c r="AF721" s="464"/>
      <c r="AG721" s="461"/>
      <c r="AH721" s="464"/>
      <c r="AI721" s="461"/>
      <c r="AJ721" s="653">
        <f t="shared" si="134"/>
        <v>1</v>
      </c>
      <c r="AK721" s="607"/>
      <c r="AL721" s="320">
        <f t="shared" si="132"/>
        <v>0</v>
      </c>
      <c r="AM721" s="320">
        <f t="shared" si="135"/>
        <v>0</v>
      </c>
      <c r="AN721" s="324">
        <f t="shared" si="136"/>
        <v>0</v>
      </c>
      <c r="AO721" s="324">
        <f t="shared" si="137"/>
        <v>0</v>
      </c>
      <c r="AP721" s="324">
        <f t="shared" si="138"/>
        <v>0</v>
      </c>
      <c r="AQ721" s="324">
        <f t="shared" si="139"/>
        <v>0</v>
      </c>
      <c r="AR721" s="324">
        <f t="shared" si="140"/>
        <v>0</v>
      </c>
      <c r="AS721" s="324">
        <f t="shared" si="141"/>
        <v>0</v>
      </c>
      <c r="AT721" s="324">
        <f t="shared" si="142"/>
        <v>0</v>
      </c>
      <c r="AU721" s="321">
        <f t="shared" si="143"/>
        <v>0</v>
      </c>
      <c r="AV721" s="322" t="str">
        <f t="shared" si="133"/>
        <v/>
      </c>
      <c r="AW721" s="110"/>
      <c r="AX721" s="110"/>
      <c r="AY721" s="110"/>
    </row>
    <row r="722" spans="1:51">
      <c r="A722" s="319"/>
      <c r="B722" s="634"/>
      <c r="C722" s="634"/>
      <c r="D722" s="633"/>
      <c r="E722" s="635"/>
      <c r="F722" s="635"/>
      <c r="G722" s="634"/>
      <c r="H722" s="647"/>
      <c r="I722" s="651"/>
      <c r="J722" s="647"/>
      <c r="K722" s="649"/>
      <c r="L722" s="647">
        <f>IF(D722="",0,VLOOKUP(D722,LookupDataNonCounty!$B$2:$C$16,2,FALSE)*J722)</f>
        <v>0</v>
      </c>
      <c r="M722" s="647"/>
      <c r="N722" s="647"/>
      <c r="O722" s="647"/>
      <c r="P722" s="647"/>
      <c r="Q722" s="647"/>
      <c r="R722" s="459"/>
      <c r="S722" s="460"/>
      <c r="T722" s="461"/>
      <c r="U722" s="462"/>
      <c r="V722" s="459"/>
      <c r="W722" s="459"/>
      <c r="X722" s="459"/>
      <c r="Y722" s="463"/>
      <c r="Z722" s="464"/>
      <c r="AA722" s="465"/>
      <c r="AB722" s="459"/>
      <c r="AC722" s="463"/>
      <c r="AD722" s="464"/>
      <c r="AE722" s="466"/>
      <c r="AF722" s="464"/>
      <c r="AG722" s="461"/>
      <c r="AH722" s="464"/>
      <c r="AI722" s="461"/>
      <c r="AJ722" s="653">
        <f t="shared" si="134"/>
        <v>1</v>
      </c>
      <c r="AK722" s="608"/>
      <c r="AL722" s="320">
        <f t="shared" si="132"/>
        <v>0</v>
      </c>
      <c r="AM722" s="320">
        <f t="shared" si="135"/>
        <v>0</v>
      </c>
      <c r="AN722" s="324">
        <f t="shared" si="136"/>
        <v>0</v>
      </c>
      <c r="AO722" s="324">
        <f t="shared" si="137"/>
        <v>0</v>
      </c>
      <c r="AP722" s="324">
        <f t="shared" si="138"/>
        <v>0</v>
      </c>
      <c r="AQ722" s="324">
        <f t="shared" si="139"/>
        <v>0</v>
      </c>
      <c r="AR722" s="324">
        <f t="shared" si="140"/>
        <v>0</v>
      </c>
      <c r="AS722" s="324">
        <f t="shared" si="141"/>
        <v>0</v>
      </c>
      <c r="AT722" s="324">
        <f t="shared" si="142"/>
        <v>0</v>
      </c>
      <c r="AU722" s="321">
        <f t="shared" si="143"/>
        <v>0</v>
      </c>
      <c r="AV722" s="322" t="str">
        <f t="shared" si="133"/>
        <v/>
      </c>
      <c r="AW722" s="110"/>
      <c r="AX722" s="110"/>
      <c r="AY722" s="110"/>
    </row>
    <row r="723" spans="1:51">
      <c r="A723" s="319"/>
      <c r="B723" s="634"/>
      <c r="C723" s="634"/>
      <c r="D723" s="633"/>
      <c r="E723" s="635"/>
      <c r="F723" s="635"/>
      <c r="G723" s="634"/>
      <c r="H723" s="647"/>
      <c r="I723" s="651"/>
      <c r="J723" s="647"/>
      <c r="K723" s="649"/>
      <c r="L723" s="647">
        <f>IF(D723="",0,VLOOKUP(D723,LookupDataNonCounty!$B$2:$C$16,2,FALSE)*J723)</f>
        <v>0</v>
      </c>
      <c r="M723" s="647"/>
      <c r="N723" s="647"/>
      <c r="O723" s="647"/>
      <c r="P723" s="647"/>
      <c r="Q723" s="647"/>
      <c r="R723" s="459"/>
      <c r="S723" s="460"/>
      <c r="T723" s="461"/>
      <c r="U723" s="462"/>
      <c r="V723" s="459"/>
      <c r="W723" s="459"/>
      <c r="X723" s="459"/>
      <c r="Y723" s="463"/>
      <c r="Z723" s="464"/>
      <c r="AA723" s="465"/>
      <c r="AB723" s="459"/>
      <c r="AC723" s="463"/>
      <c r="AD723" s="464"/>
      <c r="AE723" s="466"/>
      <c r="AF723" s="464"/>
      <c r="AG723" s="461"/>
      <c r="AH723" s="464"/>
      <c r="AI723" s="461"/>
      <c r="AJ723" s="653">
        <f t="shared" si="134"/>
        <v>1</v>
      </c>
      <c r="AK723" s="607"/>
      <c r="AL723" s="320">
        <f t="shared" si="132"/>
        <v>0</v>
      </c>
      <c r="AM723" s="320">
        <f t="shared" si="135"/>
        <v>0</v>
      </c>
      <c r="AN723" s="324">
        <f t="shared" si="136"/>
        <v>0</v>
      </c>
      <c r="AO723" s="324">
        <f t="shared" si="137"/>
        <v>0</v>
      </c>
      <c r="AP723" s="324">
        <f t="shared" si="138"/>
        <v>0</v>
      </c>
      <c r="AQ723" s="324">
        <f t="shared" si="139"/>
        <v>0</v>
      </c>
      <c r="AR723" s="324">
        <f t="shared" si="140"/>
        <v>0</v>
      </c>
      <c r="AS723" s="324">
        <f t="shared" si="141"/>
        <v>0</v>
      </c>
      <c r="AT723" s="324">
        <f t="shared" si="142"/>
        <v>0</v>
      </c>
      <c r="AU723" s="321">
        <f t="shared" si="143"/>
        <v>0</v>
      </c>
      <c r="AV723" s="322" t="str">
        <f t="shared" si="133"/>
        <v/>
      </c>
      <c r="AW723" s="110"/>
      <c r="AX723" s="110"/>
      <c r="AY723" s="110"/>
    </row>
    <row r="724" spans="1:51">
      <c r="A724" s="319"/>
      <c r="B724" s="634"/>
      <c r="C724" s="634"/>
      <c r="D724" s="633"/>
      <c r="E724" s="635"/>
      <c r="F724" s="635"/>
      <c r="G724" s="634"/>
      <c r="H724" s="647"/>
      <c r="I724" s="651"/>
      <c r="J724" s="647"/>
      <c r="K724" s="649"/>
      <c r="L724" s="647">
        <f>IF(D724="",0,VLOOKUP(D724,LookupDataNonCounty!$B$2:$C$16,2,FALSE)*J724)</f>
        <v>0</v>
      </c>
      <c r="M724" s="647"/>
      <c r="N724" s="647"/>
      <c r="O724" s="647"/>
      <c r="P724" s="647"/>
      <c r="Q724" s="647"/>
      <c r="R724" s="459"/>
      <c r="S724" s="460"/>
      <c r="T724" s="461"/>
      <c r="U724" s="462"/>
      <c r="V724" s="459"/>
      <c r="W724" s="459"/>
      <c r="X724" s="459"/>
      <c r="Y724" s="463"/>
      <c r="Z724" s="464"/>
      <c r="AA724" s="465"/>
      <c r="AB724" s="459"/>
      <c r="AC724" s="463"/>
      <c r="AD724" s="464"/>
      <c r="AE724" s="466"/>
      <c r="AF724" s="464"/>
      <c r="AG724" s="461"/>
      <c r="AH724" s="464"/>
      <c r="AI724" s="461"/>
      <c r="AJ724" s="653">
        <f t="shared" si="134"/>
        <v>1</v>
      </c>
      <c r="AK724" s="608"/>
      <c r="AL724" s="320">
        <f t="shared" si="132"/>
        <v>0</v>
      </c>
      <c r="AM724" s="320">
        <f t="shared" si="135"/>
        <v>0</v>
      </c>
      <c r="AN724" s="324">
        <f t="shared" si="136"/>
        <v>0</v>
      </c>
      <c r="AO724" s="324">
        <f t="shared" si="137"/>
        <v>0</v>
      </c>
      <c r="AP724" s="324">
        <f t="shared" si="138"/>
        <v>0</v>
      </c>
      <c r="AQ724" s="324">
        <f t="shared" si="139"/>
        <v>0</v>
      </c>
      <c r="AR724" s="324">
        <f t="shared" si="140"/>
        <v>0</v>
      </c>
      <c r="AS724" s="324">
        <f t="shared" si="141"/>
        <v>0</v>
      </c>
      <c r="AT724" s="324">
        <f t="shared" si="142"/>
        <v>0</v>
      </c>
      <c r="AU724" s="321">
        <f t="shared" si="143"/>
        <v>0</v>
      </c>
      <c r="AV724" s="322" t="str">
        <f t="shared" si="133"/>
        <v/>
      </c>
      <c r="AW724" s="110"/>
      <c r="AX724" s="110"/>
      <c r="AY724" s="110"/>
    </row>
    <row r="725" spans="1:51">
      <c r="A725" s="319"/>
      <c r="B725" s="634"/>
      <c r="C725" s="634"/>
      <c r="D725" s="633"/>
      <c r="E725" s="635"/>
      <c r="F725" s="635"/>
      <c r="G725" s="634"/>
      <c r="H725" s="647"/>
      <c r="I725" s="651"/>
      <c r="J725" s="647"/>
      <c r="K725" s="649"/>
      <c r="L725" s="647">
        <f>IF(D725="",0,VLOOKUP(D725,LookupDataNonCounty!$B$2:$C$16,2,FALSE)*J725)</f>
        <v>0</v>
      </c>
      <c r="M725" s="647"/>
      <c r="N725" s="647"/>
      <c r="O725" s="647"/>
      <c r="P725" s="647"/>
      <c r="Q725" s="647"/>
      <c r="R725" s="459"/>
      <c r="S725" s="460"/>
      <c r="T725" s="461"/>
      <c r="U725" s="462"/>
      <c r="V725" s="459"/>
      <c r="W725" s="459"/>
      <c r="X725" s="459"/>
      <c r="Y725" s="463"/>
      <c r="Z725" s="464"/>
      <c r="AA725" s="465"/>
      <c r="AB725" s="459"/>
      <c r="AC725" s="463"/>
      <c r="AD725" s="464"/>
      <c r="AE725" s="466"/>
      <c r="AF725" s="464"/>
      <c r="AG725" s="461"/>
      <c r="AH725" s="464"/>
      <c r="AI725" s="461"/>
      <c r="AJ725" s="653">
        <f t="shared" si="134"/>
        <v>1</v>
      </c>
      <c r="AK725" s="607"/>
      <c r="AL725" s="320">
        <f t="shared" si="132"/>
        <v>0</v>
      </c>
      <c r="AM725" s="320">
        <f t="shared" si="135"/>
        <v>0</v>
      </c>
      <c r="AN725" s="324">
        <f t="shared" si="136"/>
        <v>0</v>
      </c>
      <c r="AO725" s="324">
        <f t="shared" si="137"/>
        <v>0</v>
      </c>
      <c r="AP725" s="324">
        <f t="shared" si="138"/>
        <v>0</v>
      </c>
      <c r="AQ725" s="324">
        <f t="shared" si="139"/>
        <v>0</v>
      </c>
      <c r="AR725" s="324">
        <f t="shared" si="140"/>
        <v>0</v>
      </c>
      <c r="AS725" s="324">
        <f t="shared" si="141"/>
        <v>0</v>
      </c>
      <c r="AT725" s="324">
        <f t="shared" si="142"/>
        <v>0</v>
      </c>
      <c r="AU725" s="321">
        <f t="shared" si="143"/>
        <v>0</v>
      </c>
      <c r="AV725" s="322" t="str">
        <f t="shared" si="133"/>
        <v/>
      </c>
      <c r="AW725" s="110"/>
      <c r="AX725" s="110"/>
      <c r="AY725" s="110"/>
    </row>
    <row r="726" spans="1:51">
      <c r="A726" s="319"/>
      <c r="B726" s="634"/>
      <c r="C726" s="634"/>
      <c r="D726" s="633"/>
      <c r="E726" s="635"/>
      <c r="F726" s="635"/>
      <c r="G726" s="634"/>
      <c r="H726" s="647"/>
      <c r="I726" s="651"/>
      <c r="J726" s="647"/>
      <c r="K726" s="649"/>
      <c r="L726" s="647">
        <f>IF(D726="",0,VLOOKUP(D726,LookupDataNonCounty!$B$2:$C$16,2,FALSE)*J726)</f>
        <v>0</v>
      </c>
      <c r="M726" s="647"/>
      <c r="N726" s="647"/>
      <c r="O726" s="647"/>
      <c r="P726" s="647"/>
      <c r="Q726" s="647"/>
      <c r="R726" s="459"/>
      <c r="S726" s="460"/>
      <c r="T726" s="461"/>
      <c r="U726" s="462"/>
      <c r="V726" s="459"/>
      <c r="W726" s="459"/>
      <c r="X726" s="459"/>
      <c r="Y726" s="463"/>
      <c r="Z726" s="464"/>
      <c r="AA726" s="465"/>
      <c r="AB726" s="459"/>
      <c r="AC726" s="463"/>
      <c r="AD726" s="464"/>
      <c r="AE726" s="466"/>
      <c r="AF726" s="464"/>
      <c r="AG726" s="461"/>
      <c r="AH726" s="464"/>
      <c r="AI726" s="461"/>
      <c r="AJ726" s="653">
        <f t="shared" si="134"/>
        <v>1</v>
      </c>
      <c r="AK726" s="608"/>
      <c r="AL726" s="320">
        <f t="shared" si="132"/>
        <v>0</v>
      </c>
      <c r="AM726" s="320">
        <f t="shared" si="135"/>
        <v>0</v>
      </c>
      <c r="AN726" s="324">
        <f t="shared" si="136"/>
        <v>0</v>
      </c>
      <c r="AO726" s="324">
        <f t="shared" si="137"/>
        <v>0</v>
      </c>
      <c r="AP726" s="324">
        <f t="shared" si="138"/>
        <v>0</v>
      </c>
      <c r="AQ726" s="324">
        <f t="shared" si="139"/>
        <v>0</v>
      </c>
      <c r="AR726" s="324">
        <f t="shared" si="140"/>
        <v>0</v>
      </c>
      <c r="AS726" s="324">
        <f t="shared" si="141"/>
        <v>0</v>
      </c>
      <c r="AT726" s="324">
        <f t="shared" si="142"/>
        <v>0</v>
      </c>
      <c r="AU726" s="321">
        <f t="shared" si="143"/>
        <v>0</v>
      </c>
      <c r="AV726" s="322" t="str">
        <f t="shared" si="133"/>
        <v/>
      </c>
      <c r="AW726" s="110"/>
      <c r="AX726" s="110"/>
      <c r="AY726" s="110"/>
    </row>
    <row r="727" spans="1:51">
      <c r="A727" s="319"/>
      <c r="B727" s="634"/>
      <c r="C727" s="634"/>
      <c r="D727" s="633"/>
      <c r="E727" s="635"/>
      <c r="F727" s="635"/>
      <c r="G727" s="634"/>
      <c r="H727" s="647"/>
      <c r="I727" s="651"/>
      <c r="J727" s="647"/>
      <c r="K727" s="649"/>
      <c r="L727" s="647">
        <f>IF(D727="",0,VLOOKUP(D727,LookupDataNonCounty!$B$2:$C$16,2,FALSE)*J727)</f>
        <v>0</v>
      </c>
      <c r="M727" s="647"/>
      <c r="N727" s="647"/>
      <c r="O727" s="647"/>
      <c r="P727" s="647"/>
      <c r="Q727" s="647"/>
      <c r="R727" s="459"/>
      <c r="S727" s="460"/>
      <c r="T727" s="461"/>
      <c r="U727" s="462"/>
      <c r="V727" s="459"/>
      <c r="W727" s="459"/>
      <c r="X727" s="459"/>
      <c r="Y727" s="463"/>
      <c r="Z727" s="464"/>
      <c r="AA727" s="465"/>
      <c r="AB727" s="459"/>
      <c r="AC727" s="463"/>
      <c r="AD727" s="464"/>
      <c r="AE727" s="466"/>
      <c r="AF727" s="464"/>
      <c r="AG727" s="461"/>
      <c r="AH727" s="464"/>
      <c r="AI727" s="461"/>
      <c r="AJ727" s="653">
        <f t="shared" si="134"/>
        <v>1</v>
      </c>
      <c r="AK727" s="607"/>
      <c r="AL727" s="320">
        <f t="shared" si="132"/>
        <v>0</v>
      </c>
      <c r="AM727" s="320">
        <f t="shared" si="135"/>
        <v>0</v>
      </c>
      <c r="AN727" s="324">
        <f t="shared" si="136"/>
        <v>0</v>
      </c>
      <c r="AO727" s="324">
        <f t="shared" si="137"/>
        <v>0</v>
      </c>
      <c r="AP727" s="324">
        <f t="shared" si="138"/>
        <v>0</v>
      </c>
      <c r="AQ727" s="324">
        <f t="shared" si="139"/>
        <v>0</v>
      </c>
      <c r="AR727" s="324">
        <f t="shared" si="140"/>
        <v>0</v>
      </c>
      <c r="AS727" s="324">
        <f t="shared" si="141"/>
        <v>0</v>
      </c>
      <c r="AT727" s="324">
        <f t="shared" si="142"/>
        <v>0</v>
      </c>
      <c r="AU727" s="321">
        <f t="shared" si="143"/>
        <v>0</v>
      </c>
      <c r="AV727" s="322" t="str">
        <f t="shared" si="133"/>
        <v/>
      </c>
      <c r="AW727" s="110"/>
      <c r="AX727" s="110"/>
      <c r="AY727" s="110"/>
    </row>
    <row r="728" spans="1:51">
      <c r="A728" s="319"/>
      <c r="B728" s="634"/>
      <c r="C728" s="634"/>
      <c r="D728" s="633"/>
      <c r="E728" s="635"/>
      <c r="F728" s="635"/>
      <c r="G728" s="634"/>
      <c r="H728" s="647"/>
      <c r="I728" s="651"/>
      <c r="J728" s="647"/>
      <c r="K728" s="649"/>
      <c r="L728" s="647">
        <f>IF(D728="",0,VLOOKUP(D728,LookupDataNonCounty!$B$2:$C$16,2,FALSE)*J728)</f>
        <v>0</v>
      </c>
      <c r="M728" s="647"/>
      <c r="N728" s="647"/>
      <c r="O728" s="647"/>
      <c r="P728" s="647"/>
      <c r="Q728" s="647"/>
      <c r="R728" s="459"/>
      <c r="S728" s="460"/>
      <c r="T728" s="461"/>
      <c r="U728" s="462"/>
      <c r="V728" s="459"/>
      <c r="W728" s="459"/>
      <c r="X728" s="459"/>
      <c r="Y728" s="463"/>
      <c r="Z728" s="464"/>
      <c r="AA728" s="465"/>
      <c r="AB728" s="459"/>
      <c r="AC728" s="463"/>
      <c r="AD728" s="464"/>
      <c r="AE728" s="466"/>
      <c r="AF728" s="464"/>
      <c r="AG728" s="461"/>
      <c r="AH728" s="464"/>
      <c r="AI728" s="461"/>
      <c r="AJ728" s="653">
        <f t="shared" si="134"/>
        <v>1</v>
      </c>
      <c r="AK728" s="608"/>
      <c r="AL728" s="320">
        <f t="shared" si="132"/>
        <v>0</v>
      </c>
      <c r="AM728" s="320">
        <f t="shared" si="135"/>
        <v>0</v>
      </c>
      <c r="AN728" s="324">
        <f t="shared" si="136"/>
        <v>0</v>
      </c>
      <c r="AO728" s="324">
        <f t="shared" si="137"/>
        <v>0</v>
      </c>
      <c r="AP728" s="324">
        <f t="shared" si="138"/>
        <v>0</v>
      </c>
      <c r="AQ728" s="324">
        <f t="shared" si="139"/>
        <v>0</v>
      </c>
      <c r="AR728" s="324">
        <f t="shared" si="140"/>
        <v>0</v>
      </c>
      <c r="AS728" s="324">
        <f t="shared" si="141"/>
        <v>0</v>
      </c>
      <c r="AT728" s="324">
        <f t="shared" si="142"/>
        <v>0</v>
      </c>
      <c r="AU728" s="321">
        <f t="shared" si="143"/>
        <v>0</v>
      </c>
      <c r="AV728" s="322" t="str">
        <f t="shared" si="133"/>
        <v/>
      </c>
      <c r="AW728" s="110"/>
      <c r="AX728" s="110"/>
      <c r="AY728" s="110"/>
    </row>
    <row r="729" spans="1:51">
      <c r="A729" s="319"/>
      <c r="B729" s="634"/>
      <c r="C729" s="634"/>
      <c r="D729" s="633"/>
      <c r="E729" s="635"/>
      <c r="F729" s="635"/>
      <c r="G729" s="634"/>
      <c r="H729" s="647"/>
      <c r="I729" s="651"/>
      <c r="J729" s="647"/>
      <c r="K729" s="649"/>
      <c r="L729" s="647">
        <f>IF(D729="",0,VLOOKUP(D729,LookupDataNonCounty!$B$2:$C$16,2,FALSE)*J729)</f>
        <v>0</v>
      </c>
      <c r="M729" s="647"/>
      <c r="N729" s="647"/>
      <c r="O729" s="647"/>
      <c r="P729" s="647"/>
      <c r="Q729" s="647"/>
      <c r="R729" s="459"/>
      <c r="S729" s="460"/>
      <c r="T729" s="461"/>
      <c r="U729" s="462"/>
      <c r="V729" s="459"/>
      <c r="W729" s="459"/>
      <c r="X729" s="459"/>
      <c r="Y729" s="463"/>
      <c r="Z729" s="464"/>
      <c r="AA729" s="465"/>
      <c r="AB729" s="459"/>
      <c r="AC729" s="463"/>
      <c r="AD729" s="464"/>
      <c r="AE729" s="466"/>
      <c r="AF729" s="464"/>
      <c r="AG729" s="461"/>
      <c r="AH729" s="464"/>
      <c r="AI729" s="461"/>
      <c r="AJ729" s="653">
        <f t="shared" si="134"/>
        <v>1</v>
      </c>
      <c r="AK729" s="607"/>
      <c r="AL729" s="320">
        <f t="shared" si="132"/>
        <v>0</v>
      </c>
      <c r="AM729" s="320">
        <f t="shared" si="135"/>
        <v>0</v>
      </c>
      <c r="AN729" s="324">
        <f t="shared" si="136"/>
        <v>0</v>
      </c>
      <c r="AO729" s="324">
        <f t="shared" si="137"/>
        <v>0</v>
      </c>
      <c r="AP729" s="324">
        <f t="shared" si="138"/>
        <v>0</v>
      </c>
      <c r="AQ729" s="324">
        <f t="shared" si="139"/>
        <v>0</v>
      </c>
      <c r="AR729" s="324">
        <f t="shared" si="140"/>
        <v>0</v>
      </c>
      <c r="AS729" s="324">
        <f t="shared" si="141"/>
        <v>0</v>
      </c>
      <c r="AT729" s="324">
        <f t="shared" si="142"/>
        <v>0</v>
      </c>
      <c r="AU729" s="321">
        <f t="shared" si="143"/>
        <v>0</v>
      </c>
      <c r="AV729" s="322" t="str">
        <f t="shared" si="133"/>
        <v/>
      </c>
      <c r="AW729" s="110"/>
      <c r="AX729" s="110"/>
      <c r="AY729" s="110"/>
    </row>
    <row r="730" spans="1:51">
      <c r="A730" s="319"/>
      <c r="B730" s="634"/>
      <c r="C730" s="634"/>
      <c r="D730" s="633"/>
      <c r="E730" s="635"/>
      <c r="F730" s="635"/>
      <c r="G730" s="634"/>
      <c r="H730" s="647"/>
      <c r="I730" s="651"/>
      <c r="J730" s="647"/>
      <c r="K730" s="649"/>
      <c r="L730" s="647">
        <f>IF(D730="",0,VLOOKUP(D730,LookupDataNonCounty!$B$2:$C$16,2,FALSE)*J730)</f>
        <v>0</v>
      </c>
      <c r="M730" s="647"/>
      <c r="N730" s="647"/>
      <c r="O730" s="647"/>
      <c r="P730" s="647"/>
      <c r="Q730" s="647"/>
      <c r="R730" s="459"/>
      <c r="S730" s="460"/>
      <c r="T730" s="461"/>
      <c r="U730" s="462"/>
      <c r="V730" s="459"/>
      <c r="W730" s="459"/>
      <c r="X730" s="459"/>
      <c r="Y730" s="463"/>
      <c r="Z730" s="464"/>
      <c r="AA730" s="465"/>
      <c r="AB730" s="459"/>
      <c r="AC730" s="463"/>
      <c r="AD730" s="464"/>
      <c r="AE730" s="466"/>
      <c r="AF730" s="464"/>
      <c r="AG730" s="461"/>
      <c r="AH730" s="464"/>
      <c r="AI730" s="461"/>
      <c r="AJ730" s="653">
        <f t="shared" si="134"/>
        <v>1</v>
      </c>
      <c r="AK730" s="608"/>
      <c r="AL730" s="320">
        <f t="shared" si="132"/>
        <v>0</v>
      </c>
      <c r="AM730" s="320">
        <f t="shared" si="135"/>
        <v>0</v>
      </c>
      <c r="AN730" s="324">
        <f t="shared" si="136"/>
        <v>0</v>
      </c>
      <c r="AO730" s="324">
        <f t="shared" si="137"/>
        <v>0</v>
      </c>
      <c r="AP730" s="324">
        <f t="shared" si="138"/>
        <v>0</v>
      </c>
      <c r="AQ730" s="324">
        <f t="shared" si="139"/>
        <v>0</v>
      </c>
      <c r="AR730" s="324">
        <f t="shared" si="140"/>
        <v>0</v>
      </c>
      <c r="AS730" s="324">
        <f t="shared" si="141"/>
        <v>0</v>
      </c>
      <c r="AT730" s="324">
        <f t="shared" si="142"/>
        <v>0</v>
      </c>
      <c r="AU730" s="321">
        <f t="shared" si="143"/>
        <v>0</v>
      </c>
      <c r="AV730" s="322" t="str">
        <f t="shared" si="133"/>
        <v/>
      </c>
      <c r="AW730" s="110"/>
      <c r="AX730" s="110"/>
      <c r="AY730" s="110"/>
    </row>
    <row r="731" spans="1:51">
      <c r="A731" s="319"/>
      <c r="B731" s="634"/>
      <c r="C731" s="634"/>
      <c r="D731" s="633"/>
      <c r="E731" s="635"/>
      <c r="F731" s="635"/>
      <c r="G731" s="634"/>
      <c r="H731" s="647"/>
      <c r="I731" s="651"/>
      <c r="J731" s="647"/>
      <c r="K731" s="649"/>
      <c r="L731" s="647">
        <f>IF(D731="",0,VLOOKUP(D731,LookupDataNonCounty!$B$2:$C$16,2,FALSE)*J731)</f>
        <v>0</v>
      </c>
      <c r="M731" s="647"/>
      <c r="N731" s="647"/>
      <c r="O731" s="647"/>
      <c r="P731" s="647"/>
      <c r="Q731" s="647"/>
      <c r="R731" s="459"/>
      <c r="S731" s="460"/>
      <c r="T731" s="461"/>
      <c r="U731" s="462"/>
      <c r="V731" s="459"/>
      <c r="W731" s="459"/>
      <c r="X731" s="459"/>
      <c r="Y731" s="463"/>
      <c r="Z731" s="464"/>
      <c r="AA731" s="465"/>
      <c r="AB731" s="459"/>
      <c r="AC731" s="463"/>
      <c r="AD731" s="464"/>
      <c r="AE731" s="466"/>
      <c r="AF731" s="464"/>
      <c r="AG731" s="461"/>
      <c r="AH731" s="464"/>
      <c r="AI731" s="461"/>
      <c r="AJ731" s="653">
        <f t="shared" si="134"/>
        <v>1</v>
      </c>
      <c r="AK731" s="607"/>
      <c r="AL731" s="320">
        <f t="shared" si="132"/>
        <v>0</v>
      </c>
      <c r="AM731" s="320">
        <f t="shared" si="135"/>
        <v>0</v>
      </c>
      <c r="AN731" s="324">
        <f t="shared" si="136"/>
        <v>0</v>
      </c>
      <c r="AO731" s="324">
        <f t="shared" si="137"/>
        <v>0</v>
      </c>
      <c r="AP731" s="324">
        <f t="shared" si="138"/>
        <v>0</v>
      </c>
      <c r="AQ731" s="324">
        <f t="shared" si="139"/>
        <v>0</v>
      </c>
      <c r="AR731" s="324">
        <f t="shared" si="140"/>
        <v>0</v>
      </c>
      <c r="AS731" s="324">
        <f t="shared" si="141"/>
        <v>0</v>
      </c>
      <c r="AT731" s="324">
        <f t="shared" si="142"/>
        <v>0</v>
      </c>
      <c r="AU731" s="321">
        <f t="shared" si="143"/>
        <v>0</v>
      </c>
      <c r="AV731" s="322" t="str">
        <f t="shared" si="133"/>
        <v/>
      </c>
      <c r="AW731" s="110"/>
      <c r="AX731" s="110"/>
      <c r="AY731" s="110"/>
    </row>
    <row r="732" spans="1:51">
      <c r="A732" s="319"/>
      <c r="B732" s="634"/>
      <c r="C732" s="634"/>
      <c r="D732" s="633"/>
      <c r="E732" s="635"/>
      <c r="F732" s="635"/>
      <c r="G732" s="634"/>
      <c r="H732" s="647"/>
      <c r="I732" s="651"/>
      <c r="J732" s="647"/>
      <c r="K732" s="649"/>
      <c r="L732" s="647">
        <f>IF(D732="",0,VLOOKUP(D732,LookupDataNonCounty!$B$2:$C$16,2,FALSE)*J732)</f>
        <v>0</v>
      </c>
      <c r="M732" s="647"/>
      <c r="N732" s="647"/>
      <c r="O732" s="647"/>
      <c r="P732" s="647"/>
      <c r="Q732" s="647"/>
      <c r="R732" s="459"/>
      <c r="S732" s="460"/>
      <c r="T732" s="461"/>
      <c r="U732" s="462"/>
      <c r="V732" s="459"/>
      <c r="W732" s="459"/>
      <c r="X732" s="459"/>
      <c r="Y732" s="463"/>
      <c r="Z732" s="464"/>
      <c r="AA732" s="465"/>
      <c r="AB732" s="459"/>
      <c r="AC732" s="463"/>
      <c r="AD732" s="464"/>
      <c r="AE732" s="466"/>
      <c r="AF732" s="464"/>
      <c r="AG732" s="461"/>
      <c r="AH732" s="464"/>
      <c r="AI732" s="461"/>
      <c r="AJ732" s="653">
        <f t="shared" si="134"/>
        <v>1</v>
      </c>
      <c r="AK732" s="608"/>
      <c r="AL732" s="320">
        <f t="shared" si="132"/>
        <v>0</v>
      </c>
      <c r="AM732" s="320">
        <f t="shared" si="135"/>
        <v>0</v>
      </c>
      <c r="AN732" s="324">
        <f t="shared" si="136"/>
        <v>0</v>
      </c>
      <c r="AO732" s="324">
        <f t="shared" si="137"/>
        <v>0</v>
      </c>
      <c r="AP732" s="324">
        <f t="shared" si="138"/>
        <v>0</v>
      </c>
      <c r="AQ732" s="324">
        <f t="shared" si="139"/>
        <v>0</v>
      </c>
      <c r="AR732" s="324">
        <f t="shared" si="140"/>
        <v>0</v>
      </c>
      <c r="AS732" s="324">
        <f t="shared" si="141"/>
        <v>0</v>
      </c>
      <c r="AT732" s="324">
        <f t="shared" si="142"/>
        <v>0</v>
      </c>
      <c r="AU732" s="321">
        <f t="shared" si="143"/>
        <v>0</v>
      </c>
      <c r="AV732" s="322" t="str">
        <f t="shared" si="133"/>
        <v/>
      </c>
      <c r="AW732" s="110"/>
      <c r="AX732" s="110"/>
      <c r="AY732" s="110"/>
    </row>
    <row r="733" spans="1:51">
      <c r="A733" s="319"/>
      <c r="B733" s="634"/>
      <c r="C733" s="634"/>
      <c r="D733" s="633"/>
      <c r="E733" s="635"/>
      <c r="F733" s="635"/>
      <c r="G733" s="634"/>
      <c r="H733" s="647"/>
      <c r="I733" s="651"/>
      <c r="J733" s="647"/>
      <c r="K733" s="649"/>
      <c r="L733" s="647">
        <f>IF(D733="",0,VLOOKUP(D733,LookupDataNonCounty!$B$2:$C$16,2,FALSE)*J733)</f>
        <v>0</v>
      </c>
      <c r="M733" s="647"/>
      <c r="N733" s="647"/>
      <c r="O733" s="647"/>
      <c r="P733" s="647"/>
      <c r="Q733" s="647"/>
      <c r="R733" s="459"/>
      <c r="S733" s="460"/>
      <c r="T733" s="461"/>
      <c r="U733" s="462"/>
      <c r="V733" s="459"/>
      <c r="W733" s="459"/>
      <c r="X733" s="459"/>
      <c r="Y733" s="463"/>
      <c r="Z733" s="464"/>
      <c r="AA733" s="465"/>
      <c r="AB733" s="459"/>
      <c r="AC733" s="463"/>
      <c r="AD733" s="464"/>
      <c r="AE733" s="466"/>
      <c r="AF733" s="464"/>
      <c r="AG733" s="461"/>
      <c r="AH733" s="464"/>
      <c r="AI733" s="461"/>
      <c r="AJ733" s="653">
        <f t="shared" si="134"/>
        <v>1</v>
      </c>
      <c r="AK733" s="607"/>
      <c r="AL733" s="320">
        <f t="shared" si="132"/>
        <v>0</v>
      </c>
      <c r="AM733" s="320">
        <f t="shared" si="135"/>
        <v>0</v>
      </c>
      <c r="AN733" s="324">
        <f t="shared" si="136"/>
        <v>0</v>
      </c>
      <c r="AO733" s="324">
        <f t="shared" si="137"/>
        <v>0</v>
      </c>
      <c r="AP733" s="324">
        <f t="shared" si="138"/>
        <v>0</v>
      </c>
      <c r="AQ733" s="324">
        <f t="shared" si="139"/>
        <v>0</v>
      </c>
      <c r="AR733" s="324">
        <f t="shared" si="140"/>
        <v>0</v>
      </c>
      <c r="AS733" s="324">
        <f t="shared" si="141"/>
        <v>0</v>
      </c>
      <c r="AT733" s="324">
        <f t="shared" si="142"/>
        <v>0</v>
      </c>
      <c r="AU733" s="321">
        <f t="shared" si="143"/>
        <v>0</v>
      </c>
      <c r="AV733" s="322" t="str">
        <f t="shared" si="133"/>
        <v/>
      </c>
      <c r="AW733" s="110"/>
      <c r="AX733" s="110"/>
      <c r="AY733" s="110"/>
    </row>
    <row r="734" spans="1:51">
      <c r="A734" s="319"/>
      <c r="B734" s="634"/>
      <c r="C734" s="634"/>
      <c r="D734" s="633"/>
      <c r="E734" s="635"/>
      <c r="F734" s="635"/>
      <c r="G734" s="634"/>
      <c r="H734" s="647"/>
      <c r="I734" s="651"/>
      <c r="J734" s="647"/>
      <c r="K734" s="649"/>
      <c r="L734" s="647">
        <f>IF(D734="",0,VLOOKUP(D734,LookupDataNonCounty!$B$2:$C$16,2,FALSE)*J734)</f>
        <v>0</v>
      </c>
      <c r="M734" s="647"/>
      <c r="N734" s="647"/>
      <c r="O734" s="647"/>
      <c r="P734" s="647"/>
      <c r="Q734" s="647"/>
      <c r="R734" s="459"/>
      <c r="S734" s="460"/>
      <c r="T734" s="461"/>
      <c r="U734" s="462"/>
      <c r="V734" s="459"/>
      <c r="W734" s="459"/>
      <c r="X734" s="459"/>
      <c r="Y734" s="463"/>
      <c r="Z734" s="464"/>
      <c r="AA734" s="465"/>
      <c r="AB734" s="459"/>
      <c r="AC734" s="463"/>
      <c r="AD734" s="464"/>
      <c r="AE734" s="466"/>
      <c r="AF734" s="464"/>
      <c r="AG734" s="461"/>
      <c r="AH734" s="464"/>
      <c r="AI734" s="461"/>
      <c r="AJ734" s="653">
        <f t="shared" si="134"/>
        <v>1</v>
      </c>
      <c r="AK734" s="608"/>
      <c r="AL734" s="320">
        <f t="shared" si="132"/>
        <v>0</v>
      </c>
      <c r="AM734" s="320">
        <f t="shared" si="135"/>
        <v>0</v>
      </c>
      <c r="AN734" s="324">
        <f t="shared" si="136"/>
        <v>0</v>
      </c>
      <c r="AO734" s="324">
        <f t="shared" si="137"/>
        <v>0</v>
      </c>
      <c r="AP734" s="324">
        <f t="shared" si="138"/>
        <v>0</v>
      </c>
      <c r="AQ734" s="324">
        <f t="shared" si="139"/>
        <v>0</v>
      </c>
      <c r="AR734" s="324">
        <f t="shared" si="140"/>
        <v>0</v>
      </c>
      <c r="AS734" s="324">
        <f t="shared" si="141"/>
        <v>0</v>
      </c>
      <c r="AT734" s="324">
        <f t="shared" si="142"/>
        <v>0</v>
      </c>
      <c r="AU734" s="321">
        <f t="shared" si="143"/>
        <v>0</v>
      </c>
      <c r="AV734" s="322" t="str">
        <f t="shared" si="133"/>
        <v/>
      </c>
      <c r="AW734" s="110"/>
      <c r="AX734" s="110"/>
      <c r="AY734" s="110"/>
    </row>
    <row r="735" spans="1:51">
      <c r="A735" s="319"/>
      <c r="B735" s="634"/>
      <c r="C735" s="634"/>
      <c r="D735" s="633"/>
      <c r="E735" s="635"/>
      <c r="F735" s="635"/>
      <c r="G735" s="634"/>
      <c r="H735" s="647"/>
      <c r="I735" s="651"/>
      <c r="J735" s="647"/>
      <c r="K735" s="649"/>
      <c r="L735" s="647">
        <f>IF(D735="",0,VLOOKUP(D735,LookupDataNonCounty!$B$2:$C$16,2,FALSE)*J735)</f>
        <v>0</v>
      </c>
      <c r="M735" s="647"/>
      <c r="N735" s="647"/>
      <c r="O735" s="647"/>
      <c r="P735" s="647"/>
      <c r="Q735" s="647"/>
      <c r="R735" s="459"/>
      <c r="S735" s="460"/>
      <c r="T735" s="461"/>
      <c r="U735" s="462"/>
      <c r="V735" s="459"/>
      <c r="W735" s="459"/>
      <c r="X735" s="459"/>
      <c r="Y735" s="463"/>
      <c r="Z735" s="464"/>
      <c r="AA735" s="465"/>
      <c r="AB735" s="459"/>
      <c r="AC735" s="463"/>
      <c r="AD735" s="464"/>
      <c r="AE735" s="466"/>
      <c r="AF735" s="464"/>
      <c r="AG735" s="461"/>
      <c r="AH735" s="464"/>
      <c r="AI735" s="461"/>
      <c r="AJ735" s="653">
        <f t="shared" si="134"/>
        <v>1</v>
      </c>
      <c r="AK735" s="607"/>
      <c r="AL735" s="320">
        <f t="shared" si="132"/>
        <v>0</v>
      </c>
      <c r="AM735" s="320">
        <f t="shared" si="135"/>
        <v>0</v>
      </c>
      <c r="AN735" s="324">
        <f t="shared" si="136"/>
        <v>0</v>
      </c>
      <c r="AO735" s="324">
        <f t="shared" si="137"/>
        <v>0</v>
      </c>
      <c r="AP735" s="324">
        <f t="shared" si="138"/>
        <v>0</v>
      </c>
      <c r="AQ735" s="324">
        <f t="shared" si="139"/>
        <v>0</v>
      </c>
      <c r="AR735" s="324">
        <f t="shared" si="140"/>
        <v>0</v>
      </c>
      <c r="AS735" s="324">
        <f t="shared" si="141"/>
        <v>0</v>
      </c>
      <c r="AT735" s="324">
        <f t="shared" si="142"/>
        <v>0</v>
      </c>
      <c r="AU735" s="321">
        <f t="shared" si="143"/>
        <v>0</v>
      </c>
      <c r="AV735" s="322" t="str">
        <f t="shared" si="133"/>
        <v/>
      </c>
      <c r="AW735" s="110"/>
      <c r="AX735" s="110"/>
      <c r="AY735" s="110"/>
    </row>
    <row r="736" spans="1:51">
      <c r="A736" s="319"/>
      <c r="B736" s="634"/>
      <c r="C736" s="634"/>
      <c r="D736" s="633"/>
      <c r="E736" s="635"/>
      <c r="F736" s="635"/>
      <c r="G736" s="634"/>
      <c r="H736" s="647"/>
      <c r="I736" s="651"/>
      <c r="J736" s="647"/>
      <c r="K736" s="649"/>
      <c r="L736" s="647">
        <f>IF(D736="",0,VLOOKUP(D736,LookupDataNonCounty!$B$2:$C$16,2,FALSE)*J736)</f>
        <v>0</v>
      </c>
      <c r="M736" s="647"/>
      <c r="N736" s="647"/>
      <c r="O736" s="647"/>
      <c r="P736" s="647"/>
      <c r="Q736" s="647"/>
      <c r="R736" s="459"/>
      <c r="S736" s="460"/>
      <c r="T736" s="461"/>
      <c r="U736" s="462"/>
      <c r="V736" s="459"/>
      <c r="W736" s="459"/>
      <c r="X736" s="459"/>
      <c r="Y736" s="463"/>
      <c r="Z736" s="464"/>
      <c r="AA736" s="465"/>
      <c r="AB736" s="459"/>
      <c r="AC736" s="463"/>
      <c r="AD736" s="464"/>
      <c r="AE736" s="466"/>
      <c r="AF736" s="464"/>
      <c r="AG736" s="461"/>
      <c r="AH736" s="464"/>
      <c r="AI736" s="461"/>
      <c r="AJ736" s="653">
        <f t="shared" si="134"/>
        <v>1</v>
      </c>
      <c r="AK736" s="608"/>
      <c r="AL736" s="320">
        <f t="shared" si="132"/>
        <v>0</v>
      </c>
      <c r="AM736" s="320">
        <f t="shared" si="135"/>
        <v>0</v>
      </c>
      <c r="AN736" s="324">
        <f t="shared" si="136"/>
        <v>0</v>
      </c>
      <c r="AO736" s="324">
        <f t="shared" si="137"/>
        <v>0</v>
      </c>
      <c r="AP736" s="324">
        <f t="shared" si="138"/>
        <v>0</v>
      </c>
      <c r="AQ736" s="324">
        <f t="shared" si="139"/>
        <v>0</v>
      </c>
      <c r="AR736" s="324">
        <f t="shared" si="140"/>
        <v>0</v>
      </c>
      <c r="AS736" s="324">
        <f t="shared" si="141"/>
        <v>0</v>
      </c>
      <c r="AT736" s="324">
        <f t="shared" si="142"/>
        <v>0</v>
      </c>
      <c r="AU736" s="321">
        <f t="shared" si="143"/>
        <v>0</v>
      </c>
      <c r="AV736" s="322" t="str">
        <f t="shared" si="133"/>
        <v/>
      </c>
      <c r="AW736" s="110"/>
      <c r="AX736" s="110"/>
      <c r="AY736" s="110"/>
    </row>
    <row r="737" spans="1:51">
      <c r="A737" s="319"/>
      <c r="B737" s="634"/>
      <c r="C737" s="634"/>
      <c r="D737" s="633"/>
      <c r="E737" s="635"/>
      <c r="F737" s="635"/>
      <c r="G737" s="634"/>
      <c r="H737" s="647"/>
      <c r="I737" s="651"/>
      <c r="J737" s="647"/>
      <c r="K737" s="649"/>
      <c r="L737" s="647">
        <f>IF(D737="",0,VLOOKUP(D737,LookupDataNonCounty!$B$2:$C$16,2,FALSE)*J737)</f>
        <v>0</v>
      </c>
      <c r="M737" s="647"/>
      <c r="N737" s="647"/>
      <c r="O737" s="647"/>
      <c r="P737" s="647"/>
      <c r="Q737" s="647"/>
      <c r="R737" s="459"/>
      <c r="S737" s="460"/>
      <c r="T737" s="461"/>
      <c r="U737" s="462"/>
      <c r="V737" s="459"/>
      <c r="W737" s="459"/>
      <c r="X737" s="459"/>
      <c r="Y737" s="463"/>
      <c r="Z737" s="464"/>
      <c r="AA737" s="465"/>
      <c r="AB737" s="459"/>
      <c r="AC737" s="463"/>
      <c r="AD737" s="464"/>
      <c r="AE737" s="466"/>
      <c r="AF737" s="464"/>
      <c r="AG737" s="461"/>
      <c r="AH737" s="464"/>
      <c r="AI737" s="461"/>
      <c r="AJ737" s="653">
        <f t="shared" si="134"/>
        <v>1</v>
      </c>
      <c r="AK737" s="607"/>
      <c r="AL737" s="320">
        <f t="shared" si="132"/>
        <v>0</v>
      </c>
      <c r="AM737" s="320">
        <f t="shared" si="135"/>
        <v>0</v>
      </c>
      <c r="AN737" s="324">
        <f t="shared" si="136"/>
        <v>0</v>
      </c>
      <c r="AO737" s="324">
        <f t="shared" si="137"/>
        <v>0</v>
      </c>
      <c r="AP737" s="324">
        <f t="shared" si="138"/>
        <v>0</v>
      </c>
      <c r="AQ737" s="324">
        <f t="shared" si="139"/>
        <v>0</v>
      </c>
      <c r="AR737" s="324">
        <f t="shared" si="140"/>
        <v>0</v>
      </c>
      <c r="AS737" s="324">
        <f t="shared" si="141"/>
        <v>0</v>
      </c>
      <c r="AT737" s="324">
        <f t="shared" si="142"/>
        <v>0</v>
      </c>
      <c r="AU737" s="321">
        <f t="shared" si="143"/>
        <v>0</v>
      </c>
      <c r="AV737" s="322" t="str">
        <f t="shared" si="133"/>
        <v/>
      </c>
      <c r="AW737" s="110"/>
      <c r="AX737" s="110"/>
      <c r="AY737" s="110"/>
    </row>
    <row r="738" spans="1:51">
      <c r="A738" s="319"/>
      <c r="B738" s="634"/>
      <c r="C738" s="634"/>
      <c r="D738" s="633"/>
      <c r="E738" s="635"/>
      <c r="F738" s="635"/>
      <c r="G738" s="634"/>
      <c r="H738" s="647"/>
      <c r="I738" s="651"/>
      <c r="J738" s="647"/>
      <c r="K738" s="649"/>
      <c r="L738" s="647">
        <f>IF(D738="",0,VLOOKUP(D738,LookupDataNonCounty!$B$2:$C$16,2,FALSE)*J738)</f>
        <v>0</v>
      </c>
      <c r="M738" s="647"/>
      <c r="N738" s="647"/>
      <c r="O738" s="647"/>
      <c r="P738" s="647"/>
      <c r="Q738" s="647"/>
      <c r="R738" s="459"/>
      <c r="S738" s="460"/>
      <c r="T738" s="461"/>
      <c r="U738" s="462"/>
      <c r="V738" s="459"/>
      <c r="W738" s="459"/>
      <c r="X738" s="459"/>
      <c r="Y738" s="463"/>
      <c r="Z738" s="464"/>
      <c r="AA738" s="465"/>
      <c r="AB738" s="459"/>
      <c r="AC738" s="463"/>
      <c r="AD738" s="464"/>
      <c r="AE738" s="466"/>
      <c r="AF738" s="464"/>
      <c r="AG738" s="461"/>
      <c r="AH738" s="464"/>
      <c r="AI738" s="461"/>
      <c r="AJ738" s="653">
        <f t="shared" si="134"/>
        <v>1</v>
      </c>
      <c r="AK738" s="608"/>
      <c r="AL738" s="320">
        <f t="shared" si="132"/>
        <v>0</v>
      </c>
      <c r="AM738" s="320">
        <f t="shared" si="135"/>
        <v>0</v>
      </c>
      <c r="AN738" s="324">
        <f t="shared" si="136"/>
        <v>0</v>
      </c>
      <c r="AO738" s="324">
        <f t="shared" si="137"/>
        <v>0</v>
      </c>
      <c r="AP738" s="324">
        <f t="shared" si="138"/>
        <v>0</v>
      </c>
      <c r="AQ738" s="324">
        <f t="shared" si="139"/>
        <v>0</v>
      </c>
      <c r="AR738" s="324">
        <f t="shared" si="140"/>
        <v>0</v>
      </c>
      <c r="AS738" s="324">
        <f t="shared" si="141"/>
        <v>0</v>
      </c>
      <c r="AT738" s="324">
        <f t="shared" si="142"/>
        <v>0</v>
      </c>
      <c r="AU738" s="321">
        <f t="shared" si="143"/>
        <v>0</v>
      </c>
      <c r="AV738" s="322" t="str">
        <f t="shared" si="133"/>
        <v/>
      </c>
      <c r="AW738" s="110"/>
      <c r="AX738" s="110"/>
      <c r="AY738" s="110"/>
    </row>
    <row r="739" spans="1:51">
      <c r="A739" s="319"/>
      <c r="B739" s="634"/>
      <c r="C739" s="634"/>
      <c r="D739" s="633"/>
      <c r="E739" s="635"/>
      <c r="F739" s="635"/>
      <c r="G739" s="634"/>
      <c r="H739" s="647"/>
      <c r="I739" s="651"/>
      <c r="J739" s="647"/>
      <c r="K739" s="649"/>
      <c r="L739" s="647">
        <f>IF(D739="",0,VLOOKUP(D739,LookupDataNonCounty!$B$2:$C$16,2,FALSE)*J739)</f>
        <v>0</v>
      </c>
      <c r="M739" s="647"/>
      <c r="N739" s="647"/>
      <c r="O739" s="647"/>
      <c r="P739" s="647"/>
      <c r="Q739" s="647"/>
      <c r="R739" s="459"/>
      <c r="S739" s="460"/>
      <c r="T739" s="461"/>
      <c r="U739" s="462"/>
      <c r="V739" s="459"/>
      <c r="W739" s="459"/>
      <c r="X739" s="459"/>
      <c r="Y739" s="463"/>
      <c r="Z739" s="464"/>
      <c r="AA739" s="465"/>
      <c r="AB739" s="459"/>
      <c r="AC739" s="463"/>
      <c r="AD739" s="464"/>
      <c r="AE739" s="466"/>
      <c r="AF739" s="464"/>
      <c r="AG739" s="461"/>
      <c r="AH739" s="464"/>
      <c r="AI739" s="461"/>
      <c r="AJ739" s="653">
        <f t="shared" si="134"/>
        <v>1</v>
      </c>
      <c r="AK739" s="607"/>
      <c r="AL739" s="320">
        <f t="shared" si="132"/>
        <v>0</v>
      </c>
      <c r="AM739" s="320">
        <f t="shared" si="135"/>
        <v>0</v>
      </c>
      <c r="AN739" s="324">
        <f t="shared" si="136"/>
        <v>0</v>
      </c>
      <c r="AO739" s="324">
        <f t="shared" si="137"/>
        <v>0</v>
      </c>
      <c r="AP739" s="324">
        <f t="shared" si="138"/>
        <v>0</v>
      </c>
      <c r="AQ739" s="324">
        <f t="shared" si="139"/>
        <v>0</v>
      </c>
      <c r="AR739" s="324">
        <f t="shared" si="140"/>
        <v>0</v>
      </c>
      <c r="AS739" s="324">
        <f t="shared" si="141"/>
        <v>0</v>
      </c>
      <c r="AT739" s="324">
        <f t="shared" si="142"/>
        <v>0</v>
      </c>
      <c r="AU739" s="321">
        <f t="shared" si="143"/>
        <v>0</v>
      </c>
      <c r="AV739" s="322" t="str">
        <f t="shared" si="133"/>
        <v/>
      </c>
      <c r="AW739" s="110"/>
      <c r="AX739" s="110"/>
      <c r="AY739" s="110"/>
    </row>
    <row r="740" spans="1:51">
      <c r="A740" s="319"/>
      <c r="B740" s="634"/>
      <c r="C740" s="634"/>
      <c r="D740" s="633"/>
      <c r="E740" s="635"/>
      <c r="F740" s="635"/>
      <c r="G740" s="634"/>
      <c r="H740" s="647"/>
      <c r="I740" s="651"/>
      <c r="J740" s="647"/>
      <c r="K740" s="649"/>
      <c r="L740" s="647">
        <f>IF(D740="",0,VLOOKUP(D740,LookupDataNonCounty!$B$2:$C$16,2,FALSE)*J740)</f>
        <v>0</v>
      </c>
      <c r="M740" s="647"/>
      <c r="N740" s="647"/>
      <c r="O740" s="647"/>
      <c r="P740" s="647"/>
      <c r="Q740" s="647"/>
      <c r="R740" s="459"/>
      <c r="S740" s="460"/>
      <c r="T740" s="461"/>
      <c r="U740" s="462"/>
      <c r="V740" s="459"/>
      <c r="W740" s="459"/>
      <c r="X740" s="459"/>
      <c r="Y740" s="463"/>
      <c r="Z740" s="464"/>
      <c r="AA740" s="465"/>
      <c r="AB740" s="459"/>
      <c r="AC740" s="463"/>
      <c r="AD740" s="464"/>
      <c r="AE740" s="466"/>
      <c r="AF740" s="464"/>
      <c r="AG740" s="461"/>
      <c r="AH740" s="464"/>
      <c r="AI740" s="461"/>
      <c r="AJ740" s="653">
        <f t="shared" si="134"/>
        <v>1</v>
      </c>
      <c r="AK740" s="608"/>
      <c r="AL740" s="320">
        <f t="shared" si="132"/>
        <v>0</v>
      </c>
      <c r="AM740" s="320">
        <f t="shared" si="135"/>
        <v>0</v>
      </c>
      <c r="AN740" s="324">
        <f t="shared" si="136"/>
        <v>0</v>
      </c>
      <c r="AO740" s="324">
        <f t="shared" si="137"/>
        <v>0</v>
      </c>
      <c r="AP740" s="324">
        <f t="shared" si="138"/>
        <v>0</v>
      </c>
      <c r="AQ740" s="324">
        <f t="shared" si="139"/>
        <v>0</v>
      </c>
      <c r="AR740" s="324">
        <f t="shared" si="140"/>
        <v>0</v>
      </c>
      <c r="AS740" s="324">
        <f t="shared" si="141"/>
        <v>0</v>
      </c>
      <c r="AT740" s="324">
        <f t="shared" si="142"/>
        <v>0</v>
      </c>
      <c r="AU740" s="321">
        <f t="shared" si="143"/>
        <v>0</v>
      </c>
      <c r="AV740" s="322" t="str">
        <f t="shared" si="133"/>
        <v/>
      </c>
      <c r="AW740" s="110"/>
      <c r="AX740" s="110"/>
      <c r="AY740" s="110"/>
    </row>
    <row r="741" spans="1:51">
      <c r="A741" s="319"/>
      <c r="B741" s="634"/>
      <c r="C741" s="634"/>
      <c r="D741" s="633"/>
      <c r="E741" s="635"/>
      <c r="F741" s="635"/>
      <c r="G741" s="634"/>
      <c r="H741" s="647"/>
      <c r="I741" s="651"/>
      <c r="J741" s="647"/>
      <c r="K741" s="649"/>
      <c r="L741" s="647">
        <f>IF(D741="",0,VLOOKUP(D741,LookupDataNonCounty!$B$2:$C$16,2,FALSE)*J741)</f>
        <v>0</v>
      </c>
      <c r="M741" s="647"/>
      <c r="N741" s="647"/>
      <c r="O741" s="647"/>
      <c r="P741" s="647"/>
      <c r="Q741" s="647"/>
      <c r="R741" s="459"/>
      <c r="S741" s="460"/>
      <c r="T741" s="461"/>
      <c r="U741" s="462"/>
      <c r="V741" s="459"/>
      <c r="W741" s="459"/>
      <c r="X741" s="459"/>
      <c r="Y741" s="463"/>
      <c r="Z741" s="464"/>
      <c r="AA741" s="465"/>
      <c r="AB741" s="459"/>
      <c r="AC741" s="463"/>
      <c r="AD741" s="464"/>
      <c r="AE741" s="466"/>
      <c r="AF741" s="464"/>
      <c r="AG741" s="461"/>
      <c r="AH741" s="464"/>
      <c r="AI741" s="461"/>
      <c r="AJ741" s="653">
        <f t="shared" si="134"/>
        <v>1</v>
      </c>
      <c r="AK741" s="607"/>
      <c r="AL741" s="320">
        <f t="shared" si="132"/>
        <v>0</v>
      </c>
      <c r="AM741" s="320">
        <f t="shared" si="135"/>
        <v>0</v>
      </c>
      <c r="AN741" s="324">
        <f t="shared" si="136"/>
        <v>0</v>
      </c>
      <c r="AO741" s="324">
        <f t="shared" si="137"/>
        <v>0</v>
      </c>
      <c r="AP741" s="324">
        <f t="shared" si="138"/>
        <v>0</v>
      </c>
      <c r="AQ741" s="324">
        <f t="shared" si="139"/>
        <v>0</v>
      </c>
      <c r="AR741" s="324">
        <f t="shared" si="140"/>
        <v>0</v>
      </c>
      <c r="AS741" s="324">
        <f t="shared" si="141"/>
        <v>0</v>
      </c>
      <c r="AT741" s="324">
        <f t="shared" si="142"/>
        <v>0</v>
      </c>
      <c r="AU741" s="321">
        <f t="shared" si="143"/>
        <v>0</v>
      </c>
      <c r="AV741" s="322" t="str">
        <f t="shared" si="133"/>
        <v/>
      </c>
      <c r="AW741" s="110"/>
      <c r="AX741" s="110"/>
      <c r="AY741" s="110"/>
    </row>
    <row r="742" spans="1:51">
      <c r="A742" s="319"/>
      <c r="B742" s="634"/>
      <c r="C742" s="634"/>
      <c r="D742" s="633"/>
      <c r="E742" s="635"/>
      <c r="F742" s="635"/>
      <c r="G742" s="634"/>
      <c r="H742" s="647"/>
      <c r="I742" s="651"/>
      <c r="J742" s="647"/>
      <c r="K742" s="649"/>
      <c r="L742" s="647">
        <f>IF(D742="",0,VLOOKUP(D742,LookupDataNonCounty!$B$2:$C$16,2,FALSE)*J742)</f>
        <v>0</v>
      </c>
      <c r="M742" s="647"/>
      <c r="N742" s="647"/>
      <c r="O742" s="647"/>
      <c r="P742" s="647"/>
      <c r="Q742" s="647"/>
      <c r="R742" s="459"/>
      <c r="S742" s="460"/>
      <c r="T742" s="461"/>
      <c r="U742" s="462"/>
      <c r="V742" s="459"/>
      <c r="W742" s="459"/>
      <c r="X742" s="459"/>
      <c r="Y742" s="463"/>
      <c r="Z742" s="464"/>
      <c r="AA742" s="465"/>
      <c r="AB742" s="459"/>
      <c r="AC742" s="463"/>
      <c r="AD742" s="464"/>
      <c r="AE742" s="466"/>
      <c r="AF742" s="464"/>
      <c r="AG742" s="461"/>
      <c r="AH742" s="464"/>
      <c r="AI742" s="461"/>
      <c r="AJ742" s="653">
        <f t="shared" si="134"/>
        <v>1</v>
      </c>
      <c r="AK742" s="608"/>
      <c r="AL742" s="320">
        <f t="shared" si="132"/>
        <v>0</v>
      </c>
      <c r="AM742" s="320">
        <f t="shared" si="135"/>
        <v>0</v>
      </c>
      <c r="AN742" s="324">
        <f t="shared" si="136"/>
        <v>0</v>
      </c>
      <c r="AO742" s="324">
        <f t="shared" si="137"/>
        <v>0</v>
      </c>
      <c r="AP742" s="324">
        <f t="shared" si="138"/>
        <v>0</v>
      </c>
      <c r="AQ742" s="324">
        <f t="shared" si="139"/>
        <v>0</v>
      </c>
      <c r="AR742" s="324">
        <f t="shared" si="140"/>
        <v>0</v>
      </c>
      <c r="AS742" s="324">
        <f t="shared" si="141"/>
        <v>0</v>
      </c>
      <c r="AT742" s="324">
        <f t="shared" si="142"/>
        <v>0</v>
      </c>
      <c r="AU742" s="321">
        <f t="shared" si="143"/>
        <v>0</v>
      </c>
      <c r="AV742" s="322" t="str">
        <f t="shared" si="133"/>
        <v/>
      </c>
      <c r="AW742" s="110"/>
      <c r="AX742" s="110"/>
      <c r="AY742" s="110"/>
    </row>
    <row r="743" spans="1:51">
      <c r="A743" s="319"/>
      <c r="B743" s="634"/>
      <c r="C743" s="634"/>
      <c r="D743" s="633"/>
      <c r="E743" s="635"/>
      <c r="F743" s="635"/>
      <c r="G743" s="634"/>
      <c r="H743" s="647"/>
      <c r="I743" s="651"/>
      <c r="J743" s="647"/>
      <c r="K743" s="649"/>
      <c r="L743" s="647">
        <f>IF(D743="",0,VLOOKUP(D743,LookupDataNonCounty!$B$2:$C$16,2,FALSE)*J743)</f>
        <v>0</v>
      </c>
      <c r="M743" s="647"/>
      <c r="N743" s="647"/>
      <c r="O743" s="647"/>
      <c r="P743" s="647"/>
      <c r="Q743" s="647"/>
      <c r="R743" s="459"/>
      <c r="S743" s="460"/>
      <c r="T743" s="461"/>
      <c r="U743" s="462"/>
      <c r="V743" s="459"/>
      <c r="W743" s="459"/>
      <c r="X743" s="459"/>
      <c r="Y743" s="463"/>
      <c r="Z743" s="464"/>
      <c r="AA743" s="465"/>
      <c r="AB743" s="459"/>
      <c r="AC743" s="463"/>
      <c r="AD743" s="464"/>
      <c r="AE743" s="466"/>
      <c r="AF743" s="464"/>
      <c r="AG743" s="461"/>
      <c r="AH743" s="464"/>
      <c r="AI743" s="461"/>
      <c r="AJ743" s="653">
        <f t="shared" si="134"/>
        <v>1</v>
      </c>
      <c r="AK743" s="607"/>
      <c r="AL743" s="320">
        <f t="shared" si="132"/>
        <v>0</v>
      </c>
      <c r="AM743" s="320">
        <f t="shared" si="135"/>
        <v>0</v>
      </c>
      <c r="AN743" s="324">
        <f t="shared" si="136"/>
        <v>0</v>
      </c>
      <c r="AO743" s="324">
        <f t="shared" si="137"/>
        <v>0</v>
      </c>
      <c r="AP743" s="324">
        <f t="shared" si="138"/>
        <v>0</v>
      </c>
      <c r="AQ743" s="324">
        <f t="shared" si="139"/>
        <v>0</v>
      </c>
      <c r="AR743" s="324">
        <f t="shared" si="140"/>
        <v>0</v>
      </c>
      <c r="AS743" s="324">
        <f t="shared" si="141"/>
        <v>0</v>
      </c>
      <c r="AT743" s="324">
        <f t="shared" si="142"/>
        <v>0</v>
      </c>
      <c r="AU743" s="321">
        <f t="shared" si="143"/>
        <v>0</v>
      </c>
      <c r="AV743" s="322" t="str">
        <f t="shared" si="133"/>
        <v/>
      </c>
      <c r="AW743" s="110"/>
      <c r="AX743" s="110"/>
      <c r="AY743" s="110"/>
    </row>
    <row r="744" spans="1:51">
      <c r="A744" s="319"/>
      <c r="B744" s="634"/>
      <c r="C744" s="634"/>
      <c r="D744" s="633"/>
      <c r="E744" s="635"/>
      <c r="F744" s="635"/>
      <c r="G744" s="634"/>
      <c r="H744" s="647"/>
      <c r="I744" s="651"/>
      <c r="J744" s="647"/>
      <c r="K744" s="649"/>
      <c r="L744" s="647">
        <f>IF(D744="",0,VLOOKUP(D744,LookupDataNonCounty!$B$2:$C$16,2,FALSE)*J744)</f>
        <v>0</v>
      </c>
      <c r="M744" s="647"/>
      <c r="N744" s="647"/>
      <c r="O744" s="647"/>
      <c r="P744" s="647"/>
      <c r="Q744" s="647"/>
      <c r="R744" s="459"/>
      <c r="S744" s="460"/>
      <c r="T744" s="461"/>
      <c r="U744" s="462"/>
      <c r="V744" s="459"/>
      <c r="W744" s="459"/>
      <c r="X744" s="459"/>
      <c r="Y744" s="463"/>
      <c r="Z744" s="464"/>
      <c r="AA744" s="465"/>
      <c r="AB744" s="459"/>
      <c r="AC744" s="463"/>
      <c r="AD744" s="464"/>
      <c r="AE744" s="466"/>
      <c r="AF744" s="464"/>
      <c r="AG744" s="461"/>
      <c r="AH744" s="464"/>
      <c r="AI744" s="461"/>
      <c r="AJ744" s="653">
        <f t="shared" si="134"/>
        <v>1</v>
      </c>
      <c r="AK744" s="608"/>
      <c r="AL744" s="320">
        <f t="shared" si="132"/>
        <v>0</v>
      </c>
      <c r="AM744" s="320">
        <f t="shared" si="135"/>
        <v>0</v>
      </c>
      <c r="AN744" s="324">
        <f t="shared" si="136"/>
        <v>0</v>
      </c>
      <c r="AO744" s="324">
        <f t="shared" si="137"/>
        <v>0</v>
      </c>
      <c r="AP744" s="324">
        <f t="shared" si="138"/>
        <v>0</v>
      </c>
      <c r="AQ744" s="324">
        <f t="shared" si="139"/>
        <v>0</v>
      </c>
      <c r="AR744" s="324">
        <f t="shared" si="140"/>
        <v>0</v>
      </c>
      <c r="AS744" s="324">
        <f t="shared" si="141"/>
        <v>0</v>
      </c>
      <c r="AT744" s="324">
        <f t="shared" si="142"/>
        <v>0</v>
      </c>
      <c r="AU744" s="321">
        <f t="shared" si="143"/>
        <v>0</v>
      </c>
      <c r="AV744" s="322" t="str">
        <f t="shared" si="133"/>
        <v/>
      </c>
      <c r="AW744" s="110"/>
      <c r="AX744" s="110"/>
      <c r="AY744" s="110"/>
    </row>
    <row r="745" spans="1:51">
      <c r="A745" s="319"/>
      <c r="B745" s="634"/>
      <c r="C745" s="634"/>
      <c r="D745" s="633"/>
      <c r="E745" s="635"/>
      <c r="F745" s="635"/>
      <c r="G745" s="634"/>
      <c r="H745" s="647"/>
      <c r="I745" s="651"/>
      <c r="J745" s="647"/>
      <c r="K745" s="649"/>
      <c r="L745" s="647">
        <f>IF(D745="",0,VLOOKUP(D745,LookupDataNonCounty!$B$2:$C$16,2,FALSE)*J745)</f>
        <v>0</v>
      </c>
      <c r="M745" s="647"/>
      <c r="N745" s="647"/>
      <c r="O745" s="647"/>
      <c r="P745" s="647"/>
      <c r="Q745" s="647"/>
      <c r="R745" s="459"/>
      <c r="S745" s="460"/>
      <c r="T745" s="461"/>
      <c r="U745" s="462"/>
      <c r="V745" s="459"/>
      <c r="W745" s="459"/>
      <c r="X745" s="459"/>
      <c r="Y745" s="463"/>
      <c r="Z745" s="464"/>
      <c r="AA745" s="465"/>
      <c r="AB745" s="459"/>
      <c r="AC745" s="463"/>
      <c r="AD745" s="464"/>
      <c r="AE745" s="466"/>
      <c r="AF745" s="464"/>
      <c r="AG745" s="461"/>
      <c r="AH745" s="464"/>
      <c r="AI745" s="461"/>
      <c r="AJ745" s="653">
        <f t="shared" si="134"/>
        <v>1</v>
      </c>
      <c r="AK745" s="607"/>
      <c r="AL745" s="320">
        <f t="shared" si="132"/>
        <v>0</v>
      </c>
      <c r="AM745" s="320">
        <f t="shared" si="135"/>
        <v>0</v>
      </c>
      <c r="AN745" s="324">
        <f t="shared" si="136"/>
        <v>0</v>
      </c>
      <c r="AO745" s="324">
        <f t="shared" si="137"/>
        <v>0</v>
      </c>
      <c r="AP745" s="324">
        <f t="shared" si="138"/>
        <v>0</v>
      </c>
      <c r="AQ745" s="324">
        <f t="shared" si="139"/>
        <v>0</v>
      </c>
      <c r="AR745" s="324">
        <f t="shared" si="140"/>
        <v>0</v>
      </c>
      <c r="AS745" s="324">
        <f t="shared" si="141"/>
        <v>0</v>
      </c>
      <c r="AT745" s="324">
        <f t="shared" si="142"/>
        <v>0</v>
      </c>
      <c r="AU745" s="321">
        <f t="shared" si="143"/>
        <v>0</v>
      </c>
      <c r="AV745" s="322" t="str">
        <f t="shared" si="133"/>
        <v/>
      </c>
      <c r="AW745" s="110"/>
      <c r="AX745" s="110"/>
      <c r="AY745" s="110"/>
    </row>
    <row r="746" spans="1:51">
      <c r="A746" s="319"/>
      <c r="B746" s="634"/>
      <c r="C746" s="634"/>
      <c r="D746" s="633"/>
      <c r="E746" s="635"/>
      <c r="F746" s="635"/>
      <c r="G746" s="634"/>
      <c r="H746" s="647"/>
      <c r="I746" s="651"/>
      <c r="J746" s="647"/>
      <c r="K746" s="649"/>
      <c r="L746" s="647">
        <f>IF(D746="",0,VLOOKUP(D746,LookupDataNonCounty!$B$2:$C$16,2,FALSE)*J746)</f>
        <v>0</v>
      </c>
      <c r="M746" s="647"/>
      <c r="N746" s="647"/>
      <c r="O746" s="647"/>
      <c r="P746" s="647"/>
      <c r="Q746" s="647"/>
      <c r="R746" s="459"/>
      <c r="S746" s="460"/>
      <c r="T746" s="461"/>
      <c r="U746" s="462"/>
      <c r="V746" s="459"/>
      <c r="W746" s="459"/>
      <c r="X746" s="459"/>
      <c r="Y746" s="463"/>
      <c r="Z746" s="464"/>
      <c r="AA746" s="465"/>
      <c r="AB746" s="459"/>
      <c r="AC746" s="463"/>
      <c r="AD746" s="464"/>
      <c r="AE746" s="466"/>
      <c r="AF746" s="464"/>
      <c r="AG746" s="461"/>
      <c r="AH746" s="464"/>
      <c r="AI746" s="461"/>
      <c r="AJ746" s="653">
        <f t="shared" si="134"/>
        <v>1</v>
      </c>
      <c r="AK746" s="608"/>
      <c r="AL746" s="320">
        <f t="shared" si="132"/>
        <v>0</v>
      </c>
      <c r="AM746" s="320">
        <f t="shared" si="135"/>
        <v>0</v>
      </c>
      <c r="AN746" s="324">
        <f t="shared" si="136"/>
        <v>0</v>
      </c>
      <c r="AO746" s="324">
        <f t="shared" si="137"/>
        <v>0</v>
      </c>
      <c r="AP746" s="324">
        <f t="shared" si="138"/>
        <v>0</v>
      </c>
      <c r="AQ746" s="324">
        <f t="shared" si="139"/>
        <v>0</v>
      </c>
      <c r="AR746" s="324">
        <f t="shared" si="140"/>
        <v>0</v>
      </c>
      <c r="AS746" s="324">
        <f t="shared" si="141"/>
        <v>0</v>
      </c>
      <c r="AT746" s="324">
        <f t="shared" si="142"/>
        <v>0</v>
      </c>
      <c r="AU746" s="321">
        <f t="shared" si="143"/>
        <v>0</v>
      </c>
      <c r="AV746" s="322" t="str">
        <f t="shared" si="133"/>
        <v/>
      </c>
      <c r="AW746" s="110"/>
      <c r="AX746" s="110"/>
      <c r="AY746" s="110"/>
    </row>
    <row r="747" spans="1:51">
      <c r="A747" s="319"/>
      <c r="B747" s="634"/>
      <c r="C747" s="634"/>
      <c r="D747" s="633"/>
      <c r="E747" s="635"/>
      <c r="F747" s="635"/>
      <c r="G747" s="634"/>
      <c r="H747" s="647"/>
      <c r="I747" s="651"/>
      <c r="J747" s="647"/>
      <c r="K747" s="649"/>
      <c r="L747" s="647">
        <f>IF(D747="",0,VLOOKUP(D747,LookupDataNonCounty!$B$2:$C$16,2,FALSE)*J747)</f>
        <v>0</v>
      </c>
      <c r="M747" s="647"/>
      <c r="N747" s="647"/>
      <c r="O747" s="647"/>
      <c r="P747" s="647"/>
      <c r="Q747" s="647"/>
      <c r="R747" s="459"/>
      <c r="S747" s="460"/>
      <c r="T747" s="461"/>
      <c r="U747" s="462"/>
      <c r="V747" s="459"/>
      <c r="W747" s="459"/>
      <c r="X747" s="459"/>
      <c r="Y747" s="463"/>
      <c r="Z747" s="464"/>
      <c r="AA747" s="465"/>
      <c r="AB747" s="459"/>
      <c r="AC747" s="463"/>
      <c r="AD747" s="464"/>
      <c r="AE747" s="466"/>
      <c r="AF747" s="464"/>
      <c r="AG747" s="461"/>
      <c r="AH747" s="464"/>
      <c r="AI747" s="461"/>
      <c r="AJ747" s="653">
        <f t="shared" si="134"/>
        <v>1</v>
      </c>
      <c r="AK747" s="607"/>
      <c r="AL747" s="320">
        <f t="shared" si="132"/>
        <v>0</v>
      </c>
      <c r="AM747" s="320">
        <f t="shared" si="135"/>
        <v>0</v>
      </c>
      <c r="AN747" s="324">
        <f t="shared" si="136"/>
        <v>0</v>
      </c>
      <c r="AO747" s="324">
        <f t="shared" si="137"/>
        <v>0</v>
      </c>
      <c r="AP747" s="324">
        <f t="shared" si="138"/>
        <v>0</v>
      </c>
      <c r="AQ747" s="324">
        <f t="shared" si="139"/>
        <v>0</v>
      </c>
      <c r="AR747" s="324">
        <f t="shared" si="140"/>
        <v>0</v>
      </c>
      <c r="AS747" s="324">
        <f t="shared" si="141"/>
        <v>0</v>
      </c>
      <c r="AT747" s="324">
        <f t="shared" si="142"/>
        <v>0</v>
      </c>
      <c r="AU747" s="321">
        <f t="shared" si="143"/>
        <v>0</v>
      </c>
      <c r="AV747" s="322" t="str">
        <f t="shared" si="133"/>
        <v/>
      </c>
      <c r="AW747" s="110"/>
      <c r="AX747" s="110"/>
      <c r="AY747" s="110"/>
    </row>
    <row r="748" spans="1:51">
      <c r="A748" s="319"/>
      <c r="B748" s="634"/>
      <c r="C748" s="634"/>
      <c r="D748" s="633"/>
      <c r="E748" s="635"/>
      <c r="F748" s="635"/>
      <c r="G748" s="634"/>
      <c r="H748" s="647"/>
      <c r="I748" s="651"/>
      <c r="J748" s="647"/>
      <c r="K748" s="649"/>
      <c r="L748" s="647">
        <f>IF(D748="",0,VLOOKUP(D748,LookupDataNonCounty!$B$2:$C$16,2,FALSE)*J748)</f>
        <v>0</v>
      </c>
      <c r="M748" s="647"/>
      <c r="N748" s="647"/>
      <c r="O748" s="647"/>
      <c r="P748" s="647"/>
      <c r="Q748" s="647"/>
      <c r="R748" s="459"/>
      <c r="S748" s="460"/>
      <c r="T748" s="461"/>
      <c r="U748" s="462"/>
      <c r="V748" s="459"/>
      <c r="W748" s="459"/>
      <c r="X748" s="459"/>
      <c r="Y748" s="463"/>
      <c r="Z748" s="464"/>
      <c r="AA748" s="465"/>
      <c r="AB748" s="459"/>
      <c r="AC748" s="463"/>
      <c r="AD748" s="464"/>
      <c r="AE748" s="466"/>
      <c r="AF748" s="464"/>
      <c r="AG748" s="461"/>
      <c r="AH748" s="464"/>
      <c r="AI748" s="461"/>
      <c r="AJ748" s="653">
        <f t="shared" si="134"/>
        <v>1</v>
      </c>
      <c r="AK748" s="608"/>
      <c r="AL748" s="320">
        <f t="shared" si="132"/>
        <v>0</v>
      </c>
      <c r="AM748" s="320">
        <f t="shared" si="135"/>
        <v>0</v>
      </c>
      <c r="AN748" s="324">
        <f t="shared" si="136"/>
        <v>0</v>
      </c>
      <c r="AO748" s="324">
        <f t="shared" si="137"/>
        <v>0</v>
      </c>
      <c r="AP748" s="324">
        <f t="shared" si="138"/>
        <v>0</v>
      </c>
      <c r="AQ748" s="324">
        <f t="shared" si="139"/>
        <v>0</v>
      </c>
      <c r="AR748" s="324">
        <f t="shared" si="140"/>
        <v>0</v>
      </c>
      <c r="AS748" s="324">
        <f t="shared" si="141"/>
        <v>0</v>
      </c>
      <c r="AT748" s="324">
        <f t="shared" si="142"/>
        <v>0</v>
      </c>
      <c r="AU748" s="321">
        <f t="shared" si="143"/>
        <v>0</v>
      </c>
      <c r="AV748" s="322" t="str">
        <f t="shared" si="133"/>
        <v/>
      </c>
      <c r="AW748" s="110"/>
      <c r="AX748" s="110"/>
      <c r="AY748" s="110"/>
    </row>
    <row r="749" spans="1:51">
      <c r="A749" s="319"/>
      <c r="B749" s="634"/>
      <c r="C749" s="634"/>
      <c r="D749" s="633"/>
      <c r="E749" s="635"/>
      <c r="F749" s="635"/>
      <c r="G749" s="634"/>
      <c r="H749" s="647"/>
      <c r="I749" s="651"/>
      <c r="J749" s="647"/>
      <c r="K749" s="649"/>
      <c r="L749" s="647">
        <f>IF(D749="",0,VLOOKUP(D749,LookupDataNonCounty!$B$2:$C$16,2,FALSE)*J749)</f>
        <v>0</v>
      </c>
      <c r="M749" s="647"/>
      <c r="N749" s="647"/>
      <c r="O749" s="647"/>
      <c r="P749" s="647"/>
      <c r="Q749" s="647"/>
      <c r="R749" s="459"/>
      <c r="S749" s="460"/>
      <c r="T749" s="461"/>
      <c r="U749" s="462"/>
      <c r="V749" s="459"/>
      <c r="W749" s="459"/>
      <c r="X749" s="459"/>
      <c r="Y749" s="463"/>
      <c r="Z749" s="464"/>
      <c r="AA749" s="465"/>
      <c r="AB749" s="459"/>
      <c r="AC749" s="463"/>
      <c r="AD749" s="464"/>
      <c r="AE749" s="466"/>
      <c r="AF749" s="464"/>
      <c r="AG749" s="461"/>
      <c r="AH749" s="464"/>
      <c r="AI749" s="461"/>
      <c r="AJ749" s="653">
        <f t="shared" si="134"/>
        <v>1</v>
      </c>
      <c r="AK749" s="607"/>
      <c r="AL749" s="320">
        <f t="shared" si="132"/>
        <v>0</v>
      </c>
      <c r="AM749" s="320">
        <f t="shared" si="135"/>
        <v>0</v>
      </c>
      <c r="AN749" s="324">
        <f t="shared" si="136"/>
        <v>0</v>
      </c>
      <c r="AO749" s="324">
        <f t="shared" si="137"/>
        <v>0</v>
      </c>
      <c r="AP749" s="324">
        <f t="shared" si="138"/>
        <v>0</v>
      </c>
      <c r="AQ749" s="324">
        <f t="shared" si="139"/>
        <v>0</v>
      </c>
      <c r="AR749" s="324">
        <f t="shared" si="140"/>
        <v>0</v>
      </c>
      <c r="AS749" s="324">
        <f t="shared" si="141"/>
        <v>0</v>
      </c>
      <c r="AT749" s="324">
        <f t="shared" si="142"/>
        <v>0</v>
      </c>
      <c r="AU749" s="321">
        <f t="shared" si="143"/>
        <v>0</v>
      </c>
      <c r="AV749" s="322" t="str">
        <f t="shared" si="133"/>
        <v/>
      </c>
      <c r="AW749" s="110"/>
      <c r="AX749" s="110"/>
      <c r="AY749" s="110"/>
    </row>
    <row r="750" spans="1:51">
      <c r="A750" s="319"/>
      <c r="B750" s="634"/>
      <c r="C750" s="634"/>
      <c r="D750" s="633"/>
      <c r="E750" s="635"/>
      <c r="F750" s="635"/>
      <c r="G750" s="634"/>
      <c r="H750" s="647"/>
      <c r="I750" s="651"/>
      <c r="J750" s="647"/>
      <c r="K750" s="649"/>
      <c r="L750" s="647">
        <f>IF(D750="",0,VLOOKUP(D750,LookupDataNonCounty!$B$2:$C$16,2,FALSE)*J750)</f>
        <v>0</v>
      </c>
      <c r="M750" s="647"/>
      <c r="N750" s="647"/>
      <c r="O750" s="647"/>
      <c r="P750" s="647"/>
      <c r="Q750" s="647"/>
      <c r="R750" s="459"/>
      <c r="S750" s="460"/>
      <c r="T750" s="461"/>
      <c r="U750" s="462"/>
      <c r="V750" s="459"/>
      <c r="W750" s="459"/>
      <c r="X750" s="459"/>
      <c r="Y750" s="463"/>
      <c r="Z750" s="464"/>
      <c r="AA750" s="465"/>
      <c r="AB750" s="459"/>
      <c r="AC750" s="463"/>
      <c r="AD750" s="464"/>
      <c r="AE750" s="466"/>
      <c r="AF750" s="464"/>
      <c r="AG750" s="461"/>
      <c r="AH750" s="464"/>
      <c r="AI750" s="461"/>
      <c r="AJ750" s="653">
        <f t="shared" si="134"/>
        <v>1</v>
      </c>
      <c r="AK750" s="608"/>
      <c r="AL750" s="320">
        <f t="shared" si="132"/>
        <v>0</v>
      </c>
      <c r="AM750" s="320">
        <f t="shared" si="135"/>
        <v>0</v>
      </c>
      <c r="AN750" s="324">
        <f t="shared" si="136"/>
        <v>0</v>
      </c>
      <c r="AO750" s="324">
        <f t="shared" si="137"/>
        <v>0</v>
      </c>
      <c r="AP750" s="324">
        <f t="shared" si="138"/>
        <v>0</v>
      </c>
      <c r="AQ750" s="324">
        <f t="shared" si="139"/>
        <v>0</v>
      </c>
      <c r="AR750" s="324">
        <f t="shared" si="140"/>
        <v>0</v>
      </c>
      <c r="AS750" s="324">
        <f t="shared" si="141"/>
        <v>0</v>
      </c>
      <c r="AT750" s="324">
        <f t="shared" si="142"/>
        <v>0</v>
      </c>
      <c r="AU750" s="321">
        <f t="shared" si="143"/>
        <v>0</v>
      </c>
      <c r="AV750" s="322" t="str">
        <f t="shared" si="133"/>
        <v/>
      </c>
      <c r="AW750" s="110"/>
      <c r="AX750" s="110"/>
      <c r="AY750" s="110"/>
    </row>
    <row r="751" spans="1:51">
      <c r="A751" s="319"/>
      <c r="B751" s="634"/>
      <c r="C751" s="634"/>
      <c r="D751" s="633"/>
      <c r="E751" s="635"/>
      <c r="F751" s="635"/>
      <c r="G751" s="634"/>
      <c r="H751" s="647"/>
      <c r="I751" s="651"/>
      <c r="J751" s="647"/>
      <c r="K751" s="649"/>
      <c r="L751" s="647">
        <f>IF(D751="",0,VLOOKUP(D751,LookupDataNonCounty!$B$2:$C$16,2,FALSE)*J751)</f>
        <v>0</v>
      </c>
      <c r="M751" s="647"/>
      <c r="N751" s="647"/>
      <c r="O751" s="647"/>
      <c r="P751" s="647"/>
      <c r="Q751" s="647"/>
      <c r="R751" s="459"/>
      <c r="S751" s="460"/>
      <c r="T751" s="461"/>
      <c r="U751" s="462"/>
      <c r="V751" s="459"/>
      <c r="W751" s="459"/>
      <c r="X751" s="459"/>
      <c r="Y751" s="463"/>
      <c r="Z751" s="464"/>
      <c r="AA751" s="465"/>
      <c r="AB751" s="459"/>
      <c r="AC751" s="463"/>
      <c r="AD751" s="464"/>
      <c r="AE751" s="466"/>
      <c r="AF751" s="464"/>
      <c r="AG751" s="461"/>
      <c r="AH751" s="464"/>
      <c r="AI751" s="461"/>
      <c r="AJ751" s="653">
        <f t="shared" si="134"/>
        <v>1</v>
      </c>
      <c r="AK751" s="607"/>
      <c r="AL751" s="320">
        <f t="shared" si="132"/>
        <v>0</v>
      </c>
      <c r="AM751" s="320">
        <f t="shared" si="135"/>
        <v>0</v>
      </c>
      <c r="AN751" s="324">
        <f t="shared" si="136"/>
        <v>0</v>
      </c>
      <c r="AO751" s="324">
        <f t="shared" si="137"/>
        <v>0</v>
      </c>
      <c r="AP751" s="324">
        <f t="shared" si="138"/>
        <v>0</v>
      </c>
      <c r="AQ751" s="324">
        <f t="shared" si="139"/>
        <v>0</v>
      </c>
      <c r="AR751" s="324">
        <f t="shared" si="140"/>
        <v>0</v>
      </c>
      <c r="AS751" s="324">
        <f t="shared" si="141"/>
        <v>0</v>
      </c>
      <c r="AT751" s="324">
        <f t="shared" si="142"/>
        <v>0</v>
      </c>
      <c r="AU751" s="321">
        <f t="shared" si="143"/>
        <v>0</v>
      </c>
      <c r="AV751" s="322" t="str">
        <f t="shared" si="133"/>
        <v/>
      </c>
      <c r="AW751" s="110"/>
      <c r="AX751" s="110"/>
      <c r="AY751" s="110"/>
    </row>
    <row r="752" spans="1:51">
      <c r="A752" s="319"/>
      <c r="B752" s="634"/>
      <c r="C752" s="634"/>
      <c r="D752" s="633"/>
      <c r="E752" s="635"/>
      <c r="F752" s="635"/>
      <c r="G752" s="634"/>
      <c r="H752" s="647"/>
      <c r="I752" s="651"/>
      <c r="J752" s="647"/>
      <c r="K752" s="649"/>
      <c r="L752" s="647">
        <f>IF(D752="",0,VLOOKUP(D752,LookupDataNonCounty!$B$2:$C$16,2,FALSE)*J752)</f>
        <v>0</v>
      </c>
      <c r="M752" s="647"/>
      <c r="N752" s="647"/>
      <c r="O752" s="647"/>
      <c r="P752" s="647"/>
      <c r="Q752" s="647"/>
      <c r="R752" s="459"/>
      <c r="S752" s="460"/>
      <c r="T752" s="461"/>
      <c r="U752" s="462"/>
      <c r="V752" s="459"/>
      <c r="W752" s="459"/>
      <c r="X752" s="459"/>
      <c r="Y752" s="463"/>
      <c r="Z752" s="464"/>
      <c r="AA752" s="465"/>
      <c r="AB752" s="459"/>
      <c r="AC752" s="463"/>
      <c r="AD752" s="464"/>
      <c r="AE752" s="466"/>
      <c r="AF752" s="464"/>
      <c r="AG752" s="461"/>
      <c r="AH752" s="464"/>
      <c r="AI752" s="461"/>
      <c r="AJ752" s="653">
        <f t="shared" si="134"/>
        <v>1</v>
      </c>
      <c r="AK752" s="608"/>
      <c r="AL752" s="320">
        <f t="shared" si="132"/>
        <v>0</v>
      </c>
      <c r="AM752" s="320">
        <f t="shared" si="135"/>
        <v>0</v>
      </c>
      <c r="AN752" s="324">
        <f t="shared" si="136"/>
        <v>0</v>
      </c>
      <c r="AO752" s="324">
        <f t="shared" si="137"/>
        <v>0</v>
      </c>
      <c r="AP752" s="324">
        <f t="shared" si="138"/>
        <v>0</v>
      </c>
      <c r="AQ752" s="324">
        <f t="shared" si="139"/>
        <v>0</v>
      </c>
      <c r="AR752" s="324">
        <f t="shared" si="140"/>
        <v>0</v>
      </c>
      <c r="AS752" s="324">
        <f t="shared" si="141"/>
        <v>0</v>
      </c>
      <c r="AT752" s="324">
        <f t="shared" si="142"/>
        <v>0</v>
      </c>
      <c r="AU752" s="321">
        <f t="shared" si="143"/>
        <v>0</v>
      </c>
      <c r="AV752" s="322" t="str">
        <f t="shared" si="133"/>
        <v/>
      </c>
      <c r="AW752" s="110"/>
      <c r="AX752" s="110"/>
      <c r="AY752" s="110"/>
    </row>
    <row r="753" spans="1:51">
      <c r="A753" s="319"/>
      <c r="B753" s="634"/>
      <c r="C753" s="634"/>
      <c r="D753" s="633"/>
      <c r="E753" s="635"/>
      <c r="F753" s="635"/>
      <c r="G753" s="634"/>
      <c r="H753" s="647"/>
      <c r="I753" s="651"/>
      <c r="J753" s="647"/>
      <c r="K753" s="649"/>
      <c r="L753" s="647">
        <f>IF(D753="",0,VLOOKUP(D753,LookupDataNonCounty!$B$2:$C$16,2,FALSE)*J753)</f>
        <v>0</v>
      </c>
      <c r="M753" s="647"/>
      <c r="N753" s="647"/>
      <c r="O753" s="647"/>
      <c r="P753" s="647"/>
      <c r="Q753" s="647"/>
      <c r="R753" s="459"/>
      <c r="S753" s="460"/>
      <c r="T753" s="461"/>
      <c r="U753" s="462"/>
      <c r="V753" s="459"/>
      <c r="W753" s="459"/>
      <c r="X753" s="459"/>
      <c r="Y753" s="463"/>
      <c r="Z753" s="464"/>
      <c r="AA753" s="465"/>
      <c r="AB753" s="459"/>
      <c r="AC753" s="463"/>
      <c r="AD753" s="464"/>
      <c r="AE753" s="466"/>
      <c r="AF753" s="464"/>
      <c r="AG753" s="461"/>
      <c r="AH753" s="464"/>
      <c r="AI753" s="461"/>
      <c r="AJ753" s="653">
        <f t="shared" si="134"/>
        <v>1</v>
      </c>
      <c r="AK753" s="607"/>
      <c r="AL753" s="320">
        <f t="shared" si="132"/>
        <v>0</v>
      </c>
      <c r="AM753" s="320">
        <f t="shared" si="135"/>
        <v>0</v>
      </c>
      <c r="AN753" s="324">
        <f t="shared" si="136"/>
        <v>0</v>
      </c>
      <c r="AO753" s="324">
        <f t="shared" si="137"/>
        <v>0</v>
      </c>
      <c r="AP753" s="324">
        <f t="shared" si="138"/>
        <v>0</v>
      </c>
      <c r="AQ753" s="324">
        <f t="shared" si="139"/>
        <v>0</v>
      </c>
      <c r="AR753" s="324">
        <f t="shared" si="140"/>
        <v>0</v>
      </c>
      <c r="AS753" s="324">
        <f t="shared" si="141"/>
        <v>0</v>
      </c>
      <c r="AT753" s="324">
        <f t="shared" si="142"/>
        <v>0</v>
      </c>
      <c r="AU753" s="321">
        <f t="shared" si="143"/>
        <v>0</v>
      </c>
      <c r="AV753" s="322" t="str">
        <f t="shared" si="133"/>
        <v/>
      </c>
      <c r="AW753" s="110"/>
      <c r="AX753" s="110"/>
      <c r="AY753" s="110"/>
    </row>
    <row r="754" spans="1:51">
      <c r="A754" s="319"/>
      <c r="B754" s="634"/>
      <c r="C754" s="634"/>
      <c r="D754" s="633"/>
      <c r="E754" s="635"/>
      <c r="F754" s="635"/>
      <c r="G754" s="634"/>
      <c r="H754" s="647"/>
      <c r="I754" s="651"/>
      <c r="J754" s="647"/>
      <c r="K754" s="649"/>
      <c r="L754" s="647">
        <f>IF(D754="",0,VLOOKUP(D754,LookupDataNonCounty!$B$2:$C$16,2,FALSE)*J754)</f>
        <v>0</v>
      </c>
      <c r="M754" s="647"/>
      <c r="N754" s="647"/>
      <c r="O754" s="647"/>
      <c r="P754" s="647"/>
      <c r="Q754" s="647"/>
      <c r="R754" s="459"/>
      <c r="S754" s="460"/>
      <c r="T754" s="461"/>
      <c r="U754" s="462"/>
      <c r="V754" s="459"/>
      <c r="W754" s="459"/>
      <c r="X754" s="459"/>
      <c r="Y754" s="463"/>
      <c r="Z754" s="464"/>
      <c r="AA754" s="465"/>
      <c r="AB754" s="459"/>
      <c r="AC754" s="463"/>
      <c r="AD754" s="464"/>
      <c r="AE754" s="466"/>
      <c r="AF754" s="464"/>
      <c r="AG754" s="461"/>
      <c r="AH754" s="464"/>
      <c r="AI754" s="461"/>
      <c r="AJ754" s="653">
        <f t="shared" si="134"/>
        <v>1</v>
      </c>
      <c r="AK754" s="608"/>
      <c r="AL754" s="320">
        <f t="shared" si="132"/>
        <v>0</v>
      </c>
      <c r="AM754" s="320">
        <f t="shared" si="135"/>
        <v>0</v>
      </c>
      <c r="AN754" s="324">
        <f t="shared" si="136"/>
        <v>0</v>
      </c>
      <c r="AO754" s="324">
        <f t="shared" si="137"/>
        <v>0</v>
      </c>
      <c r="AP754" s="324">
        <f t="shared" si="138"/>
        <v>0</v>
      </c>
      <c r="AQ754" s="324">
        <f t="shared" si="139"/>
        <v>0</v>
      </c>
      <c r="AR754" s="324">
        <f t="shared" si="140"/>
        <v>0</v>
      </c>
      <c r="AS754" s="324">
        <f t="shared" si="141"/>
        <v>0</v>
      </c>
      <c r="AT754" s="324">
        <f t="shared" si="142"/>
        <v>0</v>
      </c>
      <c r="AU754" s="321">
        <f t="shared" si="143"/>
        <v>0</v>
      </c>
      <c r="AV754" s="322" t="str">
        <f t="shared" si="133"/>
        <v/>
      </c>
      <c r="AW754" s="110"/>
      <c r="AX754" s="110"/>
      <c r="AY754" s="110"/>
    </row>
    <row r="755" spans="1:51">
      <c r="A755" s="319"/>
      <c r="B755" s="634"/>
      <c r="C755" s="634"/>
      <c r="D755" s="633"/>
      <c r="E755" s="635"/>
      <c r="F755" s="635"/>
      <c r="G755" s="634"/>
      <c r="H755" s="647"/>
      <c r="I755" s="651"/>
      <c r="J755" s="647"/>
      <c r="K755" s="649"/>
      <c r="L755" s="647">
        <f>IF(D755="",0,VLOOKUP(D755,LookupDataNonCounty!$B$2:$C$16,2,FALSE)*J755)</f>
        <v>0</v>
      </c>
      <c r="M755" s="647"/>
      <c r="N755" s="647"/>
      <c r="O755" s="647"/>
      <c r="P755" s="647"/>
      <c r="Q755" s="647"/>
      <c r="R755" s="459"/>
      <c r="S755" s="460"/>
      <c r="T755" s="461"/>
      <c r="U755" s="462"/>
      <c r="V755" s="459"/>
      <c r="W755" s="459"/>
      <c r="X755" s="459"/>
      <c r="Y755" s="463"/>
      <c r="Z755" s="464"/>
      <c r="AA755" s="465"/>
      <c r="AB755" s="459"/>
      <c r="AC755" s="463"/>
      <c r="AD755" s="464"/>
      <c r="AE755" s="466"/>
      <c r="AF755" s="464"/>
      <c r="AG755" s="461"/>
      <c r="AH755" s="464"/>
      <c r="AI755" s="461"/>
      <c r="AJ755" s="653">
        <f t="shared" si="134"/>
        <v>1</v>
      </c>
      <c r="AK755" s="607"/>
      <c r="AL755" s="320">
        <f t="shared" si="132"/>
        <v>0</v>
      </c>
      <c r="AM755" s="320">
        <f t="shared" si="135"/>
        <v>0</v>
      </c>
      <c r="AN755" s="324">
        <f t="shared" si="136"/>
        <v>0</v>
      </c>
      <c r="AO755" s="324">
        <f t="shared" si="137"/>
        <v>0</v>
      </c>
      <c r="AP755" s="324">
        <f t="shared" si="138"/>
        <v>0</v>
      </c>
      <c r="AQ755" s="324">
        <f t="shared" si="139"/>
        <v>0</v>
      </c>
      <c r="AR755" s="324">
        <f t="shared" si="140"/>
        <v>0</v>
      </c>
      <c r="AS755" s="324">
        <f t="shared" si="141"/>
        <v>0</v>
      </c>
      <c r="AT755" s="324">
        <f t="shared" si="142"/>
        <v>0</v>
      </c>
      <c r="AU755" s="321">
        <f t="shared" si="143"/>
        <v>0</v>
      </c>
      <c r="AV755" s="322" t="str">
        <f t="shared" si="133"/>
        <v/>
      </c>
      <c r="AW755" s="110"/>
      <c r="AX755" s="110"/>
      <c r="AY755" s="110"/>
    </row>
    <row r="756" spans="1:51">
      <c r="A756" s="319"/>
      <c r="B756" s="634"/>
      <c r="C756" s="634"/>
      <c r="D756" s="633"/>
      <c r="E756" s="635"/>
      <c r="F756" s="635"/>
      <c r="G756" s="634"/>
      <c r="H756" s="647"/>
      <c r="I756" s="651"/>
      <c r="J756" s="647"/>
      <c r="K756" s="649"/>
      <c r="L756" s="647">
        <f>IF(D756="",0,VLOOKUP(D756,LookupDataNonCounty!$B$2:$C$16,2,FALSE)*J756)</f>
        <v>0</v>
      </c>
      <c r="M756" s="647"/>
      <c r="N756" s="647"/>
      <c r="O756" s="647"/>
      <c r="P756" s="647"/>
      <c r="Q756" s="647"/>
      <c r="R756" s="459"/>
      <c r="S756" s="460"/>
      <c r="T756" s="461"/>
      <c r="U756" s="462"/>
      <c r="V756" s="459"/>
      <c r="W756" s="459"/>
      <c r="X756" s="459"/>
      <c r="Y756" s="463"/>
      <c r="Z756" s="464"/>
      <c r="AA756" s="465"/>
      <c r="AB756" s="459"/>
      <c r="AC756" s="463"/>
      <c r="AD756" s="464"/>
      <c r="AE756" s="466"/>
      <c r="AF756" s="464"/>
      <c r="AG756" s="461"/>
      <c r="AH756" s="464"/>
      <c r="AI756" s="461"/>
      <c r="AJ756" s="653">
        <f t="shared" si="134"/>
        <v>1</v>
      </c>
      <c r="AK756" s="608"/>
      <c r="AL756" s="320">
        <f t="shared" si="132"/>
        <v>0</v>
      </c>
      <c r="AM756" s="320">
        <f t="shared" si="135"/>
        <v>0</v>
      </c>
      <c r="AN756" s="324">
        <f t="shared" si="136"/>
        <v>0</v>
      </c>
      <c r="AO756" s="324">
        <f t="shared" si="137"/>
        <v>0</v>
      </c>
      <c r="AP756" s="324">
        <f t="shared" si="138"/>
        <v>0</v>
      </c>
      <c r="AQ756" s="324">
        <f t="shared" si="139"/>
        <v>0</v>
      </c>
      <c r="AR756" s="324">
        <f t="shared" si="140"/>
        <v>0</v>
      </c>
      <c r="AS756" s="324">
        <f t="shared" si="141"/>
        <v>0</v>
      </c>
      <c r="AT756" s="324">
        <f t="shared" si="142"/>
        <v>0</v>
      </c>
      <c r="AU756" s="321">
        <f t="shared" si="143"/>
        <v>0</v>
      </c>
      <c r="AV756" s="322" t="str">
        <f t="shared" si="133"/>
        <v/>
      </c>
      <c r="AW756" s="110"/>
      <c r="AX756" s="110"/>
      <c r="AY756" s="110"/>
    </row>
    <row r="757" spans="1:51">
      <c r="A757" s="319"/>
      <c r="B757" s="634"/>
      <c r="C757" s="634"/>
      <c r="D757" s="633"/>
      <c r="E757" s="635"/>
      <c r="F757" s="635"/>
      <c r="G757" s="634"/>
      <c r="H757" s="647"/>
      <c r="I757" s="651"/>
      <c r="J757" s="647"/>
      <c r="K757" s="649"/>
      <c r="L757" s="647">
        <f>IF(D757="",0,VLOOKUP(D757,LookupDataNonCounty!$B$2:$C$16,2,FALSE)*J757)</f>
        <v>0</v>
      </c>
      <c r="M757" s="647"/>
      <c r="N757" s="647"/>
      <c r="O757" s="647"/>
      <c r="P757" s="647"/>
      <c r="Q757" s="647"/>
      <c r="R757" s="459"/>
      <c r="S757" s="460"/>
      <c r="T757" s="461"/>
      <c r="U757" s="462"/>
      <c r="V757" s="459"/>
      <c r="W757" s="459"/>
      <c r="X757" s="459"/>
      <c r="Y757" s="463"/>
      <c r="Z757" s="464"/>
      <c r="AA757" s="465"/>
      <c r="AB757" s="459"/>
      <c r="AC757" s="463"/>
      <c r="AD757" s="464"/>
      <c r="AE757" s="466"/>
      <c r="AF757" s="464"/>
      <c r="AG757" s="461"/>
      <c r="AH757" s="464"/>
      <c r="AI757" s="461"/>
      <c r="AJ757" s="653">
        <f t="shared" si="134"/>
        <v>1</v>
      </c>
      <c r="AK757" s="607"/>
      <c r="AL757" s="320">
        <f t="shared" si="132"/>
        <v>0</v>
      </c>
      <c r="AM757" s="320">
        <f t="shared" si="135"/>
        <v>0</v>
      </c>
      <c r="AN757" s="324">
        <f t="shared" si="136"/>
        <v>0</v>
      </c>
      <c r="AO757" s="324">
        <f t="shared" si="137"/>
        <v>0</v>
      </c>
      <c r="AP757" s="324">
        <f t="shared" si="138"/>
        <v>0</v>
      </c>
      <c r="AQ757" s="324">
        <f t="shared" si="139"/>
        <v>0</v>
      </c>
      <c r="AR757" s="324">
        <f t="shared" si="140"/>
        <v>0</v>
      </c>
      <c r="AS757" s="324">
        <f t="shared" si="141"/>
        <v>0</v>
      </c>
      <c r="AT757" s="324">
        <f t="shared" si="142"/>
        <v>0</v>
      </c>
      <c r="AU757" s="321">
        <f t="shared" si="143"/>
        <v>0</v>
      </c>
      <c r="AV757" s="322" t="str">
        <f t="shared" si="133"/>
        <v/>
      </c>
      <c r="AW757" s="110"/>
      <c r="AX757" s="110"/>
      <c r="AY757" s="110"/>
    </row>
    <row r="758" spans="1:51">
      <c r="A758" s="319"/>
      <c r="B758" s="634"/>
      <c r="C758" s="634"/>
      <c r="D758" s="633"/>
      <c r="E758" s="635"/>
      <c r="F758" s="635"/>
      <c r="G758" s="634"/>
      <c r="H758" s="647"/>
      <c r="I758" s="651"/>
      <c r="J758" s="647"/>
      <c r="K758" s="649"/>
      <c r="L758" s="647">
        <f>IF(D758="",0,VLOOKUP(D758,LookupDataNonCounty!$B$2:$C$16,2,FALSE)*J758)</f>
        <v>0</v>
      </c>
      <c r="M758" s="647"/>
      <c r="N758" s="647"/>
      <c r="O758" s="647"/>
      <c r="P758" s="647"/>
      <c r="Q758" s="647"/>
      <c r="R758" s="459"/>
      <c r="S758" s="460"/>
      <c r="T758" s="461"/>
      <c r="U758" s="462"/>
      <c r="V758" s="459"/>
      <c r="W758" s="459"/>
      <c r="X758" s="459"/>
      <c r="Y758" s="463"/>
      <c r="Z758" s="464"/>
      <c r="AA758" s="465"/>
      <c r="AB758" s="459"/>
      <c r="AC758" s="463"/>
      <c r="AD758" s="464"/>
      <c r="AE758" s="466"/>
      <c r="AF758" s="464"/>
      <c r="AG758" s="461"/>
      <c r="AH758" s="464"/>
      <c r="AI758" s="461"/>
      <c r="AJ758" s="653">
        <f t="shared" si="134"/>
        <v>1</v>
      </c>
      <c r="AK758" s="608"/>
      <c r="AL758" s="320">
        <f t="shared" si="132"/>
        <v>0</v>
      </c>
      <c r="AM758" s="320">
        <f t="shared" si="135"/>
        <v>0</v>
      </c>
      <c r="AN758" s="324">
        <f t="shared" si="136"/>
        <v>0</v>
      </c>
      <c r="AO758" s="324">
        <f t="shared" si="137"/>
        <v>0</v>
      </c>
      <c r="AP758" s="324">
        <f t="shared" si="138"/>
        <v>0</v>
      </c>
      <c r="AQ758" s="324">
        <f t="shared" si="139"/>
        <v>0</v>
      </c>
      <c r="AR758" s="324">
        <f t="shared" si="140"/>
        <v>0</v>
      </c>
      <c r="AS758" s="324">
        <f t="shared" si="141"/>
        <v>0</v>
      </c>
      <c r="AT758" s="324">
        <f t="shared" si="142"/>
        <v>0</v>
      </c>
      <c r="AU758" s="321">
        <f t="shared" si="143"/>
        <v>0</v>
      </c>
      <c r="AV758" s="322" t="str">
        <f t="shared" si="133"/>
        <v/>
      </c>
      <c r="AW758" s="110"/>
      <c r="AX758" s="110"/>
      <c r="AY758" s="110"/>
    </row>
    <row r="759" spans="1:51">
      <c r="A759" s="319"/>
      <c r="B759" s="634"/>
      <c r="C759" s="634"/>
      <c r="D759" s="633"/>
      <c r="E759" s="635"/>
      <c r="F759" s="635"/>
      <c r="G759" s="634"/>
      <c r="H759" s="647"/>
      <c r="I759" s="651"/>
      <c r="J759" s="647"/>
      <c r="K759" s="649"/>
      <c r="L759" s="647">
        <f>IF(D759="",0,VLOOKUP(D759,LookupDataNonCounty!$B$2:$C$16,2,FALSE)*J759)</f>
        <v>0</v>
      </c>
      <c r="M759" s="647"/>
      <c r="N759" s="647"/>
      <c r="O759" s="647"/>
      <c r="P759" s="647"/>
      <c r="Q759" s="647"/>
      <c r="R759" s="459"/>
      <c r="S759" s="460"/>
      <c r="T759" s="461"/>
      <c r="U759" s="462"/>
      <c r="V759" s="459"/>
      <c r="W759" s="459"/>
      <c r="X759" s="459"/>
      <c r="Y759" s="463"/>
      <c r="Z759" s="464"/>
      <c r="AA759" s="465"/>
      <c r="AB759" s="459"/>
      <c r="AC759" s="463"/>
      <c r="AD759" s="464"/>
      <c r="AE759" s="466"/>
      <c r="AF759" s="464"/>
      <c r="AG759" s="461"/>
      <c r="AH759" s="464"/>
      <c r="AI759" s="461"/>
      <c r="AJ759" s="653">
        <f t="shared" si="134"/>
        <v>1</v>
      </c>
      <c r="AK759" s="607"/>
      <c r="AL759" s="320">
        <f t="shared" si="132"/>
        <v>0</v>
      </c>
      <c r="AM759" s="320">
        <f t="shared" si="135"/>
        <v>0</v>
      </c>
      <c r="AN759" s="324">
        <f t="shared" si="136"/>
        <v>0</v>
      </c>
      <c r="AO759" s="324">
        <f t="shared" si="137"/>
        <v>0</v>
      </c>
      <c r="AP759" s="324">
        <f t="shared" si="138"/>
        <v>0</v>
      </c>
      <c r="AQ759" s="324">
        <f t="shared" si="139"/>
        <v>0</v>
      </c>
      <c r="AR759" s="324">
        <f t="shared" si="140"/>
        <v>0</v>
      </c>
      <c r="AS759" s="324">
        <f t="shared" si="141"/>
        <v>0</v>
      </c>
      <c r="AT759" s="324">
        <f t="shared" si="142"/>
        <v>0</v>
      </c>
      <c r="AU759" s="321">
        <f t="shared" si="143"/>
        <v>0</v>
      </c>
      <c r="AV759" s="322" t="str">
        <f t="shared" si="133"/>
        <v/>
      </c>
      <c r="AW759" s="110"/>
      <c r="AX759" s="110"/>
      <c r="AY759" s="110"/>
    </row>
    <row r="760" spans="1:51">
      <c r="A760" s="319"/>
      <c r="B760" s="634"/>
      <c r="C760" s="634"/>
      <c r="D760" s="633"/>
      <c r="E760" s="635"/>
      <c r="F760" s="635"/>
      <c r="G760" s="634"/>
      <c r="H760" s="647"/>
      <c r="I760" s="651"/>
      <c r="J760" s="647"/>
      <c r="K760" s="649"/>
      <c r="L760" s="647">
        <f>IF(D760="",0,VLOOKUP(D760,LookupDataNonCounty!$B$2:$C$16,2,FALSE)*J760)</f>
        <v>0</v>
      </c>
      <c r="M760" s="647"/>
      <c r="N760" s="647"/>
      <c r="O760" s="647"/>
      <c r="P760" s="647"/>
      <c r="Q760" s="647"/>
      <c r="R760" s="459"/>
      <c r="S760" s="460"/>
      <c r="T760" s="461"/>
      <c r="U760" s="462"/>
      <c r="V760" s="459"/>
      <c r="W760" s="459"/>
      <c r="X760" s="459"/>
      <c r="Y760" s="463"/>
      <c r="Z760" s="464"/>
      <c r="AA760" s="465"/>
      <c r="AB760" s="459"/>
      <c r="AC760" s="463"/>
      <c r="AD760" s="464"/>
      <c r="AE760" s="466"/>
      <c r="AF760" s="464"/>
      <c r="AG760" s="461"/>
      <c r="AH760" s="464"/>
      <c r="AI760" s="461"/>
      <c r="AJ760" s="653">
        <f t="shared" si="134"/>
        <v>1</v>
      </c>
      <c r="AK760" s="608"/>
      <c r="AL760" s="320">
        <f t="shared" si="132"/>
        <v>0</v>
      </c>
      <c r="AM760" s="320">
        <f t="shared" si="135"/>
        <v>0</v>
      </c>
      <c r="AN760" s="324">
        <f t="shared" si="136"/>
        <v>0</v>
      </c>
      <c r="AO760" s="324">
        <f t="shared" si="137"/>
        <v>0</v>
      </c>
      <c r="AP760" s="324">
        <f t="shared" si="138"/>
        <v>0</v>
      </c>
      <c r="AQ760" s="324">
        <f t="shared" si="139"/>
        <v>0</v>
      </c>
      <c r="AR760" s="324">
        <f t="shared" si="140"/>
        <v>0</v>
      </c>
      <c r="AS760" s="324">
        <f t="shared" si="141"/>
        <v>0</v>
      </c>
      <c r="AT760" s="324">
        <f t="shared" si="142"/>
        <v>0</v>
      </c>
      <c r="AU760" s="321">
        <f t="shared" si="143"/>
        <v>0</v>
      </c>
      <c r="AV760" s="322" t="str">
        <f t="shared" si="133"/>
        <v/>
      </c>
      <c r="AW760" s="110"/>
      <c r="AX760" s="110"/>
      <c r="AY760" s="110"/>
    </row>
    <row r="761" spans="1:51">
      <c r="A761" s="319"/>
      <c r="B761" s="634"/>
      <c r="C761" s="634"/>
      <c r="D761" s="633"/>
      <c r="E761" s="635"/>
      <c r="F761" s="635"/>
      <c r="G761" s="634"/>
      <c r="H761" s="647"/>
      <c r="I761" s="651"/>
      <c r="J761" s="647"/>
      <c r="K761" s="649"/>
      <c r="L761" s="647">
        <f>IF(D761="",0,VLOOKUP(D761,LookupDataNonCounty!$B$2:$C$16,2,FALSE)*J761)</f>
        <v>0</v>
      </c>
      <c r="M761" s="647"/>
      <c r="N761" s="647"/>
      <c r="O761" s="647"/>
      <c r="P761" s="647"/>
      <c r="Q761" s="647"/>
      <c r="R761" s="459"/>
      <c r="S761" s="460"/>
      <c r="T761" s="461"/>
      <c r="U761" s="462"/>
      <c r="V761" s="459"/>
      <c r="W761" s="459"/>
      <c r="X761" s="459"/>
      <c r="Y761" s="463"/>
      <c r="Z761" s="464"/>
      <c r="AA761" s="465"/>
      <c r="AB761" s="459"/>
      <c r="AC761" s="463"/>
      <c r="AD761" s="464"/>
      <c r="AE761" s="466"/>
      <c r="AF761" s="464"/>
      <c r="AG761" s="461"/>
      <c r="AH761" s="464"/>
      <c r="AI761" s="461"/>
      <c r="AJ761" s="653">
        <f t="shared" si="134"/>
        <v>1</v>
      </c>
      <c r="AK761" s="607"/>
      <c r="AL761" s="320">
        <f t="shared" si="132"/>
        <v>0</v>
      </c>
      <c r="AM761" s="320">
        <f t="shared" si="135"/>
        <v>0</v>
      </c>
      <c r="AN761" s="324">
        <f t="shared" si="136"/>
        <v>0</v>
      </c>
      <c r="AO761" s="324">
        <f t="shared" si="137"/>
        <v>0</v>
      </c>
      <c r="AP761" s="324">
        <f t="shared" si="138"/>
        <v>0</v>
      </c>
      <c r="AQ761" s="324">
        <f t="shared" si="139"/>
        <v>0</v>
      </c>
      <c r="AR761" s="324">
        <f t="shared" si="140"/>
        <v>0</v>
      </c>
      <c r="AS761" s="324">
        <f t="shared" si="141"/>
        <v>0</v>
      </c>
      <c r="AT761" s="324">
        <f t="shared" si="142"/>
        <v>0</v>
      </c>
      <c r="AU761" s="321">
        <f t="shared" si="143"/>
        <v>0</v>
      </c>
      <c r="AV761" s="322" t="str">
        <f t="shared" si="133"/>
        <v/>
      </c>
      <c r="AW761" s="110"/>
      <c r="AX761" s="110"/>
      <c r="AY761" s="110"/>
    </row>
    <row r="762" spans="1:51">
      <c r="A762" s="319"/>
      <c r="B762" s="634"/>
      <c r="C762" s="634"/>
      <c r="D762" s="633"/>
      <c r="E762" s="635"/>
      <c r="F762" s="635"/>
      <c r="G762" s="634"/>
      <c r="H762" s="647"/>
      <c r="I762" s="651"/>
      <c r="J762" s="647"/>
      <c r="K762" s="649"/>
      <c r="L762" s="647">
        <f>IF(D762="",0,VLOOKUP(D762,LookupDataNonCounty!$B$2:$C$16,2,FALSE)*J762)</f>
        <v>0</v>
      </c>
      <c r="M762" s="647"/>
      <c r="N762" s="647"/>
      <c r="O762" s="647"/>
      <c r="P762" s="647"/>
      <c r="Q762" s="647"/>
      <c r="R762" s="459"/>
      <c r="S762" s="460"/>
      <c r="T762" s="461"/>
      <c r="U762" s="462"/>
      <c r="V762" s="459"/>
      <c r="W762" s="459"/>
      <c r="X762" s="459"/>
      <c r="Y762" s="463"/>
      <c r="Z762" s="464"/>
      <c r="AA762" s="465"/>
      <c r="AB762" s="459"/>
      <c r="AC762" s="463"/>
      <c r="AD762" s="464"/>
      <c r="AE762" s="466"/>
      <c r="AF762" s="464"/>
      <c r="AG762" s="461"/>
      <c r="AH762" s="464"/>
      <c r="AI762" s="461"/>
      <c r="AJ762" s="653">
        <f t="shared" si="134"/>
        <v>1</v>
      </c>
      <c r="AK762" s="608"/>
      <c r="AL762" s="320">
        <f t="shared" si="132"/>
        <v>0</v>
      </c>
      <c r="AM762" s="320">
        <f t="shared" si="135"/>
        <v>0</v>
      </c>
      <c r="AN762" s="324">
        <f t="shared" si="136"/>
        <v>0</v>
      </c>
      <c r="AO762" s="324">
        <f t="shared" si="137"/>
        <v>0</v>
      </c>
      <c r="AP762" s="324">
        <f t="shared" si="138"/>
        <v>0</v>
      </c>
      <c r="AQ762" s="324">
        <f t="shared" si="139"/>
        <v>0</v>
      </c>
      <c r="AR762" s="324">
        <f t="shared" si="140"/>
        <v>0</v>
      </c>
      <c r="AS762" s="324">
        <f t="shared" si="141"/>
        <v>0</v>
      </c>
      <c r="AT762" s="324">
        <f t="shared" si="142"/>
        <v>0</v>
      </c>
      <c r="AU762" s="321">
        <f t="shared" si="143"/>
        <v>0</v>
      </c>
      <c r="AV762" s="322" t="str">
        <f t="shared" si="133"/>
        <v/>
      </c>
      <c r="AW762" s="110"/>
      <c r="AX762" s="110"/>
      <c r="AY762" s="110"/>
    </row>
    <row r="763" spans="1:51">
      <c r="A763" s="319"/>
      <c r="B763" s="634"/>
      <c r="C763" s="634"/>
      <c r="D763" s="633"/>
      <c r="E763" s="635"/>
      <c r="F763" s="635"/>
      <c r="G763" s="634"/>
      <c r="H763" s="647"/>
      <c r="I763" s="651"/>
      <c r="J763" s="647"/>
      <c r="K763" s="649"/>
      <c r="L763" s="647">
        <f>IF(D763="",0,VLOOKUP(D763,LookupDataNonCounty!$B$2:$C$16,2,FALSE)*J763)</f>
        <v>0</v>
      </c>
      <c r="M763" s="647"/>
      <c r="N763" s="647"/>
      <c r="O763" s="647"/>
      <c r="P763" s="647"/>
      <c r="Q763" s="647"/>
      <c r="R763" s="459"/>
      <c r="S763" s="460"/>
      <c r="T763" s="461"/>
      <c r="U763" s="462"/>
      <c r="V763" s="459"/>
      <c r="W763" s="459"/>
      <c r="X763" s="459"/>
      <c r="Y763" s="463"/>
      <c r="Z763" s="464"/>
      <c r="AA763" s="465"/>
      <c r="AB763" s="459"/>
      <c r="AC763" s="463"/>
      <c r="AD763" s="464"/>
      <c r="AE763" s="466"/>
      <c r="AF763" s="464"/>
      <c r="AG763" s="461"/>
      <c r="AH763" s="464"/>
      <c r="AI763" s="461"/>
      <c r="AJ763" s="653">
        <f t="shared" si="134"/>
        <v>1</v>
      </c>
      <c r="AK763" s="607"/>
      <c r="AL763" s="320">
        <f t="shared" si="132"/>
        <v>0</v>
      </c>
      <c r="AM763" s="320">
        <f t="shared" si="135"/>
        <v>0</v>
      </c>
      <c r="AN763" s="324">
        <f t="shared" si="136"/>
        <v>0</v>
      </c>
      <c r="AO763" s="324">
        <f t="shared" si="137"/>
        <v>0</v>
      </c>
      <c r="AP763" s="324">
        <f t="shared" si="138"/>
        <v>0</v>
      </c>
      <c r="AQ763" s="324">
        <f t="shared" si="139"/>
        <v>0</v>
      </c>
      <c r="AR763" s="324">
        <f t="shared" si="140"/>
        <v>0</v>
      </c>
      <c r="AS763" s="324">
        <f t="shared" si="141"/>
        <v>0</v>
      </c>
      <c r="AT763" s="324">
        <f t="shared" si="142"/>
        <v>0</v>
      </c>
      <c r="AU763" s="321">
        <f t="shared" si="143"/>
        <v>0</v>
      </c>
      <c r="AV763" s="322" t="str">
        <f t="shared" si="133"/>
        <v/>
      </c>
      <c r="AW763" s="110"/>
      <c r="AX763" s="110"/>
      <c r="AY763" s="110"/>
    </row>
    <row r="764" spans="1:51">
      <c r="A764" s="319"/>
      <c r="B764" s="634"/>
      <c r="C764" s="634"/>
      <c r="D764" s="633"/>
      <c r="E764" s="635"/>
      <c r="F764" s="635"/>
      <c r="G764" s="634"/>
      <c r="H764" s="647"/>
      <c r="I764" s="651"/>
      <c r="J764" s="647"/>
      <c r="K764" s="649"/>
      <c r="L764" s="647">
        <f>IF(D764="",0,VLOOKUP(D764,LookupDataNonCounty!$B$2:$C$16,2,FALSE)*J764)</f>
        <v>0</v>
      </c>
      <c r="M764" s="647"/>
      <c r="N764" s="647"/>
      <c r="O764" s="647"/>
      <c r="P764" s="647"/>
      <c r="Q764" s="647"/>
      <c r="R764" s="459"/>
      <c r="S764" s="460"/>
      <c r="T764" s="461"/>
      <c r="U764" s="462"/>
      <c r="V764" s="459"/>
      <c r="W764" s="459"/>
      <c r="X764" s="459"/>
      <c r="Y764" s="463"/>
      <c r="Z764" s="464"/>
      <c r="AA764" s="465"/>
      <c r="AB764" s="459"/>
      <c r="AC764" s="463"/>
      <c r="AD764" s="464"/>
      <c r="AE764" s="466"/>
      <c r="AF764" s="464"/>
      <c r="AG764" s="461"/>
      <c r="AH764" s="464"/>
      <c r="AI764" s="461"/>
      <c r="AJ764" s="653">
        <f t="shared" si="134"/>
        <v>1</v>
      </c>
      <c r="AK764" s="608"/>
      <c r="AL764" s="320">
        <f t="shared" si="132"/>
        <v>0</v>
      </c>
      <c r="AM764" s="320">
        <f t="shared" si="135"/>
        <v>0</v>
      </c>
      <c r="AN764" s="324">
        <f t="shared" si="136"/>
        <v>0</v>
      </c>
      <c r="AO764" s="324">
        <f t="shared" si="137"/>
        <v>0</v>
      </c>
      <c r="AP764" s="324">
        <f t="shared" si="138"/>
        <v>0</v>
      </c>
      <c r="AQ764" s="324">
        <f t="shared" si="139"/>
        <v>0</v>
      </c>
      <c r="AR764" s="324">
        <f t="shared" si="140"/>
        <v>0</v>
      </c>
      <c r="AS764" s="324">
        <f t="shared" si="141"/>
        <v>0</v>
      </c>
      <c r="AT764" s="324">
        <f t="shared" si="142"/>
        <v>0</v>
      </c>
      <c r="AU764" s="321">
        <f t="shared" si="143"/>
        <v>0</v>
      </c>
      <c r="AV764" s="322" t="str">
        <f t="shared" si="133"/>
        <v/>
      </c>
      <c r="AW764" s="110"/>
      <c r="AX764" s="110"/>
      <c r="AY764" s="110"/>
    </row>
    <row r="765" spans="1:51">
      <c r="A765" s="319"/>
      <c r="B765" s="634"/>
      <c r="C765" s="634"/>
      <c r="D765" s="633"/>
      <c r="E765" s="635"/>
      <c r="F765" s="635"/>
      <c r="G765" s="634"/>
      <c r="H765" s="647"/>
      <c r="I765" s="651"/>
      <c r="J765" s="647"/>
      <c r="K765" s="649"/>
      <c r="L765" s="647">
        <f>IF(D765="",0,VLOOKUP(D765,LookupDataNonCounty!$B$2:$C$16,2,FALSE)*J765)</f>
        <v>0</v>
      </c>
      <c r="M765" s="647"/>
      <c r="N765" s="647"/>
      <c r="O765" s="647"/>
      <c r="P765" s="647"/>
      <c r="Q765" s="647"/>
      <c r="R765" s="459"/>
      <c r="S765" s="460"/>
      <c r="T765" s="461"/>
      <c r="U765" s="462"/>
      <c r="V765" s="459"/>
      <c r="W765" s="459"/>
      <c r="X765" s="459"/>
      <c r="Y765" s="463"/>
      <c r="Z765" s="464"/>
      <c r="AA765" s="465"/>
      <c r="AB765" s="459"/>
      <c r="AC765" s="463"/>
      <c r="AD765" s="464"/>
      <c r="AE765" s="466"/>
      <c r="AF765" s="464"/>
      <c r="AG765" s="461"/>
      <c r="AH765" s="464"/>
      <c r="AI765" s="461"/>
      <c r="AJ765" s="653">
        <f t="shared" si="134"/>
        <v>1</v>
      </c>
      <c r="AK765" s="607"/>
      <c r="AL765" s="320">
        <f t="shared" si="132"/>
        <v>0</v>
      </c>
      <c r="AM765" s="320">
        <f t="shared" si="135"/>
        <v>0</v>
      </c>
      <c r="AN765" s="324">
        <f t="shared" si="136"/>
        <v>0</v>
      </c>
      <c r="AO765" s="324">
        <f t="shared" si="137"/>
        <v>0</v>
      </c>
      <c r="AP765" s="324">
        <f t="shared" si="138"/>
        <v>0</v>
      </c>
      <c r="AQ765" s="324">
        <f t="shared" si="139"/>
        <v>0</v>
      </c>
      <c r="AR765" s="324">
        <f t="shared" si="140"/>
        <v>0</v>
      </c>
      <c r="AS765" s="324">
        <f t="shared" si="141"/>
        <v>0</v>
      </c>
      <c r="AT765" s="324">
        <f t="shared" si="142"/>
        <v>0</v>
      </c>
      <c r="AU765" s="321">
        <f t="shared" si="143"/>
        <v>0</v>
      </c>
      <c r="AV765" s="322" t="str">
        <f t="shared" si="133"/>
        <v/>
      </c>
      <c r="AW765" s="110"/>
      <c r="AX765" s="110"/>
      <c r="AY765" s="110"/>
    </row>
    <row r="766" spans="1:51">
      <c r="A766" s="319"/>
      <c r="B766" s="634"/>
      <c r="C766" s="634"/>
      <c r="D766" s="633"/>
      <c r="E766" s="635"/>
      <c r="F766" s="635"/>
      <c r="G766" s="634"/>
      <c r="H766" s="647"/>
      <c r="I766" s="651"/>
      <c r="J766" s="647"/>
      <c r="K766" s="649"/>
      <c r="L766" s="647">
        <f>IF(D766="",0,VLOOKUP(D766,LookupDataNonCounty!$B$2:$C$16,2,FALSE)*J766)</f>
        <v>0</v>
      </c>
      <c r="M766" s="647"/>
      <c r="N766" s="647"/>
      <c r="O766" s="647"/>
      <c r="P766" s="647"/>
      <c r="Q766" s="647"/>
      <c r="R766" s="459"/>
      <c r="S766" s="460"/>
      <c r="T766" s="461"/>
      <c r="U766" s="462"/>
      <c r="V766" s="459"/>
      <c r="W766" s="459"/>
      <c r="X766" s="459"/>
      <c r="Y766" s="463"/>
      <c r="Z766" s="464"/>
      <c r="AA766" s="465"/>
      <c r="AB766" s="459"/>
      <c r="AC766" s="463"/>
      <c r="AD766" s="464"/>
      <c r="AE766" s="466"/>
      <c r="AF766" s="464"/>
      <c r="AG766" s="461"/>
      <c r="AH766" s="464"/>
      <c r="AI766" s="461"/>
      <c r="AJ766" s="653">
        <f t="shared" si="134"/>
        <v>1</v>
      </c>
      <c r="AK766" s="608"/>
      <c r="AL766" s="320">
        <f t="shared" si="132"/>
        <v>0</v>
      </c>
      <c r="AM766" s="320">
        <f t="shared" si="135"/>
        <v>0</v>
      </c>
      <c r="AN766" s="324">
        <f t="shared" si="136"/>
        <v>0</v>
      </c>
      <c r="AO766" s="324">
        <f t="shared" si="137"/>
        <v>0</v>
      </c>
      <c r="AP766" s="324">
        <f t="shared" si="138"/>
        <v>0</v>
      </c>
      <c r="AQ766" s="324">
        <f t="shared" si="139"/>
        <v>0</v>
      </c>
      <c r="AR766" s="324">
        <f t="shared" si="140"/>
        <v>0</v>
      </c>
      <c r="AS766" s="324">
        <f t="shared" si="141"/>
        <v>0</v>
      </c>
      <c r="AT766" s="324">
        <f t="shared" si="142"/>
        <v>0</v>
      </c>
      <c r="AU766" s="321">
        <f t="shared" si="143"/>
        <v>0</v>
      </c>
      <c r="AV766" s="322" t="str">
        <f t="shared" si="133"/>
        <v/>
      </c>
      <c r="AW766" s="110"/>
      <c r="AX766" s="110"/>
      <c r="AY766" s="110"/>
    </row>
    <row r="767" spans="1:51">
      <c r="A767" s="319"/>
      <c r="B767" s="634"/>
      <c r="C767" s="634"/>
      <c r="D767" s="633"/>
      <c r="E767" s="635"/>
      <c r="F767" s="635"/>
      <c r="G767" s="634"/>
      <c r="H767" s="647"/>
      <c r="I767" s="651"/>
      <c r="J767" s="647"/>
      <c r="K767" s="649"/>
      <c r="L767" s="647">
        <f>IF(D767="",0,VLOOKUP(D767,LookupDataNonCounty!$B$2:$C$16,2,FALSE)*J767)</f>
        <v>0</v>
      </c>
      <c r="M767" s="647"/>
      <c r="N767" s="647"/>
      <c r="O767" s="647"/>
      <c r="P767" s="647"/>
      <c r="Q767" s="647"/>
      <c r="R767" s="459"/>
      <c r="S767" s="460"/>
      <c r="T767" s="461"/>
      <c r="U767" s="462"/>
      <c r="V767" s="459"/>
      <c r="W767" s="459"/>
      <c r="X767" s="459"/>
      <c r="Y767" s="463"/>
      <c r="Z767" s="464"/>
      <c r="AA767" s="465"/>
      <c r="AB767" s="459"/>
      <c r="AC767" s="463"/>
      <c r="AD767" s="464"/>
      <c r="AE767" s="466"/>
      <c r="AF767" s="464"/>
      <c r="AG767" s="461"/>
      <c r="AH767" s="464"/>
      <c r="AI767" s="461"/>
      <c r="AJ767" s="653">
        <f t="shared" si="134"/>
        <v>1</v>
      </c>
      <c r="AK767" s="607"/>
      <c r="AL767" s="320">
        <f t="shared" si="132"/>
        <v>0</v>
      </c>
      <c r="AM767" s="320">
        <f t="shared" si="135"/>
        <v>0</v>
      </c>
      <c r="AN767" s="324">
        <f t="shared" si="136"/>
        <v>0</v>
      </c>
      <c r="AO767" s="324">
        <f t="shared" si="137"/>
        <v>0</v>
      </c>
      <c r="AP767" s="324">
        <f t="shared" si="138"/>
        <v>0</v>
      </c>
      <c r="AQ767" s="324">
        <f t="shared" si="139"/>
        <v>0</v>
      </c>
      <c r="AR767" s="324">
        <f t="shared" si="140"/>
        <v>0</v>
      </c>
      <c r="AS767" s="324">
        <f t="shared" si="141"/>
        <v>0</v>
      </c>
      <c r="AT767" s="324">
        <f t="shared" si="142"/>
        <v>0</v>
      </c>
      <c r="AU767" s="321">
        <f t="shared" si="143"/>
        <v>0</v>
      </c>
      <c r="AV767" s="322" t="str">
        <f t="shared" si="133"/>
        <v/>
      </c>
      <c r="AW767" s="110"/>
      <c r="AX767" s="110"/>
      <c r="AY767" s="110"/>
    </row>
    <row r="768" spans="1:51">
      <c r="A768" s="319"/>
      <c r="B768" s="634"/>
      <c r="C768" s="634"/>
      <c r="D768" s="633"/>
      <c r="E768" s="635"/>
      <c r="F768" s="635"/>
      <c r="G768" s="634"/>
      <c r="H768" s="647"/>
      <c r="I768" s="651"/>
      <c r="J768" s="647"/>
      <c r="K768" s="649"/>
      <c r="L768" s="647">
        <f>IF(D768="",0,VLOOKUP(D768,LookupDataNonCounty!$B$2:$C$16,2,FALSE)*J768)</f>
        <v>0</v>
      </c>
      <c r="M768" s="647"/>
      <c r="N768" s="647"/>
      <c r="O768" s="647"/>
      <c r="P768" s="647"/>
      <c r="Q768" s="647"/>
      <c r="R768" s="459"/>
      <c r="S768" s="460"/>
      <c r="T768" s="461"/>
      <c r="U768" s="462"/>
      <c r="V768" s="459"/>
      <c r="W768" s="459"/>
      <c r="X768" s="459"/>
      <c r="Y768" s="463"/>
      <c r="Z768" s="464"/>
      <c r="AA768" s="465"/>
      <c r="AB768" s="459"/>
      <c r="AC768" s="463"/>
      <c r="AD768" s="464"/>
      <c r="AE768" s="466"/>
      <c r="AF768" s="464"/>
      <c r="AG768" s="461"/>
      <c r="AH768" s="464"/>
      <c r="AI768" s="461"/>
      <c r="AJ768" s="653">
        <f t="shared" si="134"/>
        <v>1</v>
      </c>
      <c r="AK768" s="608"/>
      <c r="AL768" s="320">
        <f t="shared" si="132"/>
        <v>0</v>
      </c>
      <c r="AM768" s="320">
        <f t="shared" si="135"/>
        <v>0</v>
      </c>
      <c r="AN768" s="324">
        <f t="shared" si="136"/>
        <v>0</v>
      </c>
      <c r="AO768" s="324">
        <f t="shared" si="137"/>
        <v>0</v>
      </c>
      <c r="AP768" s="324">
        <f t="shared" si="138"/>
        <v>0</v>
      </c>
      <c r="AQ768" s="324">
        <f t="shared" si="139"/>
        <v>0</v>
      </c>
      <c r="AR768" s="324">
        <f t="shared" si="140"/>
        <v>0</v>
      </c>
      <c r="AS768" s="324">
        <f t="shared" si="141"/>
        <v>0</v>
      </c>
      <c r="AT768" s="324">
        <f t="shared" si="142"/>
        <v>0</v>
      </c>
      <c r="AU768" s="321">
        <f t="shared" si="143"/>
        <v>0</v>
      </c>
      <c r="AV768" s="322" t="str">
        <f t="shared" si="133"/>
        <v/>
      </c>
      <c r="AW768" s="110"/>
      <c r="AX768" s="110"/>
      <c r="AY768" s="110"/>
    </row>
    <row r="769" spans="1:51">
      <c r="A769" s="319"/>
      <c r="B769" s="634"/>
      <c r="C769" s="634"/>
      <c r="D769" s="633"/>
      <c r="E769" s="635"/>
      <c r="F769" s="635"/>
      <c r="G769" s="634"/>
      <c r="H769" s="647"/>
      <c r="I769" s="651"/>
      <c r="J769" s="647"/>
      <c r="K769" s="649"/>
      <c r="L769" s="647">
        <f>IF(D769="",0,VLOOKUP(D769,LookupDataNonCounty!$B$2:$C$16,2,FALSE)*J769)</f>
        <v>0</v>
      </c>
      <c r="M769" s="647"/>
      <c r="N769" s="647"/>
      <c r="O769" s="647"/>
      <c r="P769" s="647"/>
      <c r="Q769" s="647"/>
      <c r="R769" s="459"/>
      <c r="S769" s="460"/>
      <c r="T769" s="461"/>
      <c r="U769" s="462"/>
      <c r="V769" s="459"/>
      <c r="W769" s="459"/>
      <c r="X769" s="459"/>
      <c r="Y769" s="463"/>
      <c r="Z769" s="464"/>
      <c r="AA769" s="465"/>
      <c r="AB769" s="459"/>
      <c r="AC769" s="463"/>
      <c r="AD769" s="464"/>
      <c r="AE769" s="466"/>
      <c r="AF769" s="464"/>
      <c r="AG769" s="461"/>
      <c r="AH769" s="464"/>
      <c r="AI769" s="461"/>
      <c r="AJ769" s="653">
        <f t="shared" si="134"/>
        <v>1</v>
      </c>
      <c r="AK769" s="607"/>
      <c r="AL769" s="320">
        <f t="shared" si="132"/>
        <v>0</v>
      </c>
      <c r="AM769" s="320">
        <f t="shared" si="135"/>
        <v>0</v>
      </c>
      <c r="AN769" s="324">
        <f t="shared" si="136"/>
        <v>0</v>
      </c>
      <c r="AO769" s="324">
        <f t="shared" si="137"/>
        <v>0</v>
      </c>
      <c r="AP769" s="324">
        <f t="shared" si="138"/>
        <v>0</v>
      </c>
      <c r="AQ769" s="324">
        <f t="shared" si="139"/>
        <v>0</v>
      </c>
      <c r="AR769" s="324">
        <f t="shared" si="140"/>
        <v>0</v>
      </c>
      <c r="AS769" s="324">
        <f t="shared" si="141"/>
        <v>0</v>
      </c>
      <c r="AT769" s="324">
        <f t="shared" si="142"/>
        <v>0</v>
      </c>
      <c r="AU769" s="321">
        <f t="shared" si="143"/>
        <v>0</v>
      </c>
      <c r="AV769" s="322" t="str">
        <f t="shared" si="133"/>
        <v/>
      </c>
      <c r="AW769" s="110"/>
      <c r="AX769" s="110"/>
      <c r="AY769" s="110"/>
    </row>
    <row r="770" spans="1:51">
      <c r="A770" s="319"/>
      <c r="B770" s="634"/>
      <c r="C770" s="634"/>
      <c r="D770" s="633"/>
      <c r="E770" s="635"/>
      <c r="F770" s="635"/>
      <c r="G770" s="634"/>
      <c r="H770" s="647"/>
      <c r="I770" s="651"/>
      <c r="J770" s="647"/>
      <c r="K770" s="649"/>
      <c r="L770" s="647">
        <f>IF(D770="",0,VLOOKUP(D770,LookupDataNonCounty!$B$2:$C$16,2,FALSE)*J770)</f>
        <v>0</v>
      </c>
      <c r="M770" s="647"/>
      <c r="N770" s="647"/>
      <c r="O770" s="647"/>
      <c r="P770" s="647"/>
      <c r="Q770" s="647"/>
      <c r="R770" s="459"/>
      <c r="S770" s="460"/>
      <c r="T770" s="461"/>
      <c r="U770" s="462"/>
      <c r="V770" s="459"/>
      <c r="W770" s="459"/>
      <c r="X770" s="459"/>
      <c r="Y770" s="463"/>
      <c r="Z770" s="464"/>
      <c r="AA770" s="465"/>
      <c r="AB770" s="459"/>
      <c r="AC770" s="463"/>
      <c r="AD770" s="464"/>
      <c r="AE770" s="466"/>
      <c r="AF770" s="464"/>
      <c r="AG770" s="461"/>
      <c r="AH770" s="464"/>
      <c r="AI770" s="461"/>
      <c r="AJ770" s="653">
        <f t="shared" si="134"/>
        <v>1</v>
      </c>
      <c r="AK770" s="608"/>
      <c r="AL770" s="320">
        <f t="shared" si="132"/>
        <v>0</v>
      </c>
      <c r="AM770" s="320">
        <f t="shared" si="135"/>
        <v>0</v>
      </c>
      <c r="AN770" s="324">
        <f t="shared" si="136"/>
        <v>0</v>
      </c>
      <c r="AO770" s="324">
        <f t="shared" si="137"/>
        <v>0</v>
      </c>
      <c r="AP770" s="324">
        <f t="shared" si="138"/>
        <v>0</v>
      </c>
      <c r="AQ770" s="324">
        <f t="shared" si="139"/>
        <v>0</v>
      </c>
      <c r="AR770" s="324">
        <f t="shared" si="140"/>
        <v>0</v>
      </c>
      <c r="AS770" s="324">
        <f t="shared" si="141"/>
        <v>0</v>
      </c>
      <c r="AT770" s="324">
        <f t="shared" si="142"/>
        <v>0</v>
      </c>
      <c r="AU770" s="321">
        <f t="shared" si="143"/>
        <v>0</v>
      </c>
      <c r="AV770" s="322" t="str">
        <f t="shared" si="133"/>
        <v/>
      </c>
      <c r="AW770" s="110"/>
      <c r="AX770" s="110"/>
      <c r="AY770" s="110"/>
    </row>
    <row r="771" spans="1:51">
      <c r="A771" s="319"/>
      <c r="B771" s="634"/>
      <c r="C771" s="634"/>
      <c r="D771" s="633"/>
      <c r="E771" s="635"/>
      <c r="F771" s="635"/>
      <c r="G771" s="634"/>
      <c r="H771" s="647"/>
      <c r="I771" s="651"/>
      <c r="J771" s="647"/>
      <c r="K771" s="649"/>
      <c r="L771" s="647">
        <f>IF(D771="",0,VLOOKUP(D771,LookupDataNonCounty!$B$2:$C$16,2,FALSE)*J771)</f>
        <v>0</v>
      </c>
      <c r="M771" s="647"/>
      <c r="N771" s="647"/>
      <c r="O771" s="647"/>
      <c r="P771" s="647"/>
      <c r="Q771" s="647"/>
      <c r="R771" s="459"/>
      <c r="S771" s="460"/>
      <c r="T771" s="461"/>
      <c r="U771" s="462"/>
      <c r="V771" s="459"/>
      <c r="W771" s="459"/>
      <c r="X771" s="459"/>
      <c r="Y771" s="463"/>
      <c r="Z771" s="464"/>
      <c r="AA771" s="465"/>
      <c r="AB771" s="459"/>
      <c r="AC771" s="463"/>
      <c r="AD771" s="464"/>
      <c r="AE771" s="466"/>
      <c r="AF771" s="464"/>
      <c r="AG771" s="461"/>
      <c r="AH771" s="464"/>
      <c r="AI771" s="461"/>
      <c r="AJ771" s="653">
        <f t="shared" si="134"/>
        <v>1</v>
      </c>
      <c r="AK771" s="607"/>
      <c r="AL771" s="320">
        <f t="shared" si="132"/>
        <v>0</v>
      </c>
      <c r="AM771" s="320">
        <f t="shared" si="135"/>
        <v>0</v>
      </c>
      <c r="AN771" s="324">
        <f t="shared" si="136"/>
        <v>0</v>
      </c>
      <c r="AO771" s="324">
        <f t="shared" si="137"/>
        <v>0</v>
      </c>
      <c r="AP771" s="324">
        <f t="shared" si="138"/>
        <v>0</v>
      </c>
      <c r="AQ771" s="324">
        <f t="shared" si="139"/>
        <v>0</v>
      </c>
      <c r="AR771" s="324">
        <f t="shared" si="140"/>
        <v>0</v>
      </c>
      <c r="AS771" s="324">
        <f t="shared" si="141"/>
        <v>0</v>
      </c>
      <c r="AT771" s="324">
        <f t="shared" si="142"/>
        <v>0</v>
      </c>
      <c r="AU771" s="321">
        <f t="shared" si="143"/>
        <v>0</v>
      </c>
      <c r="AV771" s="322" t="str">
        <f t="shared" si="133"/>
        <v/>
      </c>
      <c r="AW771" s="110"/>
      <c r="AX771" s="110"/>
      <c r="AY771" s="110"/>
    </row>
    <row r="772" spans="1:51">
      <c r="A772" s="319"/>
      <c r="B772" s="634"/>
      <c r="C772" s="634"/>
      <c r="D772" s="633"/>
      <c r="E772" s="635"/>
      <c r="F772" s="635"/>
      <c r="G772" s="634"/>
      <c r="H772" s="647"/>
      <c r="I772" s="651"/>
      <c r="J772" s="647"/>
      <c r="K772" s="649"/>
      <c r="L772" s="647">
        <f>IF(D772="",0,VLOOKUP(D772,LookupDataNonCounty!$B$2:$C$16,2,FALSE)*J772)</f>
        <v>0</v>
      </c>
      <c r="M772" s="647"/>
      <c r="N772" s="647"/>
      <c r="O772" s="647"/>
      <c r="P772" s="647"/>
      <c r="Q772" s="647"/>
      <c r="R772" s="459"/>
      <c r="S772" s="460"/>
      <c r="T772" s="461"/>
      <c r="U772" s="462"/>
      <c r="V772" s="459"/>
      <c r="W772" s="459"/>
      <c r="X772" s="459"/>
      <c r="Y772" s="463"/>
      <c r="Z772" s="464"/>
      <c r="AA772" s="465"/>
      <c r="AB772" s="459"/>
      <c r="AC772" s="463"/>
      <c r="AD772" s="464"/>
      <c r="AE772" s="466"/>
      <c r="AF772" s="464"/>
      <c r="AG772" s="461"/>
      <c r="AH772" s="464"/>
      <c r="AI772" s="461"/>
      <c r="AJ772" s="653">
        <f t="shared" si="134"/>
        <v>1</v>
      </c>
      <c r="AK772" s="608"/>
      <c r="AL772" s="320">
        <f t="shared" si="132"/>
        <v>0</v>
      </c>
      <c r="AM772" s="320">
        <f t="shared" si="135"/>
        <v>0</v>
      </c>
      <c r="AN772" s="324">
        <f t="shared" si="136"/>
        <v>0</v>
      </c>
      <c r="AO772" s="324">
        <f t="shared" si="137"/>
        <v>0</v>
      </c>
      <c r="AP772" s="324">
        <f t="shared" si="138"/>
        <v>0</v>
      </c>
      <c r="AQ772" s="324">
        <f t="shared" si="139"/>
        <v>0</v>
      </c>
      <c r="AR772" s="324">
        <f t="shared" si="140"/>
        <v>0</v>
      </c>
      <c r="AS772" s="324">
        <f t="shared" si="141"/>
        <v>0</v>
      </c>
      <c r="AT772" s="324">
        <f t="shared" si="142"/>
        <v>0</v>
      </c>
      <c r="AU772" s="321">
        <f t="shared" si="143"/>
        <v>0</v>
      </c>
      <c r="AV772" s="322" t="str">
        <f t="shared" si="133"/>
        <v/>
      </c>
      <c r="AW772" s="110"/>
      <c r="AX772" s="110"/>
      <c r="AY772" s="110"/>
    </row>
    <row r="773" spans="1:51">
      <c r="A773" s="319"/>
      <c r="B773" s="634"/>
      <c r="C773" s="634"/>
      <c r="D773" s="633"/>
      <c r="E773" s="635"/>
      <c r="F773" s="635"/>
      <c r="G773" s="634"/>
      <c r="H773" s="647"/>
      <c r="I773" s="651"/>
      <c r="J773" s="647"/>
      <c r="K773" s="649"/>
      <c r="L773" s="647">
        <f>IF(D773="",0,VLOOKUP(D773,LookupDataNonCounty!$B$2:$C$16,2,FALSE)*J773)</f>
        <v>0</v>
      </c>
      <c r="M773" s="647"/>
      <c r="N773" s="647"/>
      <c r="O773" s="647"/>
      <c r="P773" s="647"/>
      <c r="Q773" s="647"/>
      <c r="R773" s="459"/>
      <c r="S773" s="460"/>
      <c r="T773" s="461"/>
      <c r="U773" s="462"/>
      <c r="V773" s="459"/>
      <c r="W773" s="459"/>
      <c r="X773" s="459"/>
      <c r="Y773" s="463"/>
      <c r="Z773" s="464"/>
      <c r="AA773" s="465"/>
      <c r="AB773" s="459"/>
      <c r="AC773" s="463"/>
      <c r="AD773" s="464"/>
      <c r="AE773" s="466"/>
      <c r="AF773" s="464"/>
      <c r="AG773" s="461"/>
      <c r="AH773" s="464"/>
      <c r="AI773" s="461"/>
      <c r="AJ773" s="653">
        <f t="shared" si="134"/>
        <v>1</v>
      </c>
      <c r="AK773" s="607"/>
      <c r="AL773" s="320">
        <f t="shared" ref="AL773:AL836" si="144">(I773+S773)*AJ773</f>
        <v>0</v>
      </c>
      <c r="AM773" s="320">
        <f t="shared" si="135"/>
        <v>0</v>
      </c>
      <c r="AN773" s="324">
        <f t="shared" si="136"/>
        <v>0</v>
      </c>
      <c r="AO773" s="324">
        <f t="shared" si="137"/>
        <v>0</v>
      </c>
      <c r="AP773" s="324">
        <f t="shared" si="138"/>
        <v>0</v>
      </c>
      <c r="AQ773" s="324">
        <f t="shared" si="139"/>
        <v>0</v>
      </c>
      <c r="AR773" s="324">
        <f t="shared" si="140"/>
        <v>0</v>
      </c>
      <c r="AS773" s="324">
        <f t="shared" si="141"/>
        <v>0</v>
      </c>
      <c r="AT773" s="324">
        <f t="shared" si="142"/>
        <v>0</v>
      </c>
      <c r="AU773" s="321">
        <f t="shared" si="143"/>
        <v>0</v>
      </c>
      <c r="AV773" s="322" t="str">
        <f t="shared" ref="AV773:AV836" si="145">IF(COUNTA(AK773,M773:AI773,A773:K773)&gt;0,"Y","")</f>
        <v/>
      </c>
      <c r="AW773" s="110"/>
      <c r="AX773" s="110"/>
      <c r="AY773" s="110"/>
    </row>
    <row r="774" spans="1:51">
      <c r="A774" s="319"/>
      <c r="B774" s="634"/>
      <c r="C774" s="634"/>
      <c r="D774" s="633"/>
      <c r="E774" s="635"/>
      <c r="F774" s="635"/>
      <c r="G774" s="634"/>
      <c r="H774" s="647"/>
      <c r="I774" s="651"/>
      <c r="J774" s="647"/>
      <c r="K774" s="649"/>
      <c r="L774" s="647">
        <f>IF(D774="",0,VLOOKUP(D774,LookupDataNonCounty!$B$2:$C$16,2,FALSE)*J774)</f>
        <v>0</v>
      </c>
      <c r="M774" s="647"/>
      <c r="N774" s="647"/>
      <c r="O774" s="647"/>
      <c r="P774" s="647"/>
      <c r="Q774" s="647"/>
      <c r="R774" s="459"/>
      <c r="S774" s="460"/>
      <c r="T774" s="461"/>
      <c r="U774" s="462"/>
      <c r="V774" s="459"/>
      <c r="W774" s="459"/>
      <c r="X774" s="459"/>
      <c r="Y774" s="463"/>
      <c r="Z774" s="464"/>
      <c r="AA774" s="465"/>
      <c r="AB774" s="459"/>
      <c r="AC774" s="463"/>
      <c r="AD774" s="464"/>
      <c r="AE774" s="466"/>
      <c r="AF774" s="464"/>
      <c r="AG774" s="461"/>
      <c r="AH774" s="464"/>
      <c r="AI774" s="461"/>
      <c r="AJ774" s="653">
        <f t="shared" ref="AJ774:AJ837" si="146">1-AK774</f>
        <v>1</v>
      </c>
      <c r="AK774" s="608"/>
      <c r="AL774" s="320">
        <f t="shared" si="144"/>
        <v>0</v>
      </c>
      <c r="AM774" s="320">
        <f t="shared" ref="AM774:AM837" si="147">AL774/40</f>
        <v>0</v>
      </c>
      <c r="AN774" s="324">
        <f t="shared" ref="AN774:AN837" si="148">(J774+SUM(T774:X774))*AJ774</f>
        <v>0</v>
      </c>
      <c r="AO774" s="324">
        <f t="shared" ref="AO774:AO837" si="149">(SUM(K774,Y774,Z774)*AJ774)</f>
        <v>0</v>
      </c>
      <c r="AP774" s="324">
        <f t="shared" ref="AP774:AP837" si="150">(L774+AA774+AB774)*AJ774</f>
        <v>0</v>
      </c>
      <c r="AQ774" s="324">
        <f t="shared" ref="AQ774:AQ837" si="151">(SUM(M774:N774)+SUM(AC774:AD774))*AJ774</f>
        <v>0</v>
      </c>
      <c r="AR774" s="324">
        <f t="shared" ref="AR774:AR837" si="152">(O774+AE774+AF774)*AJ774</f>
        <v>0</v>
      </c>
      <c r="AS774" s="324">
        <f t="shared" ref="AS774:AS837" si="153">(P774+AG774+AH774)*AJ774</f>
        <v>0</v>
      </c>
      <c r="AT774" s="324">
        <f t="shared" ref="AT774:AT837" si="154">(Q774+AI774)*AJ774</f>
        <v>0</v>
      </c>
      <c r="AU774" s="321">
        <f t="shared" ref="AU774:AU837" si="155">SUM(AN774:AT774)</f>
        <v>0</v>
      </c>
      <c r="AV774" s="322" t="str">
        <f t="shared" si="145"/>
        <v/>
      </c>
      <c r="AW774" s="110"/>
      <c r="AX774" s="110"/>
      <c r="AY774" s="110"/>
    </row>
    <row r="775" spans="1:51">
      <c r="A775" s="319"/>
      <c r="B775" s="634"/>
      <c r="C775" s="634"/>
      <c r="D775" s="633"/>
      <c r="E775" s="635"/>
      <c r="F775" s="635"/>
      <c r="G775" s="634"/>
      <c r="H775" s="647"/>
      <c r="I775" s="651"/>
      <c r="J775" s="647"/>
      <c r="K775" s="649"/>
      <c r="L775" s="647">
        <f>IF(D775="",0,VLOOKUP(D775,LookupDataNonCounty!$B$2:$C$16,2,FALSE)*J775)</f>
        <v>0</v>
      </c>
      <c r="M775" s="647"/>
      <c r="N775" s="647"/>
      <c r="O775" s="647"/>
      <c r="P775" s="647"/>
      <c r="Q775" s="647"/>
      <c r="R775" s="459"/>
      <c r="S775" s="460"/>
      <c r="T775" s="461"/>
      <c r="U775" s="462"/>
      <c r="V775" s="459"/>
      <c r="W775" s="459"/>
      <c r="X775" s="459"/>
      <c r="Y775" s="463"/>
      <c r="Z775" s="464"/>
      <c r="AA775" s="465"/>
      <c r="AB775" s="459"/>
      <c r="AC775" s="463"/>
      <c r="AD775" s="464"/>
      <c r="AE775" s="466"/>
      <c r="AF775" s="464"/>
      <c r="AG775" s="461"/>
      <c r="AH775" s="464"/>
      <c r="AI775" s="461"/>
      <c r="AJ775" s="653">
        <f t="shared" si="146"/>
        <v>1</v>
      </c>
      <c r="AK775" s="607"/>
      <c r="AL775" s="320">
        <f t="shared" si="144"/>
        <v>0</v>
      </c>
      <c r="AM775" s="320">
        <f t="shared" si="147"/>
        <v>0</v>
      </c>
      <c r="AN775" s="324">
        <f t="shared" si="148"/>
        <v>0</v>
      </c>
      <c r="AO775" s="324">
        <f t="shared" si="149"/>
        <v>0</v>
      </c>
      <c r="AP775" s="324">
        <f t="shared" si="150"/>
        <v>0</v>
      </c>
      <c r="AQ775" s="324">
        <f t="shared" si="151"/>
        <v>0</v>
      </c>
      <c r="AR775" s="324">
        <f t="shared" si="152"/>
        <v>0</v>
      </c>
      <c r="AS775" s="324">
        <f t="shared" si="153"/>
        <v>0</v>
      </c>
      <c r="AT775" s="324">
        <f t="shared" si="154"/>
        <v>0</v>
      </c>
      <c r="AU775" s="321">
        <f t="shared" si="155"/>
        <v>0</v>
      </c>
      <c r="AV775" s="322" t="str">
        <f t="shared" si="145"/>
        <v/>
      </c>
      <c r="AW775" s="110"/>
      <c r="AX775" s="110"/>
      <c r="AY775" s="110"/>
    </row>
    <row r="776" spans="1:51">
      <c r="A776" s="319"/>
      <c r="B776" s="634"/>
      <c r="C776" s="634"/>
      <c r="D776" s="633"/>
      <c r="E776" s="635"/>
      <c r="F776" s="635"/>
      <c r="G776" s="634"/>
      <c r="H776" s="647"/>
      <c r="I776" s="651"/>
      <c r="J776" s="647"/>
      <c r="K776" s="649"/>
      <c r="L776" s="647">
        <f>IF(D776="",0,VLOOKUP(D776,LookupDataNonCounty!$B$2:$C$16,2,FALSE)*J776)</f>
        <v>0</v>
      </c>
      <c r="M776" s="647"/>
      <c r="N776" s="647"/>
      <c r="O776" s="647"/>
      <c r="P776" s="647"/>
      <c r="Q776" s="647"/>
      <c r="R776" s="459"/>
      <c r="S776" s="460"/>
      <c r="T776" s="461"/>
      <c r="U776" s="462"/>
      <c r="V776" s="459"/>
      <c r="W776" s="459"/>
      <c r="X776" s="459"/>
      <c r="Y776" s="463"/>
      <c r="Z776" s="464"/>
      <c r="AA776" s="465"/>
      <c r="AB776" s="459"/>
      <c r="AC776" s="463"/>
      <c r="AD776" s="464"/>
      <c r="AE776" s="466"/>
      <c r="AF776" s="464"/>
      <c r="AG776" s="461"/>
      <c r="AH776" s="464"/>
      <c r="AI776" s="461"/>
      <c r="AJ776" s="653">
        <f t="shared" si="146"/>
        <v>1</v>
      </c>
      <c r="AK776" s="608"/>
      <c r="AL776" s="320">
        <f t="shared" si="144"/>
        <v>0</v>
      </c>
      <c r="AM776" s="320">
        <f t="shared" si="147"/>
        <v>0</v>
      </c>
      <c r="AN776" s="324">
        <f t="shared" si="148"/>
        <v>0</v>
      </c>
      <c r="AO776" s="324">
        <f t="shared" si="149"/>
        <v>0</v>
      </c>
      <c r="AP776" s="324">
        <f t="shared" si="150"/>
        <v>0</v>
      </c>
      <c r="AQ776" s="324">
        <f t="shared" si="151"/>
        <v>0</v>
      </c>
      <c r="AR776" s="324">
        <f t="shared" si="152"/>
        <v>0</v>
      </c>
      <c r="AS776" s="324">
        <f t="shared" si="153"/>
        <v>0</v>
      </c>
      <c r="AT776" s="324">
        <f t="shared" si="154"/>
        <v>0</v>
      </c>
      <c r="AU776" s="321">
        <f t="shared" si="155"/>
        <v>0</v>
      </c>
      <c r="AV776" s="322" t="str">
        <f t="shared" si="145"/>
        <v/>
      </c>
      <c r="AW776" s="110"/>
      <c r="AX776" s="110"/>
      <c r="AY776" s="110"/>
    </row>
    <row r="777" spans="1:51">
      <c r="A777" s="319"/>
      <c r="B777" s="634"/>
      <c r="C777" s="634"/>
      <c r="D777" s="633"/>
      <c r="E777" s="635"/>
      <c r="F777" s="635"/>
      <c r="G777" s="634"/>
      <c r="H777" s="647"/>
      <c r="I777" s="651"/>
      <c r="J777" s="647"/>
      <c r="K777" s="649"/>
      <c r="L777" s="647">
        <f>IF(D777="",0,VLOOKUP(D777,LookupDataNonCounty!$B$2:$C$16,2,FALSE)*J777)</f>
        <v>0</v>
      </c>
      <c r="M777" s="647"/>
      <c r="N777" s="647"/>
      <c r="O777" s="647"/>
      <c r="P777" s="647"/>
      <c r="Q777" s="647"/>
      <c r="R777" s="459"/>
      <c r="S777" s="460"/>
      <c r="T777" s="461"/>
      <c r="U777" s="462"/>
      <c r="V777" s="459"/>
      <c r="W777" s="459"/>
      <c r="X777" s="459"/>
      <c r="Y777" s="463"/>
      <c r="Z777" s="464"/>
      <c r="AA777" s="465"/>
      <c r="AB777" s="459"/>
      <c r="AC777" s="463"/>
      <c r="AD777" s="464"/>
      <c r="AE777" s="466"/>
      <c r="AF777" s="464"/>
      <c r="AG777" s="461"/>
      <c r="AH777" s="464"/>
      <c r="AI777" s="461"/>
      <c r="AJ777" s="653">
        <f t="shared" si="146"/>
        <v>1</v>
      </c>
      <c r="AK777" s="607"/>
      <c r="AL777" s="320">
        <f t="shared" si="144"/>
        <v>0</v>
      </c>
      <c r="AM777" s="320">
        <f t="shared" si="147"/>
        <v>0</v>
      </c>
      <c r="AN777" s="324">
        <f t="shared" si="148"/>
        <v>0</v>
      </c>
      <c r="AO777" s="324">
        <f t="shared" si="149"/>
        <v>0</v>
      </c>
      <c r="AP777" s="324">
        <f t="shared" si="150"/>
        <v>0</v>
      </c>
      <c r="AQ777" s="324">
        <f t="shared" si="151"/>
        <v>0</v>
      </c>
      <c r="AR777" s="324">
        <f t="shared" si="152"/>
        <v>0</v>
      </c>
      <c r="AS777" s="324">
        <f t="shared" si="153"/>
        <v>0</v>
      </c>
      <c r="AT777" s="324">
        <f t="shared" si="154"/>
        <v>0</v>
      </c>
      <c r="AU777" s="321">
        <f t="shared" si="155"/>
        <v>0</v>
      </c>
      <c r="AV777" s="322" t="str">
        <f t="shared" si="145"/>
        <v/>
      </c>
      <c r="AW777" s="110"/>
      <c r="AX777" s="110"/>
      <c r="AY777" s="110"/>
    </row>
    <row r="778" spans="1:51">
      <c r="A778" s="319"/>
      <c r="B778" s="634"/>
      <c r="C778" s="634"/>
      <c r="D778" s="633"/>
      <c r="E778" s="635"/>
      <c r="F778" s="635"/>
      <c r="G778" s="634"/>
      <c r="H778" s="647"/>
      <c r="I778" s="651"/>
      <c r="J778" s="647"/>
      <c r="K778" s="649"/>
      <c r="L778" s="647">
        <f>IF(D778="",0,VLOOKUP(D778,LookupDataNonCounty!$B$2:$C$16,2,FALSE)*J778)</f>
        <v>0</v>
      </c>
      <c r="M778" s="647"/>
      <c r="N778" s="647"/>
      <c r="O778" s="647"/>
      <c r="P778" s="647"/>
      <c r="Q778" s="647"/>
      <c r="R778" s="459"/>
      <c r="S778" s="460"/>
      <c r="T778" s="461"/>
      <c r="U778" s="462"/>
      <c r="V778" s="459"/>
      <c r="W778" s="459"/>
      <c r="X778" s="459"/>
      <c r="Y778" s="463"/>
      <c r="Z778" s="464"/>
      <c r="AA778" s="465"/>
      <c r="AB778" s="459"/>
      <c r="AC778" s="463"/>
      <c r="AD778" s="464"/>
      <c r="AE778" s="466"/>
      <c r="AF778" s="464"/>
      <c r="AG778" s="461"/>
      <c r="AH778" s="464"/>
      <c r="AI778" s="461"/>
      <c r="AJ778" s="653">
        <f t="shared" si="146"/>
        <v>1</v>
      </c>
      <c r="AK778" s="608"/>
      <c r="AL778" s="320">
        <f t="shared" si="144"/>
        <v>0</v>
      </c>
      <c r="AM778" s="320">
        <f t="shared" si="147"/>
        <v>0</v>
      </c>
      <c r="AN778" s="324">
        <f t="shared" si="148"/>
        <v>0</v>
      </c>
      <c r="AO778" s="324">
        <f t="shared" si="149"/>
        <v>0</v>
      </c>
      <c r="AP778" s="324">
        <f t="shared" si="150"/>
        <v>0</v>
      </c>
      <c r="AQ778" s="324">
        <f t="shared" si="151"/>
        <v>0</v>
      </c>
      <c r="AR778" s="324">
        <f t="shared" si="152"/>
        <v>0</v>
      </c>
      <c r="AS778" s="324">
        <f t="shared" si="153"/>
        <v>0</v>
      </c>
      <c r="AT778" s="324">
        <f t="shared" si="154"/>
        <v>0</v>
      </c>
      <c r="AU778" s="321">
        <f t="shared" si="155"/>
        <v>0</v>
      </c>
      <c r="AV778" s="322" t="str">
        <f t="shared" si="145"/>
        <v/>
      </c>
      <c r="AW778" s="110"/>
      <c r="AX778" s="110"/>
      <c r="AY778" s="110"/>
    </row>
    <row r="779" spans="1:51">
      <c r="A779" s="319"/>
      <c r="B779" s="634"/>
      <c r="C779" s="634"/>
      <c r="D779" s="633"/>
      <c r="E779" s="635"/>
      <c r="F779" s="635"/>
      <c r="G779" s="634"/>
      <c r="H779" s="647"/>
      <c r="I779" s="651"/>
      <c r="J779" s="647"/>
      <c r="K779" s="649"/>
      <c r="L779" s="647">
        <f>IF(D779="",0,VLOOKUP(D779,LookupDataNonCounty!$B$2:$C$16,2,FALSE)*J779)</f>
        <v>0</v>
      </c>
      <c r="M779" s="647"/>
      <c r="N779" s="647"/>
      <c r="O779" s="647"/>
      <c r="P779" s="647"/>
      <c r="Q779" s="647"/>
      <c r="R779" s="459"/>
      <c r="S779" s="460"/>
      <c r="T779" s="461"/>
      <c r="U779" s="462"/>
      <c r="V779" s="459"/>
      <c r="W779" s="459"/>
      <c r="X779" s="459"/>
      <c r="Y779" s="463"/>
      <c r="Z779" s="464"/>
      <c r="AA779" s="465"/>
      <c r="AB779" s="459"/>
      <c r="AC779" s="463"/>
      <c r="AD779" s="464"/>
      <c r="AE779" s="466"/>
      <c r="AF779" s="464"/>
      <c r="AG779" s="461"/>
      <c r="AH779" s="464"/>
      <c r="AI779" s="461"/>
      <c r="AJ779" s="653">
        <f t="shared" si="146"/>
        <v>1</v>
      </c>
      <c r="AK779" s="607"/>
      <c r="AL779" s="320">
        <f t="shared" si="144"/>
        <v>0</v>
      </c>
      <c r="AM779" s="320">
        <f t="shared" si="147"/>
        <v>0</v>
      </c>
      <c r="AN779" s="324">
        <f t="shared" si="148"/>
        <v>0</v>
      </c>
      <c r="AO779" s="324">
        <f t="shared" si="149"/>
        <v>0</v>
      </c>
      <c r="AP779" s="324">
        <f t="shared" si="150"/>
        <v>0</v>
      </c>
      <c r="AQ779" s="324">
        <f t="shared" si="151"/>
        <v>0</v>
      </c>
      <c r="AR779" s="324">
        <f t="shared" si="152"/>
        <v>0</v>
      </c>
      <c r="AS779" s="324">
        <f t="shared" si="153"/>
        <v>0</v>
      </c>
      <c r="AT779" s="324">
        <f t="shared" si="154"/>
        <v>0</v>
      </c>
      <c r="AU779" s="321">
        <f t="shared" si="155"/>
        <v>0</v>
      </c>
      <c r="AV779" s="322" t="str">
        <f t="shared" si="145"/>
        <v/>
      </c>
      <c r="AW779" s="110"/>
      <c r="AX779" s="110"/>
      <c r="AY779" s="110"/>
    </row>
    <row r="780" spans="1:51">
      <c r="A780" s="319"/>
      <c r="B780" s="634"/>
      <c r="C780" s="634"/>
      <c r="D780" s="633"/>
      <c r="E780" s="635"/>
      <c r="F780" s="635"/>
      <c r="G780" s="634"/>
      <c r="H780" s="647"/>
      <c r="I780" s="651"/>
      <c r="J780" s="647"/>
      <c r="K780" s="649"/>
      <c r="L780" s="647">
        <f>IF(D780="",0,VLOOKUP(D780,LookupDataNonCounty!$B$2:$C$16,2,FALSE)*J780)</f>
        <v>0</v>
      </c>
      <c r="M780" s="647"/>
      <c r="N780" s="647"/>
      <c r="O780" s="647"/>
      <c r="P780" s="647"/>
      <c r="Q780" s="647"/>
      <c r="R780" s="459"/>
      <c r="S780" s="460"/>
      <c r="T780" s="461"/>
      <c r="U780" s="462"/>
      <c r="V780" s="459"/>
      <c r="W780" s="459"/>
      <c r="X780" s="459"/>
      <c r="Y780" s="463"/>
      <c r="Z780" s="464"/>
      <c r="AA780" s="465"/>
      <c r="AB780" s="459"/>
      <c r="AC780" s="463"/>
      <c r="AD780" s="464"/>
      <c r="AE780" s="466"/>
      <c r="AF780" s="464"/>
      <c r="AG780" s="461"/>
      <c r="AH780" s="464"/>
      <c r="AI780" s="461"/>
      <c r="AJ780" s="653">
        <f t="shared" si="146"/>
        <v>1</v>
      </c>
      <c r="AK780" s="608"/>
      <c r="AL780" s="320">
        <f t="shared" si="144"/>
        <v>0</v>
      </c>
      <c r="AM780" s="320">
        <f t="shared" si="147"/>
        <v>0</v>
      </c>
      <c r="AN780" s="324">
        <f t="shared" si="148"/>
        <v>0</v>
      </c>
      <c r="AO780" s="324">
        <f t="shared" si="149"/>
        <v>0</v>
      </c>
      <c r="AP780" s="324">
        <f t="shared" si="150"/>
        <v>0</v>
      </c>
      <c r="AQ780" s="324">
        <f t="shared" si="151"/>
        <v>0</v>
      </c>
      <c r="AR780" s="324">
        <f t="shared" si="152"/>
        <v>0</v>
      </c>
      <c r="AS780" s="324">
        <f t="shared" si="153"/>
        <v>0</v>
      </c>
      <c r="AT780" s="324">
        <f t="shared" si="154"/>
        <v>0</v>
      </c>
      <c r="AU780" s="321">
        <f t="shared" si="155"/>
        <v>0</v>
      </c>
      <c r="AV780" s="322" t="str">
        <f t="shared" si="145"/>
        <v/>
      </c>
      <c r="AW780" s="110"/>
      <c r="AX780" s="110"/>
      <c r="AY780" s="110"/>
    </row>
    <row r="781" spans="1:51">
      <c r="A781" s="319"/>
      <c r="B781" s="634"/>
      <c r="C781" s="634"/>
      <c r="D781" s="633"/>
      <c r="E781" s="635"/>
      <c r="F781" s="635"/>
      <c r="G781" s="634"/>
      <c r="H781" s="647"/>
      <c r="I781" s="651"/>
      <c r="J781" s="647"/>
      <c r="K781" s="649"/>
      <c r="L781" s="647">
        <f>IF(D781="",0,VLOOKUP(D781,LookupDataNonCounty!$B$2:$C$16,2,FALSE)*J781)</f>
        <v>0</v>
      </c>
      <c r="M781" s="647"/>
      <c r="N781" s="647"/>
      <c r="O781" s="647"/>
      <c r="P781" s="647"/>
      <c r="Q781" s="647"/>
      <c r="R781" s="459"/>
      <c r="S781" s="460"/>
      <c r="T781" s="461"/>
      <c r="U781" s="462"/>
      <c r="V781" s="459"/>
      <c r="W781" s="459"/>
      <c r="X781" s="459"/>
      <c r="Y781" s="463"/>
      <c r="Z781" s="464"/>
      <c r="AA781" s="465"/>
      <c r="AB781" s="459"/>
      <c r="AC781" s="463"/>
      <c r="AD781" s="464"/>
      <c r="AE781" s="466"/>
      <c r="AF781" s="464"/>
      <c r="AG781" s="461"/>
      <c r="AH781" s="464"/>
      <c r="AI781" s="461"/>
      <c r="AJ781" s="653">
        <f t="shared" si="146"/>
        <v>1</v>
      </c>
      <c r="AK781" s="607"/>
      <c r="AL781" s="320">
        <f t="shared" si="144"/>
        <v>0</v>
      </c>
      <c r="AM781" s="320">
        <f t="shared" si="147"/>
        <v>0</v>
      </c>
      <c r="AN781" s="324">
        <f t="shared" si="148"/>
        <v>0</v>
      </c>
      <c r="AO781" s="324">
        <f t="shared" si="149"/>
        <v>0</v>
      </c>
      <c r="AP781" s="324">
        <f t="shared" si="150"/>
        <v>0</v>
      </c>
      <c r="AQ781" s="324">
        <f t="shared" si="151"/>
        <v>0</v>
      </c>
      <c r="AR781" s="324">
        <f t="shared" si="152"/>
        <v>0</v>
      </c>
      <c r="AS781" s="324">
        <f t="shared" si="153"/>
        <v>0</v>
      </c>
      <c r="AT781" s="324">
        <f t="shared" si="154"/>
        <v>0</v>
      </c>
      <c r="AU781" s="321">
        <f t="shared" si="155"/>
        <v>0</v>
      </c>
      <c r="AV781" s="322" t="str">
        <f t="shared" si="145"/>
        <v/>
      </c>
      <c r="AW781" s="110"/>
      <c r="AX781" s="110"/>
      <c r="AY781" s="110"/>
    </row>
    <row r="782" spans="1:51">
      <c r="A782" s="319"/>
      <c r="B782" s="634"/>
      <c r="C782" s="634"/>
      <c r="D782" s="633"/>
      <c r="E782" s="635"/>
      <c r="F782" s="635"/>
      <c r="G782" s="634"/>
      <c r="H782" s="647"/>
      <c r="I782" s="651"/>
      <c r="J782" s="647"/>
      <c r="K782" s="649"/>
      <c r="L782" s="647">
        <f>IF(D782="",0,VLOOKUP(D782,LookupDataNonCounty!$B$2:$C$16,2,FALSE)*J782)</f>
        <v>0</v>
      </c>
      <c r="M782" s="647"/>
      <c r="N782" s="647"/>
      <c r="O782" s="647"/>
      <c r="P782" s="647"/>
      <c r="Q782" s="647"/>
      <c r="R782" s="459"/>
      <c r="S782" s="460"/>
      <c r="T782" s="461"/>
      <c r="U782" s="462"/>
      <c r="V782" s="459"/>
      <c r="W782" s="459"/>
      <c r="X782" s="459"/>
      <c r="Y782" s="463"/>
      <c r="Z782" s="464"/>
      <c r="AA782" s="465"/>
      <c r="AB782" s="459"/>
      <c r="AC782" s="463"/>
      <c r="AD782" s="464"/>
      <c r="AE782" s="466"/>
      <c r="AF782" s="464"/>
      <c r="AG782" s="461"/>
      <c r="AH782" s="464"/>
      <c r="AI782" s="461"/>
      <c r="AJ782" s="653">
        <f t="shared" si="146"/>
        <v>1</v>
      </c>
      <c r="AK782" s="608"/>
      <c r="AL782" s="320">
        <f t="shared" si="144"/>
        <v>0</v>
      </c>
      <c r="AM782" s="320">
        <f t="shared" si="147"/>
        <v>0</v>
      </c>
      <c r="AN782" s="324">
        <f t="shared" si="148"/>
        <v>0</v>
      </c>
      <c r="AO782" s="324">
        <f t="shared" si="149"/>
        <v>0</v>
      </c>
      <c r="AP782" s="324">
        <f t="shared" si="150"/>
        <v>0</v>
      </c>
      <c r="AQ782" s="324">
        <f t="shared" si="151"/>
        <v>0</v>
      </c>
      <c r="AR782" s="324">
        <f t="shared" si="152"/>
        <v>0</v>
      </c>
      <c r="AS782" s="324">
        <f t="shared" si="153"/>
        <v>0</v>
      </c>
      <c r="AT782" s="324">
        <f t="shared" si="154"/>
        <v>0</v>
      </c>
      <c r="AU782" s="321">
        <f t="shared" si="155"/>
        <v>0</v>
      </c>
      <c r="AV782" s="322" t="str">
        <f t="shared" si="145"/>
        <v/>
      </c>
      <c r="AW782" s="110"/>
      <c r="AX782" s="110"/>
      <c r="AY782" s="110"/>
    </row>
    <row r="783" spans="1:51">
      <c r="A783" s="319"/>
      <c r="B783" s="634"/>
      <c r="C783" s="634"/>
      <c r="D783" s="633"/>
      <c r="E783" s="635"/>
      <c r="F783" s="635"/>
      <c r="G783" s="634"/>
      <c r="H783" s="647"/>
      <c r="I783" s="651"/>
      <c r="J783" s="647"/>
      <c r="K783" s="649"/>
      <c r="L783" s="647">
        <f>IF(D783="",0,VLOOKUP(D783,LookupDataNonCounty!$B$2:$C$16,2,FALSE)*J783)</f>
        <v>0</v>
      </c>
      <c r="M783" s="647"/>
      <c r="N783" s="647"/>
      <c r="O783" s="647"/>
      <c r="P783" s="647"/>
      <c r="Q783" s="647"/>
      <c r="R783" s="459"/>
      <c r="S783" s="460"/>
      <c r="T783" s="461"/>
      <c r="U783" s="462"/>
      <c r="V783" s="459"/>
      <c r="W783" s="459"/>
      <c r="X783" s="459"/>
      <c r="Y783" s="463"/>
      <c r="Z783" s="464"/>
      <c r="AA783" s="465"/>
      <c r="AB783" s="459"/>
      <c r="AC783" s="463"/>
      <c r="AD783" s="464"/>
      <c r="AE783" s="466"/>
      <c r="AF783" s="464"/>
      <c r="AG783" s="461"/>
      <c r="AH783" s="464"/>
      <c r="AI783" s="461"/>
      <c r="AJ783" s="653">
        <f t="shared" si="146"/>
        <v>1</v>
      </c>
      <c r="AK783" s="607"/>
      <c r="AL783" s="320">
        <f t="shared" si="144"/>
        <v>0</v>
      </c>
      <c r="AM783" s="320">
        <f t="shared" si="147"/>
        <v>0</v>
      </c>
      <c r="AN783" s="324">
        <f t="shared" si="148"/>
        <v>0</v>
      </c>
      <c r="AO783" s="324">
        <f t="shared" si="149"/>
        <v>0</v>
      </c>
      <c r="AP783" s="324">
        <f t="shared" si="150"/>
        <v>0</v>
      </c>
      <c r="AQ783" s="324">
        <f t="shared" si="151"/>
        <v>0</v>
      </c>
      <c r="AR783" s="324">
        <f t="shared" si="152"/>
        <v>0</v>
      </c>
      <c r="AS783" s="324">
        <f t="shared" si="153"/>
        <v>0</v>
      </c>
      <c r="AT783" s="324">
        <f t="shared" si="154"/>
        <v>0</v>
      </c>
      <c r="AU783" s="321">
        <f t="shared" si="155"/>
        <v>0</v>
      </c>
      <c r="AV783" s="322" t="str">
        <f t="shared" si="145"/>
        <v/>
      </c>
      <c r="AW783" s="110"/>
      <c r="AX783" s="110"/>
      <c r="AY783" s="110"/>
    </row>
    <row r="784" spans="1:51">
      <c r="A784" s="319"/>
      <c r="B784" s="634"/>
      <c r="C784" s="634"/>
      <c r="D784" s="633"/>
      <c r="E784" s="635"/>
      <c r="F784" s="635"/>
      <c r="G784" s="634"/>
      <c r="H784" s="647"/>
      <c r="I784" s="651"/>
      <c r="J784" s="647"/>
      <c r="K784" s="649"/>
      <c r="L784" s="647">
        <f>IF(D784="",0,VLOOKUP(D784,LookupDataNonCounty!$B$2:$C$16,2,FALSE)*J784)</f>
        <v>0</v>
      </c>
      <c r="M784" s="647"/>
      <c r="N784" s="647"/>
      <c r="O784" s="647"/>
      <c r="P784" s="647"/>
      <c r="Q784" s="647"/>
      <c r="R784" s="459"/>
      <c r="S784" s="460"/>
      <c r="T784" s="461"/>
      <c r="U784" s="462"/>
      <c r="V784" s="459"/>
      <c r="W784" s="459"/>
      <c r="X784" s="459"/>
      <c r="Y784" s="463"/>
      <c r="Z784" s="464"/>
      <c r="AA784" s="465"/>
      <c r="AB784" s="459"/>
      <c r="AC784" s="463"/>
      <c r="AD784" s="464"/>
      <c r="AE784" s="466"/>
      <c r="AF784" s="464"/>
      <c r="AG784" s="461"/>
      <c r="AH784" s="464"/>
      <c r="AI784" s="461"/>
      <c r="AJ784" s="653">
        <f t="shared" si="146"/>
        <v>1</v>
      </c>
      <c r="AK784" s="608"/>
      <c r="AL784" s="320">
        <f t="shared" si="144"/>
        <v>0</v>
      </c>
      <c r="AM784" s="320">
        <f t="shared" si="147"/>
        <v>0</v>
      </c>
      <c r="AN784" s="324">
        <f t="shared" si="148"/>
        <v>0</v>
      </c>
      <c r="AO784" s="324">
        <f t="shared" si="149"/>
        <v>0</v>
      </c>
      <c r="AP784" s="324">
        <f t="shared" si="150"/>
        <v>0</v>
      </c>
      <c r="AQ784" s="324">
        <f t="shared" si="151"/>
        <v>0</v>
      </c>
      <c r="AR784" s="324">
        <f t="shared" si="152"/>
        <v>0</v>
      </c>
      <c r="AS784" s="324">
        <f t="shared" si="153"/>
        <v>0</v>
      </c>
      <c r="AT784" s="324">
        <f t="shared" si="154"/>
        <v>0</v>
      </c>
      <c r="AU784" s="321">
        <f t="shared" si="155"/>
        <v>0</v>
      </c>
      <c r="AV784" s="322" t="str">
        <f t="shared" si="145"/>
        <v/>
      </c>
      <c r="AW784" s="110"/>
      <c r="AX784" s="110"/>
      <c r="AY784" s="110"/>
    </row>
    <row r="785" spans="1:51">
      <c r="A785" s="319"/>
      <c r="B785" s="634"/>
      <c r="C785" s="634"/>
      <c r="D785" s="633"/>
      <c r="E785" s="635"/>
      <c r="F785" s="635"/>
      <c r="G785" s="634"/>
      <c r="H785" s="647"/>
      <c r="I785" s="651"/>
      <c r="J785" s="647"/>
      <c r="K785" s="649"/>
      <c r="L785" s="647">
        <f>IF(D785="",0,VLOOKUP(D785,LookupDataNonCounty!$B$2:$C$16,2,FALSE)*J785)</f>
        <v>0</v>
      </c>
      <c r="M785" s="647"/>
      <c r="N785" s="647"/>
      <c r="O785" s="647"/>
      <c r="P785" s="647"/>
      <c r="Q785" s="647"/>
      <c r="R785" s="459"/>
      <c r="S785" s="460"/>
      <c r="T785" s="461"/>
      <c r="U785" s="462"/>
      <c r="V785" s="459"/>
      <c r="W785" s="459"/>
      <c r="X785" s="459"/>
      <c r="Y785" s="463"/>
      <c r="Z785" s="464"/>
      <c r="AA785" s="465"/>
      <c r="AB785" s="459"/>
      <c r="AC785" s="463"/>
      <c r="AD785" s="464"/>
      <c r="AE785" s="466"/>
      <c r="AF785" s="464"/>
      <c r="AG785" s="461"/>
      <c r="AH785" s="464"/>
      <c r="AI785" s="461"/>
      <c r="AJ785" s="653">
        <f t="shared" si="146"/>
        <v>1</v>
      </c>
      <c r="AK785" s="607"/>
      <c r="AL785" s="320">
        <f t="shared" si="144"/>
        <v>0</v>
      </c>
      <c r="AM785" s="320">
        <f t="shared" si="147"/>
        <v>0</v>
      </c>
      <c r="AN785" s="324">
        <f t="shared" si="148"/>
        <v>0</v>
      </c>
      <c r="AO785" s="324">
        <f t="shared" si="149"/>
        <v>0</v>
      </c>
      <c r="AP785" s="324">
        <f t="shared" si="150"/>
        <v>0</v>
      </c>
      <c r="AQ785" s="324">
        <f t="shared" si="151"/>
        <v>0</v>
      </c>
      <c r="AR785" s="324">
        <f t="shared" si="152"/>
        <v>0</v>
      </c>
      <c r="AS785" s="324">
        <f t="shared" si="153"/>
        <v>0</v>
      </c>
      <c r="AT785" s="324">
        <f t="shared" si="154"/>
        <v>0</v>
      </c>
      <c r="AU785" s="321">
        <f t="shared" si="155"/>
        <v>0</v>
      </c>
      <c r="AV785" s="322" t="str">
        <f t="shared" si="145"/>
        <v/>
      </c>
      <c r="AW785" s="110"/>
      <c r="AX785" s="110"/>
      <c r="AY785" s="110"/>
    </row>
    <row r="786" spans="1:51">
      <c r="A786" s="319"/>
      <c r="B786" s="634"/>
      <c r="C786" s="634"/>
      <c r="D786" s="633"/>
      <c r="E786" s="635"/>
      <c r="F786" s="635"/>
      <c r="G786" s="634"/>
      <c r="H786" s="647"/>
      <c r="I786" s="651"/>
      <c r="J786" s="647"/>
      <c r="K786" s="649"/>
      <c r="L786" s="647">
        <f>IF(D786="",0,VLOOKUP(D786,LookupDataNonCounty!$B$2:$C$16,2,FALSE)*J786)</f>
        <v>0</v>
      </c>
      <c r="M786" s="647"/>
      <c r="N786" s="647"/>
      <c r="O786" s="647"/>
      <c r="P786" s="647"/>
      <c r="Q786" s="647"/>
      <c r="R786" s="459"/>
      <c r="S786" s="460"/>
      <c r="T786" s="461"/>
      <c r="U786" s="462"/>
      <c r="V786" s="459"/>
      <c r="W786" s="459"/>
      <c r="X786" s="459"/>
      <c r="Y786" s="463"/>
      <c r="Z786" s="464"/>
      <c r="AA786" s="465"/>
      <c r="AB786" s="459"/>
      <c r="AC786" s="463"/>
      <c r="AD786" s="464"/>
      <c r="AE786" s="466"/>
      <c r="AF786" s="464"/>
      <c r="AG786" s="461"/>
      <c r="AH786" s="464"/>
      <c r="AI786" s="461"/>
      <c r="AJ786" s="653">
        <f t="shared" si="146"/>
        <v>1</v>
      </c>
      <c r="AK786" s="608"/>
      <c r="AL786" s="320">
        <f t="shared" si="144"/>
        <v>0</v>
      </c>
      <c r="AM786" s="320">
        <f t="shared" si="147"/>
        <v>0</v>
      </c>
      <c r="AN786" s="324">
        <f t="shared" si="148"/>
        <v>0</v>
      </c>
      <c r="AO786" s="324">
        <f t="shared" si="149"/>
        <v>0</v>
      </c>
      <c r="AP786" s="324">
        <f t="shared" si="150"/>
        <v>0</v>
      </c>
      <c r="AQ786" s="324">
        <f t="shared" si="151"/>
        <v>0</v>
      </c>
      <c r="AR786" s="324">
        <f t="shared" si="152"/>
        <v>0</v>
      </c>
      <c r="AS786" s="324">
        <f t="shared" si="153"/>
        <v>0</v>
      </c>
      <c r="AT786" s="324">
        <f t="shared" si="154"/>
        <v>0</v>
      </c>
      <c r="AU786" s="321">
        <f t="shared" si="155"/>
        <v>0</v>
      </c>
      <c r="AV786" s="322" t="str">
        <f t="shared" si="145"/>
        <v/>
      </c>
      <c r="AW786" s="110"/>
      <c r="AX786" s="110"/>
      <c r="AY786" s="110"/>
    </row>
    <row r="787" spans="1:51">
      <c r="A787" s="319"/>
      <c r="B787" s="634"/>
      <c r="C787" s="634"/>
      <c r="D787" s="633"/>
      <c r="E787" s="635"/>
      <c r="F787" s="635"/>
      <c r="G787" s="634"/>
      <c r="H787" s="647"/>
      <c r="I787" s="651"/>
      <c r="J787" s="647"/>
      <c r="K787" s="649"/>
      <c r="L787" s="647">
        <f>IF(D787="",0,VLOOKUP(D787,LookupDataNonCounty!$B$2:$C$16,2,FALSE)*J787)</f>
        <v>0</v>
      </c>
      <c r="M787" s="647"/>
      <c r="N787" s="647"/>
      <c r="O787" s="647"/>
      <c r="P787" s="647"/>
      <c r="Q787" s="647"/>
      <c r="R787" s="459"/>
      <c r="S787" s="460"/>
      <c r="T787" s="461"/>
      <c r="U787" s="462"/>
      <c r="V787" s="459"/>
      <c r="W787" s="459"/>
      <c r="X787" s="459"/>
      <c r="Y787" s="463"/>
      <c r="Z787" s="464"/>
      <c r="AA787" s="465"/>
      <c r="AB787" s="459"/>
      <c r="AC787" s="463"/>
      <c r="AD787" s="464"/>
      <c r="AE787" s="466"/>
      <c r="AF787" s="464"/>
      <c r="AG787" s="461"/>
      <c r="AH787" s="464"/>
      <c r="AI787" s="461"/>
      <c r="AJ787" s="653">
        <f t="shared" si="146"/>
        <v>1</v>
      </c>
      <c r="AK787" s="607"/>
      <c r="AL787" s="320">
        <f t="shared" si="144"/>
        <v>0</v>
      </c>
      <c r="AM787" s="320">
        <f t="shared" si="147"/>
        <v>0</v>
      </c>
      <c r="AN787" s="324">
        <f t="shared" si="148"/>
        <v>0</v>
      </c>
      <c r="AO787" s="324">
        <f t="shared" si="149"/>
        <v>0</v>
      </c>
      <c r="AP787" s="324">
        <f t="shared" si="150"/>
        <v>0</v>
      </c>
      <c r="AQ787" s="324">
        <f t="shared" si="151"/>
        <v>0</v>
      </c>
      <c r="AR787" s="324">
        <f t="shared" si="152"/>
        <v>0</v>
      </c>
      <c r="AS787" s="324">
        <f t="shared" si="153"/>
        <v>0</v>
      </c>
      <c r="AT787" s="324">
        <f t="shared" si="154"/>
        <v>0</v>
      </c>
      <c r="AU787" s="321">
        <f t="shared" si="155"/>
        <v>0</v>
      </c>
      <c r="AV787" s="322" t="str">
        <f t="shared" si="145"/>
        <v/>
      </c>
      <c r="AW787" s="110"/>
      <c r="AX787" s="110"/>
      <c r="AY787" s="110"/>
    </row>
    <row r="788" spans="1:51">
      <c r="A788" s="319"/>
      <c r="B788" s="634"/>
      <c r="C788" s="634"/>
      <c r="D788" s="633"/>
      <c r="E788" s="635"/>
      <c r="F788" s="635"/>
      <c r="G788" s="634"/>
      <c r="H788" s="647"/>
      <c r="I788" s="651"/>
      <c r="J788" s="647"/>
      <c r="K788" s="649"/>
      <c r="L788" s="647">
        <f>IF(D788="",0,VLOOKUP(D788,LookupDataNonCounty!$B$2:$C$16,2,FALSE)*J788)</f>
        <v>0</v>
      </c>
      <c r="M788" s="647"/>
      <c r="N788" s="647"/>
      <c r="O788" s="647"/>
      <c r="P788" s="647"/>
      <c r="Q788" s="647"/>
      <c r="R788" s="459"/>
      <c r="S788" s="460"/>
      <c r="T788" s="461"/>
      <c r="U788" s="462"/>
      <c r="V788" s="459"/>
      <c r="W788" s="459"/>
      <c r="X788" s="459"/>
      <c r="Y788" s="463"/>
      <c r="Z788" s="464"/>
      <c r="AA788" s="465"/>
      <c r="AB788" s="459"/>
      <c r="AC788" s="463"/>
      <c r="AD788" s="464"/>
      <c r="AE788" s="466"/>
      <c r="AF788" s="464"/>
      <c r="AG788" s="461"/>
      <c r="AH788" s="464"/>
      <c r="AI788" s="461"/>
      <c r="AJ788" s="653">
        <f t="shared" si="146"/>
        <v>1</v>
      </c>
      <c r="AK788" s="608"/>
      <c r="AL788" s="320">
        <f t="shared" si="144"/>
        <v>0</v>
      </c>
      <c r="AM788" s="320">
        <f t="shared" si="147"/>
        <v>0</v>
      </c>
      <c r="AN788" s="324">
        <f t="shared" si="148"/>
        <v>0</v>
      </c>
      <c r="AO788" s="324">
        <f t="shared" si="149"/>
        <v>0</v>
      </c>
      <c r="AP788" s="324">
        <f t="shared" si="150"/>
        <v>0</v>
      </c>
      <c r="AQ788" s="324">
        <f t="shared" si="151"/>
        <v>0</v>
      </c>
      <c r="AR788" s="324">
        <f t="shared" si="152"/>
        <v>0</v>
      </c>
      <c r="AS788" s="324">
        <f t="shared" si="153"/>
        <v>0</v>
      </c>
      <c r="AT788" s="324">
        <f t="shared" si="154"/>
        <v>0</v>
      </c>
      <c r="AU788" s="321">
        <f t="shared" si="155"/>
        <v>0</v>
      </c>
      <c r="AV788" s="322" t="str">
        <f t="shared" si="145"/>
        <v/>
      </c>
      <c r="AW788" s="110"/>
      <c r="AX788" s="110"/>
      <c r="AY788" s="110"/>
    </row>
    <row r="789" spans="1:51">
      <c r="A789" s="319"/>
      <c r="B789" s="634"/>
      <c r="C789" s="634"/>
      <c r="D789" s="633"/>
      <c r="E789" s="635"/>
      <c r="F789" s="635"/>
      <c r="G789" s="634"/>
      <c r="H789" s="647"/>
      <c r="I789" s="651"/>
      <c r="J789" s="647"/>
      <c r="K789" s="649"/>
      <c r="L789" s="647">
        <f>IF(D789="",0,VLOOKUP(D789,LookupDataNonCounty!$B$2:$C$16,2,FALSE)*J789)</f>
        <v>0</v>
      </c>
      <c r="M789" s="647"/>
      <c r="N789" s="647"/>
      <c r="O789" s="647"/>
      <c r="P789" s="647"/>
      <c r="Q789" s="647"/>
      <c r="R789" s="459"/>
      <c r="S789" s="460"/>
      <c r="T789" s="461"/>
      <c r="U789" s="462"/>
      <c r="V789" s="459"/>
      <c r="W789" s="459"/>
      <c r="X789" s="459"/>
      <c r="Y789" s="463"/>
      <c r="Z789" s="464"/>
      <c r="AA789" s="465"/>
      <c r="AB789" s="459"/>
      <c r="AC789" s="463"/>
      <c r="AD789" s="464"/>
      <c r="AE789" s="466"/>
      <c r="AF789" s="464"/>
      <c r="AG789" s="461"/>
      <c r="AH789" s="464"/>
      <c r="AI789" s="461"/>
      <c r="AJ789" s="653">
        <f t="shared" si="146"/>
        <v>1</v>
      </c>
      <c r="AK789" s="607"/>
      <c r="AL789" s="320">
        <f t="shared" si="144"/>
        <v>0</v>
      </c>
      <c r="AM789" s="320">
        <f t="shared" si="147"/>
        <v>0</v>
      </c>
      <c r="AN789" s="324">
        <f t="shared" si="148"/>
        <v>0</v>
      </c>
      <c r="AO789" s="324">
        <f t="shared" si="149"/>
        <v>0</v>
      </c>
      <c r="AP789" s="324">
        <f t="shared" si="150"/>
        <v>0</v>
      </c>
      <c r="AQ789" s="324">
        <f t="shared" si="151"/>
        <v>0</v>
      </c>
      <c r="AR789" s="324">
        <f t="shared" si="152"/>
        <v>0</v>
      </c>
      <c r="AS789" s="324">
        <f t="shared" si="153"/>
        <v>0</v>
      </c>
      <c r="AT789" s="324">
        <f t="shared" si="154"/>
        <v>0</v>
      </c>
      <c r="AU789" s="321">
        <f t="shared" si="155"/>
        <v>0</v>
      </c>
      <c r="AV789" s="322" t="str">
        <f t="shared" si="145"/>
        <v/>
      </c>
      <c r="AW789" s="110"/>
      <c r="AX789" s="110"/>
      <c r="AY789" s="110"/>
    </row>
    <row r="790" spans="1:51">
      <c r="A790" s="319"/>
      <c r="B790" s="634"/>
      <c r="C790" s="634"/>
      <c r="D790" s="633"/>
      <c r="E790" s="635"/>
      <c r="F790" s="635"/>
      <c r="G790" s="634"/>
      <c r="H790" s="647"/>
      <c r="I790" s="651"/>
      <c r="J790" s="647"/>
      <c r="K790" s="649"/>
      <c r="L790" s="647">
        <f>IF(D790="",0,VLOOKUP(D790,LookupDataNonCounty!$B$2:$C$16,2,FALSE)*J790)</f>
        <v>0</v>
      </c>
      <c r="M790" s="647"/>
      <c r="N790" s="647"/>
      <c r="O790" s="647"/>
      <c r="P790" s="647"/>
      <c r="Q790" s="647"/>
      <c r="R790" s="459"/>
      <c r="S790" s="460"/>
      <c r="T790" s="461"/>
      <c r="U790" s="462"/>
      <c r="V790" s="459"/>
      <c r="W790" s="459"/>
      <c r="X790" s="459"/>
      <c r="Y790" s="463"/>
      <c r="Z790" s="464"/>
      <c r="AA790" s="465"/>
      <c r="AB790" s="459"/>
      <c r="AC790" s="463"/>
      <c r="AD790" s="464"/>
      <c r="AE790" s="466"/>
      <c r="AF790" s="464"/>
      <c r="AG790" s="461"/>
      <c r="AH790" s="464"/>
      <c r="AI790" s="461"/>
      <c r="AJ790" s="653">
        <f t="shared" si="146"/>
        <v>1</v>
      </c>
      <c r="AK790" s="608"/>
      <c r="AL790" s="320">
        <f t="shared" si="144"/>
        <v>0</v>
      </c>
      <c r="AM790" s="320">
        <f t="shared" si="147"/>
        <v>0</v>
      </c>
      <c r="AN790" s="324">
        <f t="shared" si="148"/>
        <v>0</v>
      </c>
      <c r="AO790" s="324">
        <f t="shared" si="149"/>
        <v>0</v>
      </c>
      <c r="AP790" s="324">
        <f t="shared" si="150"/>
        <v>0</v>
      </c>
      <c r="AQ790" s="324">
        <f t="shared" si="151"/>
        <v>0</v>
      </c>
      <c r="AR790" s="324">
        <f t="shared" si="152"/>
        <v>0</v>
      </c>
      <c r="AS790" s="324">
        <f t="shared" si="153"/>
        <v>0</v>
      </c>
      <c r="AT790" s="324">
        <f t="shared" si="154"/>
        <v>0</v>
      </c>
      <c r="AU790" s="321">
        <f t="shared" si="155"/>
        <v>0</v>
      </c>
      <c r="AV790" s="322" t="str">
        <f t="shared" si="145"/>
        <v/>
      </c>
      <c r="AW790" s="110"/>
      <c r="AX790" s="110"/>
      <c r="AY790" s="110"/>
    </row>
    <row r="791" spans="1:51">
      <c r="A791" s="319"/>
      <c r="B791" s="634"/>
      <c r="C791" s="634"/>
      <c r="D791" s="633"/>
      <c r="E791" s="635"/>
      <c r="F791" s="635"/>
      <c r="G791" s="634"/>
      <c r="H791" s="647"/>
      <c r="I791" s="651"/>
      <c r="J791" s="647"/>
      <c r="K791" s="649"/>
      <c r="L791" s="647">
        <f>IF(D791="",0,VLOOKUP(D791,LookupDataNonCounty!$B$2:$C$16,2,FALSE)*J791)</f>
        <v>0</v>
      </c>
      <c r="M791" s="647"/>
      <c r="N791" s="647"/>
      <c r="O791" s="647"/>
      <c r="P791" s="647"/>
      <c r="Q791" s="647"/>
      <c r="R791" s="459"/>
      <c r="S791" s="460"/>
      <c r="T791" s="461"/>
      <c r="U791" s="462"/>
      <c r="V791" s="459"/>
      <c r="W791" s="459"/>
      <c r="X791" s="459"/>
      <c r="Y791" s="463"/>
      <c r="Z791" s="464"/>
      <c r="AA791" s="465"/>
      <c r="AB791" s="459"/>
      <c r="AC791" s="463"/>
      <c r="AD791" s="464"/>
      <c r="AE791" s="466"/>
      <c r="AF791" s="464"/>
      <c r="AG791" s="461"/>
      <c r="AH791" s="464"/>
      <c r="AI791" s="461"/>
      <c r="AJ791" s="653">
        <f t="shared" si="146"/>
        <v>1</v>
      </c>
      <c r="AK791" s="607"/>
      <c r="AL791" s="320">
        <f t="shared" si="144"/>
        <v>0</v>
      </c>
      <c r="AM791" s="320">
        <f t="shared" si="147"/>
        <v>0</v>
      </c>
      <c r="AN791" s="324">
        <f t="shared" si="148"/>
        <v>0</v>
      </c>
      <c r="AO791" s="324">
        <f t="shared" si="149"/>
        <v>0</v>
      </c>
      <c r="AP791" s="324">
        <f t="shared" si="150"/>
        <v>0</v>
      </c>
      <c r="AQ791" s="324">
        <f t="shared" si="151"/>
        <v>0</v>
      </c>
      <c r="AR791" s="324">
        <f t="shared" si="152"/>
        <v>0</v>
      </c>
      <c r="AS791" s="324">
        <f t="shared" si="153"/>
        <v>0</v>
      </c>
      <c r="AT791" s="324">
        <f t="shared" si="154"/>
        <v>0</v>
      </c>
      <c r="AU791" s="321">
        <f t="shared" si="155"/>
        <v>0</v>
      </c>
      <c r="AV791" s="322" t="str">
        <f t="shared" si="145"/>
        <v/>
      </c>
      <c r="AW791" s="110"/>
      <c r="AX791" s="110"/>
      <c r="AY791" s="110"/>
    </row>
    <row r="792" spans="1:51">
      <c r="A792" s="319"/>
      <c r="B792" s="634"/>
      <c r="C792" s="634"/>
      <c r="D792" s="633"/>
      <c r="E792" s="635"/>
      <c r="F792" s="635"/>
      <c r="G792" s="634"/>
      <c r="H792" s="647"/>
      <c r="I792" s="651"/>
      <c r="J792" s="647"/>
      <c r="K792" s="649"/>
      <c r="L792" s="647">
        <f>IF(D792="",0,VLOOKUP(D792,LookupDataNonCounty!$B$2:$C$16,2,FALSE)*J792)</f>
        <v>0</v>
      </c>
      <c r="M792" s="647"/>
      <c r="N792" s="647"/>
      <c r="O792" s="647"/>
      <c r="P792" s="647"/>
      <c r="Q792" s="647"/>
      <c r="R792" s="459"/>
      <c r="S792" s="460"/>
      <c r="T792" s="461"/>
      <c r="U792" s="462"/>
      <c r="V792" s="459"/>
      <c r="W792" s="459"/>
      <c r="X792" s="459"/>
      <c r="Y792" s="463"/>
      <c r="Z792" s="464"/>
      <c r="AA792" s="465"/>
      <c r="AB792" s="459"/>
      <c r="AC792" s="463"/>
      <c r="AD792" s="464"/>
      <c r="AE792" s="466"/>
      <c r="AF792" s="464"/>
      <c r="AG792" s="461"/>
      <c r="AH792" s="464"/>
      <c r="AI792" s="461"/>
      <c r="AJ792" s="653">
        <f t="shared" si="146"/>
        <v>1</v>
      </c>
      <c r="AK792" s="608"/>
      <c r="AL792" s="320">
        <f t="shared" si="144"/>
        <v>0</v>
      </c>
      <c r="AM792" s="320">
        <f t="shared" si="147"/>
        <v>0</v>
      </c>
      <c r="AN792" s="324">
        <f t="shared" si="148"/>
        <v>0</v>
      </c>
      <c r="AO792" s="324">
        <f t="shared" si="149"/>
        <v>0</v>
      </c>
      <c r="AP792" s="324">
        <f t="shared" si="150"/>
        <v>0</v>
      </c>
      <c r="AQ792" s="324">
        <f t="shared" si="151"/>
        <v>0</v>
      </c>
      <c r="AR792" s="324">
        <f t="shared" si="152"/>
        <v>0</v>
      </c>
      <c r="AS792" s="324">
        <f t="shared" si="153"/>
        <v>0</v>
      </c>
      <c r="AT792" s="324">
        <f t="shared" si="154"/>
        <v>0</v>
      </c>
      <c r="AU792" s="321">
        <f t="shared" si="155"/>
        <v>0</v>
      </c>
      <c r="AV792" s="322" t="str">
        <f t="shared" si="145"/>
        <v/>
      </c>
      <c r="AW792" s="110"/>
      <c r="AX792" s="110"/>
      <c r="AY792" s="110"/>
    </row>
    <row r="793" spans="1:51">
      <c r="A793" s="319"/>
      <c r="B793" s="634"/>
      <c r="C793" s="634"/>
      <c r="D793" s="633"/>
      <c r="E793" s="635"/>
      <c r="F793" s="635"/>
      <c r="G793" s="634"/>
      <c r="H793" s="647"/>
      <c r="I793" s="651"/>
      <c r="J793" s="647"/>
      <c r="K793" s="649"/>
      <c r="L793" s="647">
        <f>IF(D793="",0,VLOOKUP(D793,LookupDataNonCounty!$B$2:$C$16,2,FALSE)*J793)</f>
        <v>0</v>
      </c>
      <c r="M793" s="647"/>
      <c r="N793" s="647"/>
      <c r="O793" s="647"/>
      <c r="P793" s="647"/>
      <c r="Q793" s="647"/>
      <c r="R793" s="459"/>
      <c r="S793" s="460"/>
      <c r="T793" s="461"/>
      <c r="U793" s="462"/>
      <c r="V793" s="459"/>
      <c r="W793" s="459"/>
      <c r="X793" s="459"/>
      <c r="Y793" s="463"/>
      <c r="Z793" s="464"/>
      <c r="AA793" s="465"/>
      <c r="AB793" s="459"/>
      <c r="AC793" s="463"/>
      <c r="AD793" s="464"/>
      <c r="AE793" s="466"/>
      <c r="AF793" s="464"/>
      <c r="AG793" s="461"/>
      <c r="AH793" s="464"/>
      <c r="AI793" s="461"/>
      <c r="AJ793" s="653">
        <f t="shared" si="146"/>
        <v>1</v>
      </c>
      <c r="AK793" s="607"/>
      <c r="AL793" s="320">
        <f t="shared" si="144"/>
        <v>0</v>
      </c>
      <c r="AM793" s="320">
        <f t="shared" si="147"/>
        <v>0</v>
      </c>
      <c r="AN793" s="324">
        <f t="shared" si="148"/>
        <v>0</v>
      </c>
      <c r="AO793" s="324">
        <f t="shared" si="149"/>
        <v>0</v>
      </c>
      <c r="AP793" s="324">
        <f t="shared" si="150"/>
        <v>0</v>
      </c>
      <c r="AQ793" s="324">
        <f t="shared" si="151"/>
        <v>0</v>
      </c>
      <c r="AR793" s="324">
        <f t="shared" si="152"/>
        <v>0</v>
      </c>
      <c r="AS793" s="324">
        <f t="shared" si="153"/>
        <v>0</v>
      </c>
      <c r="AT793" s="324">
        <f t="shared" si="154"/>
        <v>0</v>
      </c>
      <c r="AU793" s="321">
        <f t="shared" si="155"/>
        <v>0</v>
      </c>
      <c r="AV793" s="322" t="str">
        <f t="shared" si="145"/>
        <v/>
      </c>
      <c r="AW793" s="110"/>
      <c r="AX793" s="110"/>
      <c r="AY793" s="110"/>
    </row>
    <row r="794" spans="1:51">
      <c r="A794" s="319"/>
      <c r="B794" s="634"/>
      <c r="C794" s="634"/>
      <c r="D794" s="633"/>
      <c r="E794" s="635"/>
      <c r="F794" s="635"/>
      <c r="G794" s="634"/>
      <c r="H794" s="647"/>
      <c r="I794" s="651"/>
      <c r="J794" s="647"/>
      <c r="K794" s="649"/>
      <c r="L794" s="647">
        <f>IF(D794="",0,VLOOKUP(D794,LookupDataNonCounty!$B$2:$C$16,2,FALSE)*J794)</f>
        <v>0</v>
      </c>
      <c r="M794" s="647"/>
      <c r="N794" s="647"/>
      <c r="O794" s="647"/>
      <c r="P794" s="647"/>
      <c r="Q794" s="647"/>
      <c r="R794" s="459"/>
      <c r="S794" s="460"/>
      <c r="T794" s="461"/>
      <c r="U794" s="462"/>
      <c r="V794" s="459"/>
      <c r="W794" s="459"/>
      <c r="X794" s="459"/>
      <c r="Y794" s="463"/>
      <c r="Z794" s="464"/>
      <c r="AA794" s="465"/>
      <c r="AB794" s="459"/>
      <c r="AC794" s="463"/>
      <c r="AD794" s="464"/>
      <c r="AE794" s="466"/>
      <c r="AF794" s="464"/>
      <c r="AG794" s="461"/>
      <c r="AH794" s="464"/>
      <c r="AI794" s="461"/>
      <c r="AJ794" s="653">
        <f t="shared" si="146"/>
        <v>1</v>
      </c>
      <c r="AK794" s="608"/>
      <c r="AL794" s="320">
        <f t="shared" si="144"/>
        <v>0</v>
      </c>
      <c r="AM794" s="320">
        <f t="shared" si="147"/>
        <v>0</v>
      </c>
      <c r="AN794" s="324">
        <f t="shared" si="148"/>
        <v>0</v>
      </c>
      <c r="AO794" s="324">
        <f t="shared" si="149"/>
        <v>0</v>
      </c>
      <c r="AP794" s="324">
        <f t="shared" si="150"/>
        <v>0</v>
      </c>
      <c r="AQ794" s="324">
        <f t="shared" si="151"/>
        <v>0</v>
      </c>
      <c r="AR794" s="324">
        <f t="shared" si="152"/>
        <v>0</v>
      </c>
      <c r="AS794" s="324">
        <f t="shared" si="153"/>
        <v>0</v>
      </c>
      <c r="AT794" s="324">
        <f t="shared" si="154"/>
        <v>0</v>
      </c>
      <c r="AU794" s="321">
        <f t="shared" si="155"/>
        <v>0</v>
      </c>
      <c r="AV794" s="322" t="str">
        <f t="shared" si="145"/>
        <v/>
      </c>
      <c r="AW794" s="110"/>
      <c r="AX794" s="110"/>
      <c r="AY794" s="110"/>
    </row>
    <row r="795" spans="1:51">
      <c r="A795" s="319"/>
      <c r="B795" s="634"/>
      <c r="C795" s="634"/>
      <c r="D795" s="633"/>
      <c r="E795" s="635"/>
      <c r="F795" s="635"/>
      <c r="G795" s="634"/>
      <c r="H795" s="647"/>
      <c r="I795" s="651"/>
      <c r="J795" s="647"/>
      <c r="K795" s="649"/>
      <c r="L795" s="647">
        <f>IF(D795="",0,VLOOKUP(D795,LookupDataNonCounty!$B$2:$C$16,2,FALSE)*J795)</f>
        <v>0</v>
      </c>
      <c r="M795" s="647"/>
      <c r="N795" s="647"/>
      <c r="O795" s="647"/>
      <c r="P795" s="647"/>
      <c r="Q795" s="647"/>
      <c r="R795" s="459"/>
      <c r="S795" s="460"/>
      <c r="T795" s="461"/>
      <c r="U795" s="462"/>
      <c r="V795" s="459"/>
      <c r="W795" s="459"/>
      <c r="X795" s="459"/>
      <c r="Y795" s="463"/>
      <c r="Z795" s="464"/>
      <c r="AA795" s="465"/>
      <c r="AB795" s="459"/>
      <c r="AC795" s="463"/>
      <c r="AD795" s="464"/>
      <c r="AE795" s="466"/>
      <c r="AF795" s="464"/>
      <c r="AG795" s="461"/>
      <c r="AH795" s="464"/>
      <c r="AI795" s="461"/>
      <c r="AJ795" s="653">
        <f t="shared" si="146"/>
        <v>1</v>
      </c>
      <c r="AK795" s="607"/>
      <c r="AL795" s="320">
        <f t="shared" si="144"/>
        <v>0</v>
      </c>
      <c r="AM795" s="320">
        <f t="shared" si="147"/>
        <v>0</v>
      </c>
      <c r="AN795" s="324">
        <f t="shared" si="148"/>
        <v>0</v>
      </c>
      <c r="AO795" s="324">
        <f t="shared" si="149"/>
        <v>0</v>
      </c>
      <c r="AP795" s="324">
        <f t="shared" si="150"/>
        <v>0</v>
      </c>
      <c r="AQ795" s="324">
        <f t="shared" si="151"/>
        <v>0</v>
      </c>
      <c r="AR795" s="324">
        <f t="shared" si="152"/>
        <v>0</v>
      </c>
      <c r="AS795" s="324">
        <f t="shared" si="153"/>
        <v>0</v>
      </c>
      <c r="AT795" s="324">
        <f t="shared" si="154"/>
        <v>0</v>
      </c>
      <c r="AU795" s="321">
        <f t="shared" si="155"/>
        <v>0</v>
      </c>
      <c r="AV795" s="322" t="str">
        <f t="shared" si="145"/>
        <v/>
      </c>
      <c r="AW795" s="110"/>
      <c r="AX795" s="110"/>
      <c r="AY795" s="110"/>
    </row>
    <row r="796" spans="1:51">
      <c r="A796" s="319"/>
      <c r="B796" s="634"/>
      <c r="C796" s="634"/>
      <c r="D796" s="633"/>
      <c r="E796" s="635"/>
      <c r="F796" s="635"/>
      <c r="G796" s="634"/>
      <c r="H796" s="647"/>
      <c r="I796" s="651"/>
      <c r="J796" s="647"/>
      <c r="K796" s="649"/>
      <c r="L796" s="647">
        <f>IF(D796="",0,VLOOKUP(D796,LookupDataNonCounty!$B$2:$C$16,2,FALSE)*J796)</f>
        <v>0</v>
      </c>
      <c r="M796" s="647"/>
      <c r="N796" s="647"/>
      <c r="O796" s="647"/>
      <c r="P796" s="647"/>
      <c r="Q796" s="647"/>
      <c r="R796" s="459"/>
      <c r="S796" s="460"/>
      <c r="T796" s="461"/>
      <c r="U796" s="462"/>
      <c r="V796" s="459"/>
      <c r="W796" s="459"/>
      <c r="X796" s="459"/>
      <c r="Y796" s="463"/>
      <c r="Z796" s="464"/>
      <c r="AA796" s="465"/>
      <c r="AB796" s="459"/>
      <c r="AC796" s="463"/>
      <c r="AD796" s="464"/>
      <c r="AE796" s="466"/>
      <c r="AF796" s="464"/>
      <c r="AG796" s="461"/>
      <c r="AH796" s="464"/>
      <c r="AI796" s="461"/>
      <c r="AJ796" s="653">
        <f t="shared" si="146"/>
        <v>1</v>
      </c>
      <c r="AK796" s="608"/>
      <c r="AL796" s="320">
        <f t="shared" si="144"/>
        <v>0</v>
      </c>
      <c r="AM796" s="320">
        <f t="shared" si="147"/>
        <v>0</v>
      </c>
      <c r="AN796" s="324">
        <f t="shared" si="148"/>
        <v>0</v>
      </c>
      <c r="AO796" s="324">
        <f t="shared" si="149"/>
        <v>0</v>
      </c>
      <c r="AP796" s="324">
        <f t="shared" si="150"/>
        <v>0</v>
      </c>
      <c r="AQ796" s="324">
        <f t="shared" si="151"/>
        <v>0</v>
      </c>
      <c r="AR796" s="324">
        <f t="shared" si="152"/>
        <v>0</v>
      </c>
      <c r="AS796" s="324">
        <f t="shared" si="153"/>
        <v>0</v>
      </c>
      <c r="AT796" s="324">
        <f t="shared" si="154"/>
        <v>0</v>
      </c>
      <c r="AU796" s="321">
        <f t="shared" si="155"/>
        <v>0</v>
      </c>
      <c r="AV796" s="322" t="str">
        <f t="shared" si="145"/>
        <v/>
      </c>
      <c r="AW796" s="110"/>
      <c r="AX796" s="110"/>
      <c r="AY796" s="110"/>
    </row>
    <row r="797" spans="1:51">
      <c r="A797" s="319"/>
      <c r="B797" s="634"/>
      <c r="C797" s="634"/>
      <c r="D797" s="633"/>
      <c r="E797" s="635"/>
      <c r="F797" s="635"/>
      <c r="G797" s="634"/>
      <c r="H797" s="647"/>
      <c r="I797" s="651"/>
      <c r="J797" s="647"/>
      <c r="K797" s="649"/>
      <c r="L797" s="647">
        <f>IF(D797="",0,VLOOKUP(D797,LookupDataNonCounty!$B$2:$C$16,2,FALSE)*J797)</f>
        <v>0</v>
      </c>
      <c r="M797" s="647"/>
      <c r="N797" s="647"/>
      <c r="O797" s="647"/>
      <c r="P797" s="647"/>
      <c r="Q797" s="647"/>
      <c r="R797" s="459"/>
      <c r="S797" s="460"/>
      <c r="T797" s="461"/>
      <c r="U797" s="462"/>
      <c r="V797" s="459"/>
      <c r="W797" s="459"/>
      <c r="X797" s="459"/>
      <c r="Y797" s="463"/>
      <c r="Z797" s="464"/>
      <c r="AA797" s="465"/>
      <c r="AB797" s="459"/>
      <c r="AC797" s="463"/>
      <c r="AD797" s="464"/>
      <c r="AE797" s="466"/>
      <c r="AF797" s="464"/>
      <c r="AG797" s="461"/>
      <c r="AH797" s="464"/>
      <c r="AI797" s="461"/>
      <c r="AJ797" s="653">
        <f t="shared" si="146"/>
        <v>1</v>
      </c>
      <c r="AK797" s="607"/>
      <c r="AL797" s="320">
        <f t="shared" si="144"/>
        <v>0</v>
      </c>
      <c r="AM797" s="320">
        <f t="shared" si="147"/>
        <v>0</v>
      </c>
      <c r="AN797" s="324">
        <f t="shared" si="148"/>
        <v>0</v>
      </c>
      <c r="AO797" s="324">
        <f t="shared" si="149"/>
        <v>0</v>
      </c>
      <c r="AP797" s="324">
        <f t="shared" si="150"/>
        <v>0</v>
      </c>
      <c r="AQ797" s="324">
        <f t="shared" si="151"/>
        <v>0</v>
      </c>
      <c r="AR797" s="324">
        <f t="shared" si="152"/>
        <v>0</v>
      </c>
      <c r="AS797" s="324">
        <f t="shared" si="153"/>
        <v>0</v>
      </c>
      <c r="AT797" s="324">
        <f t="shared" si="154"/>
        <v>0</v>
      </c>
      <c r="AU797" s="321">
        <f t="shared" si="155"/>
        <v>0</v>
      </c>
      <c r="AV797" s="322" t="str">
        <f t="shared" si="145"/>
        <v/>
      </c>
      <c r="AW797" s="110"/>
      <c r="AX797" s="110"/>
      <c r="AY797" s="110"/>
    </row>
    <row r="798" spans="1:51">
      <c r="A798" s="319"/>
      <c r="B798" s="634"/>
      <c r="C798" s="634"/>
      <c r="D798" s="633"/>
      <c r="E798" s="635"/>
      <c r="F798" s="635"/>
      <c r="G798" s="634"/>
      <c r="H798" s="647"/>
      <c r="I798" s="651"/>
      <c r="J798" s="647"/>
      <c r="K798" s="649"/>
      <c r="L798" s="647">
        <f>IF(D798="",0,VLOOKUP(D798,LookupDataNonCounty!$B$2:$C$16,2,FALSE)*J798)</f>
        <v>0</v>
      </c>
      <c r="M798" s="647"/>
      <c r="N798" s="647"/>
      <c r="O798" s="647"/>
      <c r="P798" s="647"/>
      <c r="Q798" s="647"/>
      <c r="R798" s="459"/>
      <c r="S798" s="460"/>
      <c r="T798" s="461"/>
      <c r="U798" s="462"/>
      <c r="V798" s="459"/>
      <c r="W798" s="459"/>
      <c r="X798" s="459"/>
      <c r="Y798" s="463"/>
      <c r="Z798" s="464"/>
      <c r="AA798" s="465"/>
      <c r="AB798" s="459"/>
      <c r="AC798" s="463"/>
      <c r="AD798" s="464"/>
      <c r="AE798" s="466"/>
      <c r="AF798" s="464"/>
      <c r="AG798" s="461"/>
      <c r="AH798" s="464"/>
      <c r="AI798" s="461"/>
      <c r="AJ798" s="653">
        <f t="shared" si="146"/>
        <v>1</v>
      </c>
      <c r="AK798" s="608"/>
      <c r="AL798" s="320">
        <f t="shared" si="144"/>
        <v>0</v>
      </c>
      <c r="AM798" s="320">
        <f t="shared" si="147"/>
        <v>0</v>
      </c>
      <c r="AN798" s="324">
        <f t="shared" si="148"/>
        <v>0</v>
      </c>
      <c r="AO798" s="324">
        <f t="shared" si="149"/>
        <v>0</v>
      </c>
      <c r="AP798" s="324">
        <f t="shared" si="150"/>
        <v>0</v>
      </c>
      <c r="AQ798" s="324">
        <f t="shared" si="151"/>
        <v>0</v>
      </c>
      <c r="AR798" s="324">
        <f t="shared" si="152"/>
        <v>0</v>
      </c>
      <c r="AS798" s="324">
        <f t="shared" si="153"/>
        <v>0</v>
      </c>
      <c r="AT798" s="324">
        <f t="shared" si="154"/>
        <v>0</v>
      </c>
      <c r="AU798" s="321">
        <f t="shared" si="155"/>
        <v>0</v>
      </c>
      <c r="AV798" s="322" t="str">
        <f t="shared" si="145"/>
        <v/>
      </c>
      <c r="AW798" s="110"/>
      <c r="AX798" s="110"/>
      <c r="AY798" s="110"/>
    </row>
    <row r="799" spans="1:51">
      <c r="A799" s="319"/>
      <c r="B799" s="634"/>
      <c r="C799" s="634"/>
      <c r="D799" s="633"/>
      <c r="E799" s="635"/>
      <c r="F799" s="635"/>
      <c r="G799" s="634"/>
      <c r="H799" s="647"/>
      <c r="I799" s="651"/>
      <c r="J799" s="647"/>
      <c r="K799" s="649"/>
      <c r="L799" s="647">
        <f>IF(D799="",0,VLOOKUP(D799,LookupDataNonCounty!$B$2:$C$16,2,FALSE)*J799)</f>
        <v>0</v>
      </c>
      <c r="M799" s="647"/>
      <c r="N799" s="647"/>
      <c r="O799" s="647"/>
      <c r="P799" s="647"/>
      <c r="Q799" s="647"/>
      <c r="R799" s="459"/>
      <c r="S799" s="460"/>
      <c r="T799" s="461"/>
      <c r="U799" s="462"/>
      <c r="V799" s="459"/>
      <c r="W799" s="459"/>
      <c r="X799" s="459"/>
      <c r="Y799" s="463"/>
      <c r="Z799" s="464"/>
      <c r="AA799" s="465"/>
      <c r="AB799" s="459"/>
      <c r="AC799" s="463"/>
      <c r="AD799" s="464"/>
      <c r="AE799" s="466"/>
      <c r="AF799" s="464"/>
      <c r="AG799" s="461"/>
      <c r="AH799" s="464"/>
      <c r="AI799" s="461"/>
      <c r="AJ799" s="653">
        <f t="shared" si="146"/>
        <v>1</v>
      </c>
      <c r="AK799" s="607"/>
      <c r="AL799" s="320">
        <f t="shared" si="144"/>
        <v>0</v>
      </c>
      <c r="AM799" s="320">
        <f t="shared" si="147"/>
        <v>0</v>
      </c>
      <c r="AN799" s="324">
        <f t="shared" si="148"/>
        <v>0</v>
      </c>
      <c r="AO799" s="324">
        <f t="shared" si="149"/>
        <v>0</v>
      </c>
      <c r="AP799" s="324">
        <f t="shared" si="150"/>
        <v>0</v>
      </c>
      <c r="AQ799" s="324">
        <f t="shared" si="151"/>
        <v>0</v>
      </c>
      <c r="AR799" s="324">
        <f t="shared" si="152"/>
        <v>0</v>
      </c>
      <c r="AS799" s="324">
        <f t="shared" si="153"/>
        <v>0</v>
      </c>
      <c r="AT799" s="324">
        <f t="shared" si="154"/>
        <v>0</v>
      </c>
      <c r="AU799" s="321">
        <f t="shared" si="155"/>
        <v>0</v>
      </c>
      <c r="AV799" s="322" t="str">
        <f t="shared" si="145"/>
        <v/>
      </c>
      <c r="AW799" s="110"/>
      <c r="AX799" s="110"/>
      <c r="AY799" s="110"/>
    </row>
    <row r="800" spans="1:51">
      <c r="A800" s="319"/>
      <c r="B800" s="634"/>
      <c r="C800" s="634"/>
      <c r="D800" s="633"/>
      <c r="E800" s="635"/>
      <c r="F800" s="635"/>
      <c r="G800" s="634"/>
      <c r="H800" s="647"/>
      <c r="I800" s="651"/>
      <c r="J800" s="647"/>
      <c r="K800" s="649"/>
      <c r="L800" s="647">
        <f>IF(D800="",0,VLOOKUP(D800,LookupDataNonCounty!$B$2:$C$16,2,FALSE)*J800)</f>
        <v>0</v>
      </c>
      <c r="M800" s="647"/>
      <c r="N800" s="647"/>
      <c r="O800" s="647"/>
      <c r="P800" s="647"/>
      <c r="Q800" s="647"/>
      <c r="R800" s="459"/>
      <c r="S800" s="460"/>
      <c r="T800" s="461"/>
      <c r="U800" s="462"/>
      <c r="V800" s="459"/>
      <c r="W800" s="459"/>
      <c r="X800" s="459"/>
      <c r="Y800" s="463"/>
      <c r="Z800" s="464"/>
      <c r="AA800" s="465"/>
      <c r="AB800" s="459"/>
      <c r="AC800" s="463"/>
      <c r="AD800" s="464"/>
      <c r="AE800" s="466"/>
      <c r="AF800" s="464"/>
      <c r="AG800" s="461"/>
      <c r="AH800" s="464"/>
      <c r="AI800" s="461"/>
      <c r="AJ800" s="653">
        <f t="shared" si="146"/>
        <v>1</v>
      </c>
      <c r="AK800" s="608"/>
      <c r="AL800" s="320">
        <f t="shared" si="144"/>
        <v>0</v>
      </c>
      <c r="AM800" s="320">
        <f t="shared" si="147"/>
        <v>0</v>
      </c>
      <c r="AN800" s="324">
        <f t="shared" si="148"/>
        <v>0</v>
      </c>
      <c r="AO800" s="324">
        <f t="shared" si="149"/>
        <v>0</v>
      </c>
      <c r="AP800" s="324">
        <f t="shared" si="150"/>
        <v>0</v>
      </c>
      <c r="AQ800" s="324">
        <f t="shared" si="151"/>
        <v>0</v>
      </c>
      <c r="AR800" s="324">
        <f t="shared" si="152"/>
        <v>0</v>
      </c>
      <c r="AS800" s="324">
        <f t="shared" si="153"/>
        <v>0</v>
      </c>
      <c r="AT800" s="324">
        <f t="shared" si="154"/>
        <v>0</v>
      </c>
      <c r="AU800" s="321">
        <f t="shared" si="155"/>
        <v>0</v>
      </c>
      <c r="AV800" s="322" t="str">
        <f t="shared" si="145"/>
        <v/>
      </c>
      <c r="AW800" s="110"/>
      <c r="AX800" s="110"/>
      <c r="AY800" s="110"/>
    </row>
    <row r="801" spans="1:51">
      <c r="A801" s="319"/>
      <c r="B801" s="634"/>
      <c r="C801" s="634"/>
      <c r="D801" s="633"/>
      <c r="E801" s="635"/>
      <c r="F801" s="635"/>
      <c r="G801" s="634"/>
      <c r="H801" s="647"/>
      <c r="I801" s="651"/>
      <c r="J801" s="647"/>
      <c r="K801" s="649"/>
      <c r="L801" s="647">
        <f>IF(D801="",0,VLOOKUP(D801,LookupDataNonCounty!$B$2:$C$16,2,FALSE)*J801)</f>
        <v>0</v>
      </c>
      <c r="M801" s="647"/>
      <c r="N801" s="647"/>
      <c r="O801" s="647"/>
      <c r="P801" s="647"/>
      <c r="Q801" s="647"/>
      <c r="R801" s="459"/>
      <c r="S801" s="460"/>
      <c r="T801" s="461"/>
      <c r="U801" s="462"/>
      <c r="V801" s="459"/>
      <c r="W801" s="459"/>
      <c r="X801" s="459"/>
      <c r="Y801" s="463"/>
      <c r="Z801" s="464"/>
      <c r="AA801" s="465"/>
      <c r="AB801" s="459"/>
      <c r="AC801" s="463"/>
      <c r="AD801" s="464"/>
      <c r="AE801" s="466"/>
      <c r="AF801" s="464"/>
      <c r="AG801" s="461"/>
      <c r="AH801" s="464"/>
      <c r="AI801" s="461"/>
      <c r="AJ801" s="653">
        <f t="shared" si="146"/>
        <v>1</v>
      </c>
      <c r="AK801" s="607"/>
      <c r="AL801" s="320">
        <f t="shared" si="144"/>
        <v>0</v>
      </c>
      <c r="AM801" s="320">
        <f t="shared" si="147"/>
        <v>0</v>
      </c>
      <c r="AN801" s="324">
        <f t="shared" si="148"/>
        <v>0</v>
      </c>
      <c r="AO801" s="324">
        <f t="shared" si="149"/>
        <v>0</v>
      </c>
      <c r="AP801" s="324">
        <f t="shared" si="150"/>
        <v>0</v>
      </c>
      <c r="AQ801" s="324">
        <f t="shared" si="151"/>
        <v>0</v>
      </c>
      <c r="AR801" s="324">
        <f t="shared" si="152"/>
        <v>0</v>
      </c>
      <c r="AS801" s="324">
        <f t="shared" si="153"/>
        <v>0</v>
      </c>
      <c r="AT801" s="324">
        <f t="shared" si="154"/>
        <v>0</v>
      </c>
      <c r="AU801" s="321">
        <f t="shared" si="155"/>
        <v>0</v>
      </c>
      <c r="AV801" s="322" t="str">
        <f t="shared" si="145"/>
        <v/>
      </c>
      <c r="AW801" s="110"/>
      <c r="AX801" s="110"/>
      <c r="AY801" s="110"/>
    </row>
    <row r="802" spans="1:51">
      <c r="A802" s="319"/>
      <c r="B802" s="634"/>
      <c r="C802" s="634"/>
      <c r="D802" s="633"/>
      <c r="E802" s="635"/>
      <c r="F802" s="635"/>
      <c r="G802" s="634"/>
      <c r="H802" s="647"/>
      <c r="I802" s="651"/>
      <c r="J802" s="647"/>
      <c r="K802" s="649"/>
      <c r="L802" s="647">
        <f>IF(D802="",0,VLOOKUP(D802,LookupDataNonCounty!$B$2:$C$16,2,FALSE)*J802)</f>
        <v>0</v>
      </c>
      <c r="M802" s="647"/>
      <c r="N802" s="647"/>
      <c r="O802" s="647"/>
      <c r="P802" s="647"/>
      <c r="Q802" s="647"/>
      <c r="R802" s="459"/>
      <c r="S802" s="460"/>
      <c r="T802" s="461"/>
      <c r="U802" s="462"/>
      <c r="V802" s="459"/>
      <c r="W802" s="459"/>
      <c r="X802" s="459"/>
      <c r="Y802" s="463"/>
      <c r="Z802" s="464"/>
      <c r="AA802" s="465"/>
      <c r="AB802" s="459"/>
      <c r="AC802" s="463"/>
      <c r="AD802" s="464"/>
      <c r="AE802" s="466"/>
      <c r="AF802" s="464"/>
      <c r="AG802" s="461"/>
      <c r="AH802" s="464"/>
      <c r="AI802" s="461"/>
      <c r="AJ802" s="653">
        <f t="shared" si="146"/>
        <v>1</v>
      </c>
      <c r="AK802" s="608"/>
      <c r="AL802" s="320">
        <f t="shared" si="144"/>
        <v>0</v>
      </c>
      <c r="AM802" s="320">
        <f t="shared" si="147"/>
        <v>0</v>
      </c>
      <c r="AN802" s="324">
        <f t="shared" si="148"/>
        <v>0</v>
      </c>
      <c r="AO802" s="324">
        <f t="shared" si="149"/>
        <v>0</v>
      </c>
      <c r="AP802" s="324">
        <f t="shared" si="150"/>
        <v>0</v>
      </c>
      <c r="AQ802" s="324">
        <f t="shared" si="151"/>
        <v>0</v>
      </c>
      <c r="AR802" s="324">
        <f t="shared" si="152"/>
        <v>0</v>
      </c>
      <c r="AS802" s="324">
        <f t="shared" si="153"/>
        <v>0</v>
      </c>
      <c r="AT802" s="324">
        <f t="shared" si="154"/>
        <v>0</v>
      </c>
      <c r="AU802" s="321">
        <f t="shared" si="155"/>
        <v>0</v>
      </c>
      <c r="AV802" s="322" t="str">
        <f t="shared" si="145"/>
        <v/>
      </c>
      <c r="AW802" s="110"/>
      <c r="AX802" s="110"/>
      <c r="AY802" s="110"/>
    </row>
    <row r="803" spans="1:51">
      <c r="A803" s="319"/>
      <c r="B803" s="634"/>
      <c r="C803" s="634"/>
      <c r="D803" s="633"/>
      <c r="E803" s="635"/>
      <c r="F803" s="635"/>
      <c r="G803" s="634"/>
      <c r="H803" s="647"/>
      <c r="I803" s="651"/>
      <c r="J803" s="647"/>
      <c r="K803" s="649"/>
      <c r="L803" s="647">
        <f>IF(D803="",0,VLOOKUP(D803,LookupDataNonCounty!$B$2:$C$16,2,FALSE)*J803)</f>
        <v>0</v>
      </c>
      <c r="M803" s="647"/>
      <c r="N803" s="647"/>
      <c r="O803" s="647"/>
      <c r="P803" s="647"/>
      <c r="Q803" s="647"/>
      <c r="R803" s="459"/>
      <c r="S803" s="460"/>
      <c r="T803" s="461"/>
      <c r="U803" s="462"/>
      <c r="V803" s="459"/>
      <c r="W803" s="459"/>
      <c r="X803" s="459"/>
      <c r="Y803" s="463"/>
      <c r="Z803" s="464"/>
      <c r="AA803" s="465"/>
      <c r="AB803" s="459"/>
      <c r="AC803" s="463"/>
      <c r="AD803" s="464"/>
      <c r="AE803" s="466"/>
      <c r="AF803" s="464"/>
      <c r="AG803" s="461"/>
      <c r="AH803" s="464"/>
      <c r="AI803" s="461"/>
      <c r="AJ803" s="653">
        <f t="shared" si="146"/>
        <v>1</v>
      </c>
      <c r="AK803" s="607"/>
      <c r="AL803" s="320">
        <f t="shared" si="144"/>
        <v>0</v>
      </c>
      <c r="AM803" s="320">
        <f t="shared" si="147"/>
        <v>0</v>
      </c>
      <c r="AN803" s="324">
        <f t="shared" si="148"/>
        <v>0</v>
      </c>
      <c r="AO803" s="324">
        <f t="shared" si="149"/>
        <v>0</v>
      </c>
      <c r="AP803" s="324">
        <f t="shared" si="150"/>
        <v>0</v>
      </c>
      <c r="AQ803" s="324">
        <f t="shared" si="151"/>
        <v>0</v>
      </c>
      <c r="AR803" s="324">
        <f t="shared" si="152"/>
        <v>0</v>
      </c>
      <c r="AS803" s="324">
        <f t="shared" si="153"/>
        <v>0</v>
      </c>
      <c r="AT803" s="324">
        <f t="shared" si="154"/>
        <v>0</v>
      </c>
      <c r="AU803" s="321">
        <f t="shared" si="155"/>
        <v>0</v>
      </c>
      <c r="AV803" s="322" t="str">
        <f t="shared" si="145"/>
        <v/>
      </c>
      <c r="AW803" s="110"/>
      <c r="AX803" s="110"/>
      <c r="AY803" s="110"/>
    </row>
    <row r="804" spans="1:51">
      <c r="A804" s="319"/>
      <c r="B804" s="634"/>
      <c r="C804" s="634"/>
      <c r="D804" s="633"/>
      <c r="E804" s="635"/>
      <c r="F804" s="635"/>
      <c r="G804" s="634"/>
      <c r="H804" s="647"/>
      <c r="I804" s="651"/>
      <c r="J804" s="647"/>
      <c r="K804" s="649"/>
      <c r="L804" s="647">
        <f>IF(D804="",0,VLOOKUP(D804,LookupDataNonCounty!$B$2:$C$16,2,FALSE)*J804)</f>
        <v>0</v>
      </c>
      <c r="M804" s="647"/>
      <c r="N804" s="647"/>
      <c r="O804" s="647"/>
      <c r="P804" s="647"/>
      <c r="Q804" s="647"/>
      <c r="R804" s="459"/>
      <c r="S804" s="460"/>
      <c r="T804" s="461"/>
      <c r="U804" s="462"/>
      <c r="V804" s="459"/>
      <c r="W804" s="459"/>
      <c r="X804" s="459"/>
      <c r="Y804" s="463"/>
      <c r="Z804" s="464"/>
      <c r="AA804" s="465"/>
      <c r="AB804" s="459"/>
      <c r="AC804" s="463"/>
      <c r="AD804" s="464"/>
      <c r="AE804" s="466"/>
      <c r="AF804" s="464"/>
      <c r="AG804" s="461"/>
      <c r="AH804" s="464"/>
      <c r="AI804" s="461"/>
      <c r="AJ804" s="653">
        <f t="shared" si="146"/>
        <v>1</v>
      </c>
      <c r="AK804" s="608"/>
      <c r="AL804" s="320">
        <f t="shared" si="144"/>
        <v>0</v>
      </c>
      <c r="AM804" s="320">
        <f t="shared" si="147"/>
        <v>0</v>
      </c>
      <c r="AN804" s="324">
        <f t="shared" si="148"/>
        <v>0</v>
      </c>
      <c r="AO804" s="324">
        <f t="shared" si="149"/>
        <v>0</v>
      </c>
      <c r="AP804" s="324">
        <f t="shared" si="150"/>
        <v>0</v>
      </c>
      <c r="AQ804" s="324">
        <f t="shared" si="151"/>
        <v>0</v>
      </c>
      <c r="AR804" s="324">
        <f t="shared" si="152"/>
        <v>0</v>
      </c>
      <c r="AS804" s="324">
        <f t="shared" si="153"/>
        <v>0</v>
      </c>
      <c r="AT804" s="324">
        <f t="shared" si="154"/>
        <v>0</v>
      </c>
      <c r="AU804" s="321">
        <f t="shared" si="155"/>
        <v>0</v>
      </c>
      <c r="AV804" s="322" t="str">
        <f t="shared" si="145"/>
        <v/>
      </c>
      <c r="AW804" s="110"/>
      <c r="AX804" s="110"/>
      <c r="AY804" s="110"/>
    </row>
    <row r="805" spans="1:51">
      <c r="A805" s="319"/>
      <c r="B805" s="634"/>
      <c r="C805" s="634"/>
      <c r="D805" s="633"/>
      <c r="E805" s="635"/>
      <c r="F805" s="635"/>
      <c r="G805" s="634"/>
      <c r="H805" s="647"/>
      <c r="I805" s="651"/>
      <c r="J805" s="647"/>
      <c r="K805" s="649"/>
      <c r="L805" s="647">
        <f>IF(D805="",0,VLOOKUP(D805,LookupDataNonCounty!$B$2:$C$16,2,FALSE)*J805)</f>
        <v>0</v>
      </c>
      <c r="M805" s="647"/>
      <c r="N805" s="647"/>
      <c r="O805" s="647"/>
      <c r="P805" s="647"/>
      <c r="Q805" s="647"/>
      <c r="R805" s="459"/>
      <c r="S805" s="460"/>
      <c r="T805" s="461"/>
      <c r="U805" s="462"/>
      <c r="V805" s="459"/>
      <c r="W805" s="459"/>
      <c r="X805" s="459"/>
      <c r="Y805" s="463"/>
      <c r="Z805" s="464"/>
      <c r="AA805" s="465"/>
      <c r="AB805" s="459"/>
      <c r="AC805" s="463"/>
      <c r="AD805" s="464"/>
      <c r="AE805" s="466"/>
      <c r="AF805" s="464"/>
      <c r="AG805" s="461"/>
      <c r="AH805" s="464"/>
      <c r="AI805" s="461"/>
      <c r="AJ805" s="653">
        <f t="shared" si="146"/>
        <v>1</v>
      </c>
      <c r="AK805" s="607"/>
      <c r="AL805" s="320">
        <f t="shared" si="144"/>
        <v>0</v>
      </c>
      <c r="AM805" s="320">
        <f t="shared" si="147"/>
        <v>0</v>
      </c>
      <c r="AN805" s="324">
        <f t="shared" si="148"/>
        <v>0</v>
      </c>
      <c r="AO805" s="324">
        <f t="shared" si="149"/>
        <v>0</v>
      </c>
      <c r="AP805" s="324">
        <f t="shared" si="150"/>
        <v>0</v>
      </c>
      <c r="AQ805" s="324">
        <f t="shared" si="151"/>
        <v>0</v>
      </c>
      <c r="AR805" s="324">
        <f t="shared" si="152"/>
        <v>0</v>
      </c>
      <c r="AS805" s="324">
        <f t="shared" si="153"/>
        <v>0</v>
      </c>
      <c r="AT805" s="324">
        <f t="shared" si="154"/>
        <v>0</v>
      </c>
      <c r="AU805" s="321">
        <f t="shared" si="155"/>
        <v>0</v>
      </c>
      <c r="AV805" s="322" t="str">
        <f t="shared" si="145"/>
        <v/>
      </c>
      <c r="AW805" s="110"/>
      <c r="AX805" s="110"/>
      <c r="AY805" s="110"/>
    </row>
    <row r="806" spans="1:51">
      <c r="A806" s="319"/>
      <c r="B806" s="634"/>
      <c r="C806" s="634"/>
      <c r="D806" s="633"/>
      <c r="E806" s="635"/>
      <c r="F806" s="635"/>
      <c r="G806" s="634"/>
      <c r="H806" s="647"/>
      <c r="I806" s="651"/>
      <c r="J806" s="647"/>
      <c r="K806" s="649"/>
      <c r="L806" s="647">
        <f>IF(D806="",0,VLOOKUP(D806,LookupDataNonCounty!$B$2:$C$16,2,FALSE)*J806)</f>
        <v>0</v>
      </c>
      <c r="M806" s="647"/>
      <c r="N806" s="647"/>
      <c r="O806" s="647"/>
      <c r="P806" s="647"/>
      <c r="Q806" s="647"/>
      <c r="R806" s="459"/>
      <c r="S806" s="460"/>
      <c r="T806" s="461"/>
      <c r="U806" s="462"/>
      <c r="V806" s="459"/>
      <c r="W806" s="459"/>
      <c r="X806" s="459"/>
      <c r="Y806" s="463"/>
      <c r="Z806" s="464"/>
      <c r="AA806" s="465"/>
      <c r="AB806" s="459"/>
      <c r="AC806" s="463"/>
      <c r="AD806" s="464"/>
      <c r="AE806" s="466"/>
      <c r="AF806" s="464"/>
      <c r="AG806" s="461"/>
      <c r="AH806" s="464"/>
      <c r="AI806" s="461"/>
      <c r="AJ806" s="653">
        <f t="shared" si="146"/>
        <v>1</v>
      </c>
      <c r="AK806" s="608"/>
      <c r="AL806" s="320">
        <f t="shared" si="144"/>
        <v>0</v>
      </c>
      <c r="AM806" s="320">
        <f t="shared" si="147"/>
        <v>0</v>
      </c>
      <c r="AN806" s="324">
        <f t="shared" si="148"/>
        <v>0</v>
      </c>
      <c r="AO806" s="324">
        <f t="shared" si="149"/>
        <v>0</v>
      </c>
      <c r="AP806" s="324">
        <f t="shared" si="150"/>
        <v>0</v>
      </c>
      <c r="AQ806" s="324">
        <f t="shared" si="151"/>
        <v>0</v>
      </c>
      <c r="AR806" s="324">
        <f t="shared" si="152"/>
        <v>0</v>
      </c>
      <c r="AS806" s="324">
        <f t="shared" si="153"/>
        <v>0</v>
      </c>
      <c r="AT806" s="324">
        <f t="shared" si="154"/>
        <v>0</v>
      </c>
      <c r="AU806" s="321">
        <f t="shared" si="155"/>
        <v>0</v>
      </c>
      <c r="AV806" s="322" t="str">
        <f t="shared" si="145"/>
        <v/>
      </c>
      <c r="AW806" s="110"/>
      <c r="AX806" s="110"/>
      <c r="AY806" s="110"/>
    </row>
    <row r="807" spans="1:51">
      <c r="A807" s="319"/>
      <c r="B807" s="634"/>
      <c r="C807" s="634"/>
      <c r="D807" s="633"/>
      <c r="E807" s="635"/>
      <c r="F807" s="635"/>
      <c r="G807" s="634"/>
      <c r="H807" s="647"/>
      <c r="I807" s="651"/>
      <c r="J807" s="647"/>
      <c r="K807" s="649"/>
      <c r="L807" s="647">
        <f>IF(D807="",0,VLOOKUP(D807,LookupDataNonCounty!$B$2:$C$16,2,FALSE)*J807)</f>
        <v>0</v>
      </c>
      <c r="M807" s="647"/>
      <c r="N807" s="647"/>
      <c r="O807" s="647"/>
      <c r="P807" s="647"/>
      <c r="Q807" s="647"/>
      <c r="R807" s="459"/>
      <c r="S807" s="460"/>
      <c r="T807" s="461"/>
      <c r="U807" s="462"/>
      <c r="V807" s="459"/>
      <c r="W807" s="459"/>
      <c r="X807" s="459"/>
      <c r="Y807" s="463"/>
      <c r="Z807" s="464"/>
      <c r="AA807" s="465"/>
      <c r="AB807" s="459"/>
      <c r="AC807" s="463"/>
      <c r="AD807" s="464"/>
      <c r="AE807" s="466"/>
      <c r="AF807" s="464"/>
      <c r="AG807" s="461"/>
      <c r="AH807" s="464"/>
      <c r="AI807" s="461"/>
      <c r="AJ807" s="653">
        <f t="shared" si="146"/>
        <v>1</v>
      </c>
      <c r="AK807" s="607"/>
      <c r="AL807" s="320">
        <f t="shared" si="144"/>
        <v>0</v>
      </c>
      <c r="AM807" s="320">
        <f t="shared" si="147"/>
        <v>0</v>
      </c>
      <c r="AN807" s="324">
        <f t="shared" si="148"/>
        <v>0</v>
      </c>
      <c r="AO807" s="324">
        <f t="shared" si="149"/>
        <v>0</v>
      </c>
      <c r="AP807" s="324">
        <f t="shared" si="150"/>
        <v>0</v>
      </c>
      <c r="AQ807" s="324">
        <f t="shared" si="151"/>
        <v>0</v>
      </c>
      <c r="AR807" s="324">
        <f t="shared" si="152"/>
        <v>0</v>
      </c>
      <c r="AS807" s="324">
        <f t="shared" si="153"/>
        <v>0</v>
      </c>
      <c r="AT807" s="324">
        <f t="shared" si="154"/>
        <v>0</v>
      </c>
      <c r="AU807" s="321">
        <f t="shared" si="155"/>
        <v>0</v>
      </c>
      <c r="AV807" s="322" t="str">
        <f t="shared" si="145"/>
        <v/>
      </c>
      <c r="AW807" s="110"/>
      <c r="AX807" s="110"/>
      <c r="AY807" s="110"/>
    </row>
    <row r="808" spans="1:51">
      <c r="A808" s="319"/>
      <c r="B808" s="634"/>
      <c r="C808" s="634"/>
      <c r="D808" s="633"/>
      <c r="E808" s="635"/>
      <c r="F808" s="635"/>
      <c r="G808" s="634"/>
      <c r="H808" s="647"/>
      <c r="I808" s="651"/>
      <c r="J808" s="647"/>
      <c r="K808" s="649"/>
      <c r="L808" s="647">
        <f>IF(D808="",0,VLOOKUP(D808,LookupDataNonCounty!$B$2:$C$16,2,FALSE)*J808)</f>
        <v>0</v>
      </c>
      <c r="M808" s="647"/>
      <c r="N808" s="647"/>
      <c r="O808" s="647"/>
      <c r="P808" s="647"/>
      <c r="Q808" s="647"/>
      <c r="R808" s="459"/>
      <c r="S808" s="460"/>
      <c r="T808" s="461"/>
      <c r="U808" s="462"/>
      <c r="V808" s="459"/>
      <c r="W808" s="459"/>
      <c r="X808" s="459"/>
      <c r="Y808" s="463"/>
      <c r="Z808" s="464"/>
      <c r="AA808" s="465"/>
      <c r="AB808" s="459"/>
      <c r="AC808" s="463"/>
      <c r="AD808" s="464"/>
      <c r="AE808" s="466"/>
      <c r="AF808" s="464"/>
      <c r="AG808" s="461"/>
      <c r="AH808" s="464"/>
      <c r="AI808" s="461"/>
      <c r="AJ808" s="653">
        <f t="shared" si="146"/>
        <v>1</v>
      </c>
      <c r="AK808" s="608"/>
      <c r="AL808" s="320">
        <f t="shared" si="144"/>
        <v>0</v>
      </c>
      <c r="AM808" s="320">
        <f t="shared" si="147"/>
        <v>0</v>
      </c>
      <c r="AN808" s="324">
        <f t="shared" si="148"/>
        <v>0</v>
      </c>
      <c r="AO808" s="324">
        <f t="shared" si="149"/>
        <v>0</v>
      </c>
      <c r="AP808" s="324">
        <f t="shared" si="150"/>
        <v>0</v>
      </c>
      <c r="AQ808" s="324">
        <f t="shared" si="151"/>
        <v>0</v>
      </c>
      <c r="AR808" s="324">
        <f t="shared" si="152"/>
        <v>0</v>
      </c>
      <c r="AS808" s="324">
        <f t="shared" si="153"/>
        <v>0</v>
      </c>
      <c r="AT808" s="324">
        <f t="shared" si="154"/>
        <v>0</v>
      </c>
      <c r="AU808" s="321">
        <f t="shared" si="155"/>
        <v>0</v>
      </c>
      <c r="AV808" s="322" t="str">
        <f t="shared" si="145"/>
        <v/>
      </c>
      <c r="AW808" s="110"/>
      <c r="AX808" s="110"/>
      <c r="AY808" s="110"/>
    </row>
    <row r="809" spans="1:51">
      <c r="A809" s="319"/>
      <c r="B809" s="634"/>
      <c r="C809" s="634"/>
      <c r="D809" s="633"/>
      <c r="E809" s="635"/>
      <c r="F809" s="635"/>
      <c r="G809" s="634"/>
      <c r="H809" s="647"/>
      <c r="I809" s="651"/>
      <c r="J809" s="647"/>
      <c r="K809" s="649"/>
      <c r="L809" s="647">
        <f>IF(D809="",0,VLOOKUP(D809,LookupDataNonCounty!$B$2:$C$16,2,FALSE)*J809)</f>
        <v>0</v>
      </c>
      <c r="M809" s="647"/>
      <c r="N809" s="647"/>
      <c r="O809" s="647"/>
      <c r="P809" s="647"/>
      <c r="Q809" s="647"/>
      <c r="R809" s="459"/>
      <c r="S809" s="460"/>
      <c r="T809" s="461"/>
      <c r="U809" s="462"/>
      <c r="V809" s="459"/>
      <c r="W809" s="459"/>
      <c r="X809" s="459"/>
      <c r="Y809" s="463"/>
      <c r="Z809" s="464"/>
      <c r="AA809" s="465"/>
      <c r="AB809" s="459"/>
      <c r="AC809" s="463"/>
      <c r="AD809" s="464"/>
      <c r="AE809" s="466"/>
      <c r="AF809" s="464"/>
      <c r="AG809" s="461"/>
      <c r="AH809" s="464"/>
      <c r="AI809" s="461"/>
      <c r="AJ809" s="653">
        <f t="shared" si="146"/>
        <v>1</v>
      </c>
      <c r="AK809" s="607"/>
      <c r="AL809" s="320">
        <f t="shared" si="144"/>
        <v>0</v>
      </c>
      <c r="AM809" s="320">
        <f t="shared" si="147"/>
        <v>0</v>
      </c>
      <c r="AN809" s="324">
        <f t="shared" si="148"/>
        <v>0</v>
      </c>
      <c r="AO809" s="324">
        <f t="shared" si="149"/>
        <v>0</v>
      </c>
      <c r="AP809" s="324">
        <f t="shared" si="150"/>
        <v>0</v>
      </c>
      <c r="AQ809" s="324">
        <f t="shared" si="151"/>
        <v>0</v>
      </c>
      <c r="AR809" s="324">
        <f t="shared" si="152"/>
        <v>0</v>
      </c>
      <c r="AS809" s="324">
        <f t="shared" si="153"/>
        <v>0</v>
      </c>
      <c r="AT809" s="324">
        <f t="shared" si="154"/>
        <v>0</v>
      </c>
      <c r="AU809" s="321">
        <f t="shared" si="155"/>
        <v>0</v>
      </c>
      <c r="AV809" s="322" t="str">
        <f t="shared" si="145"/>
        <v/>
      </c>
      <c r="AW809" s="110"/>
      <c r="AX809" s="110"/>
      <c r="AY809" s="110"/>
    </row>
    <row r="810" spans="1:51">
      <c r="A810" s="319"/>
      <c r="B810" s="634"/>
      <c r="C810" s="634"/>
      <c r="D810" s="633"/>
      <c r="E810" s="635"/>
      <c r="F810" s="635"/>
      <c r="G810" s="634"/>
      <c r="H810" s="647"/>
      <c r="I810" s="651"/>
      <c r="J810" s="647"/>
      <c r="K810" s="649"/>
      <c r="L810" s="647">
        <f>IF(D810="",0,VLOOKUP(D810,LookupDataNonCounty!$B$2:$C$16,2,FALSE)*J810)</f>
        <v>0</v>
      </c>
      <c r="M810" s="647"/>
      <c r="N810" s="647"/>
      <c r="O810" s="647"/>
      <c r="P810" s="647"/>
      <c r="Q810" s="647"/>
      <c r="R810" s="459"/>
      <c r="S810" s="460"/>
      <c r="T810" s="461"/>
      <c r="U810" s="462"/>
      <c r="V810" s="459"/>
      <c r="W810" s="459"/>
      <c r="X810" s="459"/>
      <c r="Y810" s="463"/>
      <c r="Z810" s="464"/>
      <c r="AA810" s="465"/>
      <c r="AB810" s="459"/>
      <c r="AC810" s="463"/>
      <c r="AD810" s="464"/>
      <c r="AE810" s="466"/>
      <c r="AF810" s="464"/>
      <c r="AG810" s="461"/>
      <c r="AH810" s="464"/>
      <c r="AI810" s="461"/>
      <c r="AJ810" s="653">
        <f t="shared" si="146"/>
        <v>1</v>
      </c>
      <c r="AK810" s="608"/>
      <c r="AL810" s="320">
        <f t="shared" si="144"/>
        <v>0</v>
      </c>
      <c r="AM810" s="320">
        <f t="shared" si="147"/>
        <v>0</v>
      </c>
      <c r="AN810" s="324">
        <f t="shared" si="148"/>
        <v>0</v>
      </c>
      <c r="AO810" s="324">
        <f t="shared" si="149"/>
        <v>0</v>
      </c>
      <c r="AP810" s="324">
        <f t="shared" si="150"/>
        <v>0</v>
      </c>
      <c r="AQ810" s="324">
        <f t="shared" si="151"/>
        <v>0</v>
      </c>
      <c r="AR810" s="324">
        <f t="shared" si="152"/>
        <v>0</v>
      </c>
      <c r="AS810" s="324">
        <f t="shared" si="153"/>
        <v>0</v>
      </c>
      <c r="AT810" s="324">
        <f t="shared" si="154"/>
        <v>0</v>
      </c>
      <c r="AU810" s="321">
        <f t="shared" si="155"/>
        <v>0</v>
      </c>
      <c r="AV810" s="322" t="str">
        <f t="shared" si="145"/>
        <v/>
      </c>
      <c r="AW810" s="110"/>
      <c r="AX810" s="110"/>
      <c r="AY810" s="110"/>
    </row>
    <row r="811" spans="1:51">
      <c r="A811" s="319"/>
      <c r="B811" s="634"/>
      <c r="C811" s="634"/>
      <c r="D811" s="633"/>
      <c r="E811" s="635"/>
      <c r="F811" s="635"/>
      <c r="G811" s="634"/>
      <c r="H811" s="647"/>
      <c r="I811" s="651"/>
      <c r="J811" s="647"/>
      <c r="K811" s="649"/>
      <c r="L811" s="647">
        <f>IF(D811="",0,VLOOKUP(D811,LookupDataNonCounty!$B$2:$C$16,2,FALSE)*J811)</f>
        <v>0</v>
      </c>
      <c r="M811" s="647"/>
      <c r="N811" s="647"/>
      <c r="O811" s="647"/>
      <c r="P811" s="647"/>
      <c r="Q811" s="647"/>
      <c r="R811" s="459"/>
      <c r="S811" s="460"/>
      <c r="T811" s="461"/>
      <c r="U811" s="462"/>
      <c r="V811" s="459"/>
      <c r="W811" s="459"/>
      <c r="X811" s="459"/>
      <c r="Y811" s="463"/>
      <c r="Z811" s="464"/>
      <c r="AA811" s="465"/>
      <c r="AB811" s="459"/>
      <c r="AC811" s="463"/>
      <c r="AD811" s="464"/>
      <c r="AE811" s="466"/>
      <c r="AF811" s="464"/>
      <c r="AG811" s="461"/>
      <c r="AH811" s="464"/>
      <c r="AI811" s="461"/>
      <c r="AJ811" s="653">
        <f t="shared" si="146"/>
        <v>1</v>
      </c>
      <c r="AK811" s="607"/>
      <c r="AL811" s="320">
        <f t="shared" si="144"/>
        <v>0</v>
      </c>
      <c r="AM811" s="320">
        <f t="shared" si="147"/>
        <v>0</v>
      </c>
      <c r="AN811" s="324">
        <f t="shared" si="148"/>
        <v>0</v>
      </c>
      <c r="AO811" s="324">
        <f t="shared" si="149"/>
        <v>0</v>
      </c>
      <c r="AP811" s="324">
        <f t="shared" si="150"/>
        <v>0</v>
      </c>
      <c r="AQ811" s="324">
        <f t="shared" si="151"/>
        <v>0</v>
      </c>
      <c r="AR811" s="324">
        <f t="shared" si="152"/>
        <v>0</v>
      </c>
      <c r="AS811" s="324">
        <f t="shared" si="153"/>
        <v>0</v>
      </c>
      <c r="AT811" s="324">
        <f t="shared" si="154"/>
        <v>0</v>
      </c>
      <c r="AU811" s="321">
        <f t="shared" si="155"/>
        <v>0</v>
      </c>
      <c r="AV811" s="322" t="str">
        <f t="shared" si="145"/>
        <v/>
      </c>
      <c r="AW811" s="110"/>
      <c r="AX811" s="110"/>
      <c r="AY811" s="110"/>
    </row>
    <row r="812" spans="1:51">
      <c r="A812" s="319"/>
      <c r="B812" s="634"/>
      <c r="C812" s="634"/>
      <c r="D812" s="633"/>
      <c r="E812" s="635"/>
      <c r="F812" s="635"/>
      <c r="G812" s="634"/>
      <c r="H812" s="647"/>
      <c r="I812" s="651"/>
      <c r="J812" s="647"/>
      <c r="K812" s="649"/>
      <c r="L812" s="647">
        <f>IF(D812="",0,VLOOKUP(D812,LookupDataNonCounty!$B$2:$C$16,2,FALSE)*J812)</f>
        <v>0</v>
      </c>
      <c r="M812" s="647"/>
      <c r="N812" s="647"/>
      <c r="O812" s="647"/>
      <c r="P812" s="647"/>
      <c r="Q812" s="647"/>
      <c r="R812" s="459"/>
      <c r="S812" s="460"/>
      <c r="T812" s="461"/>
      <c r="U812" s="462"/>
      <c r="V812" s="459"/>
      <c r="W812" s="459"/>
      <c r="X812" s="459"/>
      <c r="Y812" s="463"/>
      <c r="Z812" s="464"/>
      <c r="AA812" s="465"/>
      <c r="AB812" s="459"/>
      <c r="AC812" s="463"/>
      <c r="AD812" s="464"/>
      <c r="AE812" s="466"/>
      <c r="AF812" s="464"/>
      <c r="AG812" s="461"/>
      <c r="AH812" s="464"/>
      <c r="AI812" s="461"/>
      <c r="AJ812" s="653">
        <f t="shared" si="146"/>
        <v>1</v>
      </c>
      <c r="AK812" s="608"/>
      <c r="AL812" s="320">
        <f t="shared" si="144"/>
        <v>0</v>
      </c>
      <c r="AM812" s="320">
        <f t="shared" si="147"/>
        <v>0</v>
      </c>
      <c r="AN812" s="324">
        <f t="shared" si="148"/>
        <v>0</v>
      </c>
      <c r="AO812" s="324">
        <f t="shared" si="149"/>
        <v>0</v>
      </c>
      <c r="AP812" s="324">
        <f t="shared" si="150"/>
        <v>0</v>
      </c>
      <c r="AQ812" s="324">
        <f t="shared" si="151"/>
        <v>0</v>
      </c>
      <c r="AR812" s="324">
        <f t="shared" si="152"/>
        <v>0</v>
      </c>
      <c r="AS812" s="324">
        <f t="shared" si="153"/>
        <v>0</v>
      </c>
      <c r="AT812" s="324">
        <f t="shared" si="154"/>
        <v>0</v>
      </c>
      <c r="AU812" s="321">
        <f t="shared" si="155"/>
        <v>0</v>
      </c>
      <c r="AV812" s="322" t="str">
        <f t="shared" si="145"/>
        <v/>
      </c>
      <c r="AW812" s="110"/>
      <c r="AX812" s="110"/>
      <c r="AY812" s="110"/>
    </row>
    <row r="813" spans="1:51">
      <c r="A813" s="319"/>
      <c r="B813" s="634"/>
      <c r="C813" s="634"/>
      <c r="D813" s="633"/>
      <c r="E813" s="635"/>
      <c r="F813" s="635"/>
      <c r="G813" s="634"/>
      <c r="H813" s="647"/>
      <c r="I813" s="651"/>
      <c r="J813" s="647"/>
      <c r="K813" s="649"/>
      <c r="L813" s="647">
        <f>IF(D813="",0,VLOOKUP(D813,LookupDataNonCounty!$B$2:$C$16,2,FALSE)*J813)</f>
        <v>0</v>
      </c>
      <c r="M813" s="647"/>
      <c r="N813" s="647"/>
      <c r="O813" s="647"/>
      <c r="P813" s="647"/>
      <c r="Q813" s="647"/>
      <c r="R813" s="459"/>
      <c r="S813" s="460"/>
      <c r="T813" s="461"/>
      <c r="U813" s="462"/>
      <c r="V813" s="459"/>
      <c r="W813" s="459"/>
      <c r="X813" s="459"/>
      <c r="Y813" s="463"/>
      <c r="Z813" s="464"/>
      <c r="AA813" s="465"/>
      <c r="AB813" s="459"/>
      <c r="AC813" s="463"/>
      <c r="AD813" s="464"/>
      <c r="AE813" s="466"/>
      <c r="AF813" s="464"/>
      <c r="AG813" s="461"/>
      <c r="AH813" s="464"/>
      <c r="AI813" s="461"/>
      <c r="AJ813" s="653">
        <f t="shared" si="146"/>
        <v>1</v>
      </c>
      <c r="AK813" s="607"/>
      <c r="AL813" s="320">
        <f t="shared" si="144"/>
        <v>0</v>
      </c>
      <c r="AM813" s="320">
        <f t="shared" si="147"/>
        <v>0</v>
      </c>
      <c r="AN813" s="324">
        <f t="shared" si="148"/>
        <v>0</v>
      </c>
      <c r="AO813" s="324">
        <f t="shared" si="149"/>
        <v>0</v>
      </c>
      <c r="AP813" s="324">
        <f t="shared" si="150"/>
        <v>0</v>
      </c>
      <c r="AQ813" s="324">
        <f t="shared" si="151"/>
        <v>0</v>
      </c>
      <c r="AR813" s="324">
        <f t="shared" si="152"/>
        <v>0</v>
      </c>
      <c r="AS813" s="324">
        <f t="shared" si="153"/>
        <v>0</v>
      </c>
      <c r="AT813" s="324">
        <f t="shared" si="154"/>
        <v>0</v>
      </c>
      <c r="AU813" s="321">
        <f t="shared" si="155"/>
        <v>0</v>
      </c>
      <c r="AV813" s="322" t="str">
        <f t="shared" si="145"/>
        <v/>
      </c>
      <c r="AW813" s="110"/>
      <c r="AX813" s="110"/>
      <c r="AY813" s="110"/>
    </row>
    <row r="814" spans="1:51">
      <c r="A814" s="319"/>
      <c r="B814" s="634"/>
      <c r="C814" s="634"/>
      <c r="D814" s="633"/>
      <c r="E814" s="635"/>
      <c r="F814" s="635"/>
      <c r="G814" s="634"/>
      <c r="H814" s="647"/>
      <c r="I814" s="651"/>
      <c r="J814" s="647"/>
      <c r="K814" s="649"/>
      <c r="L814" s="647">
        <f>IF(D814="",0,VLOOKUP(D814,LookupDataNonCounty!$B$2:$C$16,2,FALSE)*J814)</f>
        <v>0</v>
      </c>
      <c r="M814" s="647"/>
      <c r="N814" s="647"/>
      <c r="O814" s="647"/>
      <c r="P814" s="647"/>
      <c r="Q814" s="647"/>
      <c r="R814" s="459"/>
      <c r="S814" s="460"/>
      <c r="T814" s="461"/>
      <c r="U814" s="462"/>
      <c r="V814" s="459"/>
      <c r="W814" s="459"/>
      <c r="X814" s="459"/>
      <c r="Y814" s="463"/>
      <c r="Z814" s="464"/>
      <c r="AA814" s="465"/>
      <c r="AB814" s="459"/>
      <c r="AC814" s="463"/>
      <c r="AD814" s="464"/>
      <c r="AE814" s="466"/>
      <c r="AF814" s="464"/>
      <c r="AG814" s="461"/>
      <c r="AH814" s="464"/>
      <c r="AI814" s="461"/>
      <c r="AJ814" s="653">
        <f t="shared" si="146"/>
        <v>1</v>
      </c>
      <c r="AK814" s="608"/>
      <c r="AL814" s="320">
        <f t="shared" si="144"/>
        <v>0</v>
      </c>
      <c r="AM814" s="320">
        <f t="shared" si="147"/>
        <v>0</v>
      </c>
      <c r="AN814" s="324">
        <f t="shared" si="148"/>
        <v>0</v>
      </c>
      <c r="AO814" s="324">
        <f t="shared" si="149"/>
        <v>0</v>
      </c>
      <c r="AP814" s="324">
        <f t="shared" si="150"/>
        <v>0</v>
      </c>
      <c r="AQ814" s="324">
        <f t="shared" si="151"/>
        <v>0</v>
      </c>
      <c r="AR814" s="324">
        <f t="shared" si="152"/>
        <v>0</v>
      </c>
      <c r="AS814" s="324">
        <f t="shared" si="153"/>
        <v>0</v>
      </c>
      <c r="AT814" s="324">
        <f t="shared" si="154"/>
        <v>0</v>
      </c>
      <c r="AU814" s="321">
        <f t="shared" si="155"/>
        <v>0</v>
      </c>
      <c r="AV814" s="322" t="str">
        <f t="shared" si="145"/>
        <v/>
      </c>
      <c r="AW814" s="110"/>
      <c r="AX814" s="110"/>
      <c r="AY814" s="110"/>
    </row>
    <row r="815" spans="1:51">
      <c r="A815" s="319"/>
      <c r="B815" s="634"/>
      <c r="C815" s="634"/>
      <c r="D815" s="633"/>
      <c r="E815" s="635"/>
      <c r="F815" s="635"/>
      <c r="G815" s="634"/>
      <c r="H815" s="647"/>
      <c r="I815" s="651"/>
      <c r="J815" s="647"/>
      <c r="K815" s="649"/>
      <c r="L815" s="647">
        <f>IF(D815="",0,VLOOKUP(D815,LookupDataNonCounty!$B$2:$C$16,2,FALSE)*J815)</f>
        <v>0</v>
      </c>
      <c r="M815" s="647"/>
      <c r="N815" s="647"/>
      <c r="O815" s="647"/>
      <c r="P815" s="647"/>
      <c r="Q815" s="647"/>
      <c r="R815" s="459"/>
      <c r="S815" s="460"/>
      <c r="T815" s="461"/>
      <c r="U815" s="462"/>
      <c r="V815" s="459"/>
      <c r="W815" s="459"/>
      <c r="X815" s="459"/>
      <c r="Y815" s="463"/>
      <c r="Z815" s="464"/>
      <c r="AA815" s="465"/>
      <c r="AB815" s="459"/>
      <c r="AC815" s="463"/>
      <c r="AD815" s="464"/>
      <c r="AE815" s="466"/>
      <c r="AF815" s="464"/>
      <c r="AG815" s="461"/>
      <c r="AH815" s="464"/>
      <c r="AI815" s="461"/>
      <c r="AJ815" s="653">
        <f t="shared" si="146"/>
        <v>1</v>
      </c>
      <c r="AK815" s="607"/>
      <c r="AL815" s="320">
        <f t="shared" si="144"/>
        <v>0</v>
      </c>
      <c r="AM815" s="320">
        <f t="shared" si="147"/>
        <v>0</v>
      </c>
      <c r="AN815" s="324">
        <f t="shared" si="148"/>
        <v>0</v>
      </c>
      <c r="AO815" s="324">
        <f t="shared" si="149"/>
        <v>0</v>
      </c>
      <c r="AP815" s="324">
        <f t="shared" si="150"/>
        <v>0</v>
      </c>
      <c r="AQ815" s="324">
        <f t="shared" si="151"/>
        <v>0</v>
      </c>
      <c r="AR815" s="324">
        <f t="shared" si="152"/>
        <v>0</v>
      </c>
      <c r="AS815" s="324">
        <f t="shared" si="153"/>
        <v>0</v>
      </c>
      <c r="AT815" s="324">
        <f t="shared" si="154"/>
        <v>0</v>
      </c>
      <c r="AU815" s="321">
        <f t="shared" si="155"/>
        <v>0</v>
      </c>
      <c r="AV815" s="322" t="str">
        <f t="shared" si="145"/>
        <v/>
      </c>
      <c r="AW815" s="110"/>
      <c r="AX815" s="110"/>
      <c r="AY815" s="110"/>
    </row>
    <row r="816" spans="1:51">
      <c r="A816" s="319"/>
      <c r="B816" s="634"/>
      <c r="C816" s="634"/>
      <c r="D816" s="633"/>
      <c r="E816" s="635"/>
      <c r="F816" s="635"/>
      <c r="G816" s="634"/>
      <c r="H816" s="647"/>
      <c r="I816" s="651"/>
      <c r="J816" s="647"/>
      <c r="K816" s="649"/>
      <c r="L816" s="647">
        <f>IF(D816="",0,VLOOKUP(D816,LookupDataNonCounty!$B$2:$C$16,2,FALSE)*J816)</f>
        <v>0</v>
      </c>
      <c r="M816" s="647"/>
      <c r="N816" s="647"/>
      <c r="O816" s="647"/>
      <c r="P816" s="647"/>
      <c r="Q816" s="647"/>
      <c r="R816" s="459"/>
      <c r="S816" s="460"/>
      <c r="T816" s="461"/>
      <c r="U816" s="462"/>
      <c r="V816" s="459"/>
      <c r="W816" s="459"/>
      <c r="X816" s="459"/>
      <c r="Y816" s="463"/>
      <c r="Z816" s="464"/>
      <c r="AA816" s="465"/>
      <c r="AB816" s="459"/>
      <c r="AC816" s="463"/>
      <c r="AD816" s="464"/>
      <c r="AE816" s="466"/>
      <c r="AF816" s="464"/>
      <c r="AG816" s="461"/>
      <c r="AH816" s="464"/>
      <c r="AI816" s="461"/>
      <c r="AJ816" s="653">
        <f t="shared" si="146"/>
        <v>1</v>
      </c>
      <c r="AK816" s="608"/>
      <c r="AL816" s="320">
        <f t="shared" si="144"/>
        <v>0</v>
      </c>
      <c r="AM816" s="320">
        <f t="shared" si="147"/>
        <v>0</v>
      </c>
      <c r="AN816" s="324">
        <f t="shared" si="148"/>
        <v>0</v>
      </c>
      <c r="AO816" s="324">
        <f t="shared" si="149"/>
        <v>0</v>
      </c>
      <c r="AP816" s="324">
        <f t="shared" si="150"/>
        <v>0</v>
      </c>
      <c r="AQ816" s="324">
        <f t="shared" si="151"/>
        <v>0</v>
      </c>
      <c r="AR816" s="324">
        <f t="shared" si="152"/>
        <v>0</v>
      </c>
      <c r="AS816" s="324">
        <f t="shared" si="153"/>
        <v>0</v>
      </c>
      <c r="AT816" s="324">
        <f t="shared" si="154"/>
        <v>0</v>
      </c>
      <c r="AU816" s="321">
        <f t="shared" si="155"/>
        <v>0</v>
      </c>
      <c r="AV816" s="322" t="str">
        <f t="shared" si="145"/>
        <v/>
      </c>
      <c r="AW816" s="110"/>
      <c r="AX816" s="110"/>
      <c r="AY816" s="110"/>
    </row>
    <row r="817" spans="1:51">
      <c r="A817" s="319"/>
      <c r="B817" s="634"/>
      <c r="C817" s="634"/>
      <c r="D817" s="633"/>
      <c r="E817" s="635"/>
      <c r="F817" s="635"/>
      <c r="G817" s="634"/>
      <c r="H817" s="647"/>
      <c r="I817" s="651"/>
      <c r="J817" s="647"/>
      <c r="K817" s="649"/>
      <c r="L817" s="647">
        <f>IF(D817="",0,VLOOKUP(D817,LookupDataNonCounty!$B$2:$C$16,2,FALSE)*J817)</f>
        <v>0</v>
      </c>
      <c r="M817" s="647"/>
      <c r="N817" s="647"/>
      <c r="O817" s="647"/>
      <c r="P817" s="647"/>
      <c r="Q817" s="647"/>
      <c r="R817" s="459"/>
      <c r="S817" s="460"/>
      <c r="T817" s="461"/>
      <c r="U817" s="462"/>
      <c r="V817" s="459"/>
      <c r="W817" s="459"/>
      <c r="X817" s="459"/>
      <c r="Y817" s="463"/>
      <c r="Z817" s="464"/>
      <c r="AA817" s="465"/>
      <c r="AB817" s="459"/>
      <c r="AC817" s="463"/>
      <c r="AD817" s="464"/>
      <c r="AE817" s="466"/>
      <c r="AF817" s="464"/>
      <c r="AG817" s="461"/>
      <c r="AH817" s="464"/>
      <c r="AI817" s="461"/>
      <c r="AJ817" s="653">
        <f t="shared" si="146"/>
        <v>1</v>
      </c>
      <c r="AK817" s="607"/>
      <c r="AL817" s="320">
        <f t="shared" si="144"/>
        <v>0</v>
      </c>
      <c r="AM817" s="320">
        <f t="shared" si="147"/>
        <v>0</v>
      </c>
      <c r="AN817" s="324">
        <f t="shared" si="148"/>
        <v>0</v>
      </c>
      <c r="AO817" s="324">
        <f t="shared" si="149"/>
        <v>0</v>
      </c>
      <c r="AP817" s="324">
        <f t="shared" si="150"/>
        <v>0</v>
      </c>
      <c r="AQ817" s="324">
        <f t="shared" si="151"/>
        <v>0</v>
      </c>
      <c r="AR817" s="324">
        <f t="shared" si="152"/>
        <v>0</v>
      </c>
      <c r="AS817" s="324">
        <f t="shared" si="153"/>
        <v>0</v>
      </c>
      <c r="AT817" s="324">
        <f t="shared" si="154"/>
        <v>0</v>
      </c>
      <c r="AU817" s="321">
        <f t="shared" si="155"/>
        <v>0</v>
      </c>
      <c r="AV817" s="322" t="str">
        <f t="shared" si="145"/>
        <v/>
      </c>
      <c r="AW817" s="110"/>
      <c r="AX817" s="110"/>
      <c r="AY817" s="110"/>
    </row>
    <row r="818" spans="1:51">
      <c r="A818" s="319"/>
      <c r="B818" s="634"/>
      <c r="C818" s="634"/>
      <c r="D818" s="633"/>
      <c r="E818" s="635"/>
      <c r="F818" s="635"/>
      <c r="G818" s="634"/>
      <c r="H818" s="647"/>
      <c r="I818" s="651"/>
      <c r="J818" s="647"/>
      <c r="K818" s="649"/>
      <c r="L818" s="647">
        <f>IF(D818="",0,VLOOKUP(D818,LookupDataNonCounty!$B$2:$C$16,2,FALSE)*J818)</f>
        <v>0</v>
      </c>
      <c r="M818" s="647"/>
      <c r="N818" s="647"/>
      <c r="O818" s="647"/>
      <c r="P818" s="647"/>
      <c r="Q818" s="647"/>
      <c r="R818" s="459"/>
      <c r="S818" s="460"/>
      <c r="T818" s="461"/>
      <c r="U818" s="462"/>
      <c r="V818" s="459"/>
      <c r="W818" s="459"/>
      <c r="X818" s="459"/>
      <c r="Y818" s="463"/>
      <c r="Z818" s="464"/>
      <c r="AA818" s="465"/>
      <c r="AB818" s="459"/>
      <c r="AC818" s="463"/>
      <c r="AD818" s="464"/>
      <c r="AE818" s="466"/>
      <c r="AF818" s="464"/>
      <c r="AG818" s="461"/>
      <c r="AH818" s="464"/>
      <c r="AI818" s="461"/>
      <c r="AJ818" s="653">
        <f t="shared" si="146"/>
        <v>1</v>
      </c>
      <c r="AK818" s="608"/>
      <c r="AL818" s="320">
        <f t="shared" si="144"/>
        <v>0</v>
      </c>
      <c r="AM818" s="320">
        <f t="shared" si="147"/>
        <v>0</v>
      </c>
      <c r="AN818" s="324">
        <f t="shared" si="148"/>
        <v>0</v>
      </c>
      <c r="AO818" s="324">
        <f t="shared" si="149"/>
        <v>0</v>
      </c>
      <c r="AP818" s="324">
        <f t="shared" si="150"/>
        <v>0</v>
      </c>
      <c r="AQ818" s="324">
        <f t="shared" si="151"/>
        <v>0</v>
      </c>
      <c r="AR818" s="324">
        <f t="shared" si="152"/>
        <v>0</v>
      </c>
      <c r="AS818" s="324">
        <f t="shared" si="153"/>
        <v>0</v>
      </c>
      <c r="AT818" s="324">
        <f t="shared" si="154"/>
        <v>0</v>
      </c>
      <c r="AU818" s="321">
        <f t="shared" si="155"/>
        <v>0</v>
      </c>
      <c r="AV818" s="322" t="str">
        <f t="shared" si="145"/>
        <v/>
      </c>
      <c r="AW818" s="110"/>
      <c r="AX818" s="110"/>
      <c r="AY818" s="110"/>
    </row>
    <row r="819" spans="1:51">
      <c r="A819" s="319"/>
      <c r="B819" s="634"/>
      <c r="C819" s="634"/>
      <c r="D819" s="633"/>
      <c r="E819" s="635"/>
      <c r="F819" s="635"/>
      <c r="G819" s="634"/>
      <c r="H819" s="647"/>
      <c r="I819" s="651"/>
      <c r="J819" s="647"/>
      <c r="K819" s="649"/>
      <c r="L819" s="647">
        <f>IF(D819="",0,VLOOKUP(D819,LookupDataNonCounty!$B$2:$C$16,2,FALSE)*J819)</f>
        <v>0</v>
      </c>
      <c r="M819" s="647"/>
      <c r="N819" s="647"/>
      <c r="O819" s="647"/>
      <c r="P819" s="647"/>
      <c r="Q819" s="647"/>
      <c r="R819" s="459"/>
      <c r="S819" s="460"/>
      <c r="T819" s="461"/>
      <c r="U819" s="462"/>
      <c r="V819" s="459"/>
      <c r="W819" s="459"/>
      <c r="X819" s="459"/>
      <c r="Y819" s="463"/>
      <c r="Z819" s="464"/>
      <c r="AA819" s="465"/>
      <c r="AB819" s="459"/>
      <c r="AC819" s="463"/>
      <c r="AD819" s="464"/>
      <c r="AE819" s="466"/>
      <c r="AF819" s="464"/>
      <c r="AG819" s="461"/>
      <c r="AH819" s="464"/>
      <c r="AI819" s="461"/>
      <c r="AJ819" s="653">
        <f t="shared" si="146"/>
        <v>1</v>
      </c>
      <c r="AK819" s="607"/>
      <c r="AL819" s="320">
        <f t="shared" si="144"/>
        <v>0</v>
      </c>
      <c r="AM819" s="320">
        <f t="shared" si="147"/>
        <v>0</v>
      </c>
      <c r="AN819" s="324">
        <f t="shared" si="148"/>
        <v>0</v>
      </c>
      <c r="AO819" s="324">
        <f t="shared" si="149"/>
        <v>0</v>
      </c>
      <c r="AP819" s="324">
        <f t="shared" si="150"/>
        <v>0</v>
      </c>
      <c r="AQ819" s="324">
        <f t="shared" si="151"/>
        <v>0</v>
      </c>
      <c r="AR819" s="324">
        <f t="shared" si="152"/>
        <v>0</v>
      </c>
      <c r="AS819" s="324">
        <f t="shared" si="153"/>
        <v>0</v>
      </c>
      <c r="AT819" s="324">
        <f t="shared" si="154"/>
        <v>0</v>
      </c>
      <c r="AU819" s="321">
        <f t="shared" si="155"/>
        <v>0</v>
      </c>
      <c r="AV819" s="322" t="str">
        <f t="shared" si="145"/>
        <v/>
      </c>
      <c r="AW819" s="110"/>
      <c r="AX819" s="110"/>
      <c r="AY819" s="110"/>
    </row>
    <row r="820" spans="1:51">
      <c r="A820" s="319"/>
      <c r="B820" s="634"/>
      <c r="C820" s="634"/>
      <c r="D820" s="633"/>
      <c r="E820" s="635"/>
      <c r="F820" s="635"/>
      <c r="G820" s="634"/>
      <c r="H820" s="647"/>
      <c r="I820" s="651"/>
      <c r="J820" s="647"/>
      <c r="K820" s="649"/>
      <c r="L820" s="647">
        <f>IF(D820="",0,VLOOKUP(D820,LookupDataNonCounty!$B$2:$C$16,2,FALSE)*J820)</f>
        <v>0</v>
      </c>
      <c r="M820" s="647"/>
      <c r="N820" s="647"/>
      <c r="O820" s="647"/>
      <c r="P820" s="647"/>
      <c r="Q820" s="647"/>
      <c r="R820" s="459"/>
      <c r="S820" s="460"/>
      <c r="T820" s="461"/>
      <c r="U820" s="462"/>
      <c r="V820" s="459"/>
      <c r="W820" s="459"/>
      <c r="X820" s="459"/>
      <c r="Y820" s="463"/>
      <c r="Z820" s="464"/>
      <c r="AA820" s="465"/>
      <c r="AB820" s="459"/>
      <c r="AC820" s="463"/>
      <c r="AD820" s="464"/>
      <c r="AE820" s="466"/>
      <c r="AF820" s="464"/>
      <c r="AG820" s="461"/>
      <c r="AH820" s="464"/>
      <c r="AI820" s="461"/>
      <c r="AJ820" s="653">
        <f t="shared" si="146"/>
        <v>1</v>
      </c>
      <c r="AK820" s="608"/>
      <c r="AL820" s="320">
        <f t="shared" si="144"/>
        <v>0</v>
      </c>
      <c r="AM820" s="320">
        <f t="shared" si="147"/>
        <v>0</v>
      </c>
      <c r="AN820" s="324">
        <f t="shared" si="148"/>
        <v>0</v>
      </c>
      <c r="AO820" s="324">
        <f t="shared" si="149"/>
        <v>0</v>
      </c>
      <c r="AP820" s="324">
        <f t="shared" si="150"/>
        <v>0</v>
      </c>
      <c r="AQ820" s="324">
        <f t="shared" si="151"/>
        <v>0</v>
      </c>
      <c r="AR820" s="324">
        <f t="shared" si="152"/>
        <v>0</v>
      </c>
      <c r="AS820" s="324">
        <f t="shared" si="153"/>
        <v>0</v>
      </c>
      <c r="AT820" s="324">
        <f t="shared" si="154"/>
        <v>0</v>
      </c>
      <c r="AU820" s="321">
        <f t="shared" si="155"/>
        <v>0</v>
      </c>
      <c r="AV820" s="322" t="str">
        <f t="shared" si="145"/>
        <v/>
      </c>
      <c r="AW820" s="110"/>
      <c r="AX820" s="110"/>
      <c r="AY820" s="110"/>
    </row>
    <row r="821" spans="1:51">
      <c r="A821" s="319"/>
      <c r="B821" s="634"/>
      <c r="C821" s="634"/>
      <c r="D821" s="633"/>
      <c r="E821" s="635"/>
      <c r="F821" s="635"/>
      <c r="G821" s="634"/>
      <c r="H821" s="647"/>
      <c r="I821" s="651"/>
      <c r="J821" s="647"/>
      <c r="K821" s="649"/>
      <c r="L821" s="647">
        <f>IF(D821="",0,VLOOKUP(D821,LookupDataNonCounty!$B$2:$C$16,2,FALSE)*J821)</f>
        <v>0</v>
      </c>
      <c r="M821" s="647"/>
      <c r="N821" s="647"/>
      <c r="O821" s="647"/>
      <c r="P821" s="647"/>
      <c r="Q821" s="647"/>
      <c r="R821" s="459"/>
      <c r="S821" s="460"/>
      <c r="T821" s="461"/>
      <c r="U821" s="462"/>
      <c r="V821" s="459"/>
      <c r="W821" s="459"/>
      <c r="X821" s="459"/>
      <c r="Y821" s="463"/>
      <c r="Z821" s="464"/>
      <c r="AA821" s="465"/>
      <c r="AB821" s="459"/>
      <c r="AC821" s="463"/>
      <c r="AD821" s="464"/>
      <c r="AE821" s="466"/>
      <c r="AF821" s="464"/>
      <c r="AG821" s="461"/>
      <c r="AH821" s="464"/>
      <c r="AI821" s="461"/>
      <c r="AJ821" s="653">
        <f t="shared" si="146"/>
        <v>1</v>
      </c>
      <c r="AK821" s="607"/>
      <c r="AL821" s="320">
        <f t="shared" si="144"/>
        <v>0</v>
      </c>
      <c r="AM821" s="320">
        <f t="shared" si="147"/>
        <v>0</v>
      </c>
      <c r="AN821" s="324">
        <f t="shared" si="148"/>
        <v>0</v>
      </c>
      <c r="AO821" s="324">
        <f t="shared" si="149"/>
        <v>0</v>
      </c>
      <c r="AP821" s="324">
        <f t="shared" si="150"/>
        <v>0</v>
      </c>
      <c r="AQ821" s="324">
        <f t="shared" si="151"/>
        <v>0</v>
      </c>
      <c r="AR821" s="324">
        <f t="shared" si="152"/>
        <v>0</v>
      </c>
      <c r="AS821" s="324">
        <f t="shared" si="153"/>
        <v>0</v>
      </c>
      <c r="AT821" s="324">
        <f t="shared" si="154"/>
        <v>0</v>
      </c>
      <c r="AU821" s="321">
        <f t="shared" si="155"/>
        <v>0</v>
      </c>
      <c r="AV821" s="322" t="str">
        <f t="shared" si="145"/>
        <v/>
      </c>
      <c r="AW821" s="110"/>
      <c r="AX821" s="110"/>
      <c r="AY821" s="110"/>
    </row>
    <row r="822" spans="1:51">
      <c r="A822" s="319"/>
      <c r="B822" s="634"/>
      <c r="C822" s="634"/>
      <c r="D822" s="633"/>
      <c r="E822" s="635"/>
      <c r="F822" s="635"/>
      <c r="G822" s="634"/>
      <c r="H822" s="647"/>
      <c r="I822" s="651"/>
      <c r="J822" s="647"/>
      <c r="K822" s="649"/>
      <c r="L822" s="647">
        <f>IF(D822="",0,VLOOKUP(D822,LookupDataNonCounty!$B$2:$C$16,2,FALSE)*J822)</f>
        <v>0</v>
      </c>
      <c r="M822" s="647"/>
      <c r="N822" s="647"/>
      <c r="O822" s="647"/>
      <c r="P822" s="647"/>
      <c r="Q822" s="647"/>
      <c r="R822" s="459"/>
      <c r="S822" s="460"/>
      <c r="T822" s="461"/>
      <c r="U822" s="462"/>
      <c r="V822" s="459"/>
      <c r="W822" s="459"/>
      <c r="X822" s="459"/>
      <c r="Y822" s="463"/>
      <c r="Z822" s="464"/>
      <c r="AA822" s="465"/>
      <c r="AB822" s="459"/>
      <c r="AC822" s="463"/>
      <c r="AD822" s="464"/>
      <c r="AE822" s="466"/>
      <c r="AF822" s="464"/>
      <c r="AG822" s="461"/>
      <c r="AH822" s="464"/>
      <c r="AI822" s="461"/>
      <c r="AJ822" s="653">
        <f t="shared" si="146"/>
        <v>1</v>
      </c>
      <c r="AK822" s="608"/>
      <c r="AL822" s="320">
        <f t="shared" si="144"/>
        <v>0</v>
      </c>
      <c r="AM822" s="320">
        <f t="shared" si="147"/>
        <v>0</v>
      </c>
      <c r="AN822" s="324">
        <f t="shared" si="148"/>
        <v>0</v>
      </c>
      <c r="AO822" s="324">
        <f t="shared" si="149"/>
        <v>0</v>
      </c>
      <c r="AP822" s="324">
        <f t="shared" si="150"/>
        <v>0</v>
      </c>
      <c r="AQ822" s="324">
        <f t="shared" si="151"/>
        <v>0</v>
      </c>
      <c r="AR822" s="324">
        <f t="shared" si="152"/>
        <v>0</v>
      </c>
      <c r="AS822" s="324">
        <f t="shared" si="153"/>
        <v>0</v>
      </c>
      <c r="AT822" s="324">
        <f t="shared" si="154"/>
        <v>0</v>
      </c>
      <c r="AU822" s="321">
        <f t="shared" si="155"/>
        <v>0</v>
      </c>
      <c r="AV822" s="322" t="str">
        <f t="shared" si="145"/>
        <v/>
      </c>
      <c r="AW822" s="110"/>
      <c r="AX822" s="110"/>
      <c r="AY822" s="110"/>
    </row>
    <row r="823" spans="1:51">
      <c r="A823" s="319"/>
      <c r="B823" s="634"/>
      <c r="C823" s="634"/>
      <c r="D823" s="633"/>
      <c r="E823" s="635"/>
      <c r="F823" s="635"/>
      <c r="G823" s="634"/>
      <c r="H823" s="647"/>
      <c r="I823" s="651"/>
      <c r="J823" s="647"/>
      <c r="K823" s="649"/>
      <c r="L823" s="647">
        <f>IF(D823="",0,VLOOKUP(D823,LookupDataNonCounty!$B$2:$C$16,2,FALSE)*J823)</f>
        <v>0</v>
      </c>
      <c r="M823" s="647"/>
      <c r="N823" s="647"/>
      <c r="O823" s="647"/>
      <c r="P823" s="647"/>
      <c r="Q823" s="647"/>
      <c r="R823" s="459"/>
      <c r="S823" s="460"/>
      <c r="T823" s="461"/>
      <c r="U823" s="462"/>
      <c r="V823" s="459"/>
      <c r="W823" s="459"/>
      <c r="X823" s="459"/>
      <c r="Y823" s="463"/>
      <c r="Z823" s="464"/>
      <c r="AA823" s="465"/>
      <c r="AB823" s="459"/>
      <c r="AC823" s="463"/>
      <c r="AD823" s="464"/>
      <c r="AE823" s="466"/>
      <c r="AF823" s="464"/>
      <c r="AG823" s="461"/>
      <c r="AH823" s="464"/>
      <c r="AI823" s="461"/>
      <c r="AJ823" s="653">
        <f t="shared" si="146"/>
        <v>1</v>
      </c>
      <c r="AK823" s="607"/>
      <c r="AL823" s="320">
        <f t="shared" si="144"/>
        <v>0</v>
      </c>
      <c r="AM823" s="320">
        <f t="shared" si="147"/>
        <v>0</v>
      </c>
      <c r="AN823" s="324">
        <f t="shared" si="148"/>
        <v>0</v>
      </c>
      <c r="AO823" s="324">
        <f t="shared" si="149"/>
        <v>0</v>
      </c>
      <c r="AP823" s="324">
        <f t="shared" si="150"/>
        <v>0</v>
      </c>
      <c r="AQ823" s="324">
        <f t="shared" si="151"/>
        <v>0</v>
      </c>
      <c r="AR823" s="324">
        <f t="shared" si="152"/>
        <v>0</v>
      </c>
      <c r="AS823" s="324">
        <f t="shared" si="153"/>
        <v>0</v>
      </c>
      <c r="AT823" s="324">
        <f t="shared" si="154"/>
        <v>0</v>
      </c>
      <c r="AU823" s="321">
        <f t="shared" si="155"/>
        <v>0</v>
      </c>
      <c r="AV823" s="322" t="str">
        <f t="shared" si="145"/>
        <v/>
      </c>
      <c r="AW823" s="110"/>
      <c r="AX823" s="110"/>
      <c r="AY823" s="110"/>
    </row>
    <row r="824" spans="1:51">
      <c r="A824" s="319"/>
      <c r="B824" s="634"/>
      <c r="C824" s="634"/>
      <c r="D824" s="633"/>
      <c r="E824" s="635"/>
      <c r="F824" s="635"/>
      <c r="G824" s="634"/>
      <c r="H824" s="647"/>
      <c r="I824" s="651"/>
      <c r="J824" s="647"/>
      <c r="K824" s="649"/>
      <c r="L824" s="647">
        <f>IF(D824="",0,VLOOKUP(D824,LookupDataNonCounty!$B$2:$C$16,2,FALSE)*J824)</f>
        <v>0</v>
      </c>
      <c r="M824" s="647"/>
      <c r="N824" s="647"/>
      <c r="O824" s="647"/>
      <c r="P824" s="647"/>
      <c r="Q824" s="647"/>
      <c r="R824" s="459"/>
      <c r="S824" s="460"/>
      <c r="T824" s="461"/>
      <c r="U824" s="462"/>
      <c r="V824" s="459"/>
      <c r="W824" s="459"/>
      <c r="X824" s="459"/>
      <c r="Y824" s="463"/>
      <c r="Z824" s="464"/>
      <c r="AA824" s="465"/>
      <c r="AB824" s="459"/>
      <c r="AC824" s="463"/>
      <c r="AD824" s="464"/>
      <c r="AE824" s="466"/>
      <c r="AF824" s="464"/>
      <c r="AG824" s="461"/>
      <c r="AH824" s="464"/>
      <c r="AI824" s="461"/>
      <c r="AJ824" s="653">
        <f t="shared" si="146"/>
        <v>1</v>
      </c>
      <c r="AK824" s="608"/>
      <c r="AL824" s="320">
        <f t="shared" si="144"/>
        <v>0</v>
      </c>
      <c r="AM824" s="320">
        <f t="shared" si="147"/>
        <v>0</v>
      </c>
      <c r="AN824" s="324">
        <f t="shared" si="148"/>
        <v>0</v>
      </c>
      <c r="AO824" s="324">
        <f t="shared" si="149"/>
        <v>0</v>
      </c>
      <c r="AP824" s="324">
        <f t="shared" si="150"/>
        <v>0</v>
      </c>
      <c r="AQ824" s="324">
        <f t="shared" si="151"/>
        <v>0</v>
      </c>
      <c r="AR824" s="324">
        <f t="shared" si="152"/>
        <v>0</v>
      </c>
      <c r="AS824" s="324">
        <f t="shared" si="153"/>
        <v>0</v>
      </c>
      <c r="AT824" s="324">
        <f t="shared" si="154"/>
        <v>0</v>
      </c>
      <c r="AU824" s="321">
        <f t="shared" si="155"/>
        <v>0</v>
      </c>
      <c r="AV824" s="322" t="str">
        <f t="shared" si="145"/>
        <v/>
      </c>
      <c r="AW824" s="110"/>
      <c r="AX824" s="110"/>
      <c r="AY824" s="110"/>
    </row>
    <row r="825" spans="1:51">
      <c r="A825" s="319"/>
      <c r="B825" s="634"/>
      <c r="C825" s="634"/>
      <c r="D825" s="633"/>
      <c r="E825" s="635"/>
      <c r="F825" s="635"/>
      <c r="G825" s="634"/>
      <c r="H825" s="647"/>
      <c r="I825" s="651"/>
      <c r="J825" s="647"/>
      <c r="K825" s="649"/>
      <c r="L825" s="647">
        <f>IF(D825="",0,VLOOKUP(D825,LookupDataNonCounty!$B$2:$C$16,2,FALSE)*J825)</f>
        <v>0</v>
      </c>
      <c r="M825" s="647"/>
      <c r="N825" s="647"/>
      <c r="O825" s="647"/>
      <c r="P825" s="647"/>
      <c r="Q825" s="647"/>
      <c r="R825" s="459"/>
      <c r="S825" s="460"/>
      <c r="T825" s="461"/>
      <c r="U825" s="462"/>
      <c r="V825" s="459"/>
      <c r="W825" s="459"/>
      <c r="X825" s="459"/>
      <c r="Y825" s="463"/>
      <c r="Z825" s="464"/>
      <c r="AA825" s="465"/>
      <c r="AB825" s="459"/>
      <c r="AC825" s="463"/>
      <c r="AD825" s="464"/>
      <c r="AE825" s="466"/>
      <c r="AF825" s="464"/>
      <c r="AG825" s="461"/>
      <c r="AH825" s="464"/>
      <c r="AI825" s="461"/>
      <c r="AJ825" s="653">
        <f t="shared" si="146"/>
        <v>1</v>
      </c>
      <c r="AK825" s="607"/>
      <c r="AL825" s="320">
        <f t="shared" si="144"/>
        <v>0</v>
      </c>
      <c r="AM825" s="320">
        <f t="shared" si="147"/>
        <v>0</v>
      </c>
      <c r="AN825" s="324">
        <f t="shared" si="148"/>
        <v>0</v>
      </c>
      <c r="AO825" s="324">
        <f t="shared" si="149"/>
        <v>0</v>
      </c>
      <c r="AP825" s="324">
        <f t="shared" si="150"/>
        <v>0</v>
      </c>
      <c r="AQ825" s="324">
        <f t="shared" si="151"/>
        <v>0</v>
      </c>
      <c r="AR825" s="324">
        <f t="shared" si="152"/>
        <v>0</v>
      </c>
      <c r="AS825" s="324">
        <f t="shared" si="153"/>
        <v>0</v>
      </c>
      <c r="AT825" s="324">
        <f t="shared" si="154"/>
        <v>0</v>
      </c>
      <c r="AU825" s="321">
        <f t="shared" si="155"/>
        <v>0</v>
      </c>
      <c r="AV825" s="322" t="str">
        <f t="shared" si="145"/>
        <v/>
      </c>
      <c r="AW825" s="110"/>
      <c r="AX825" s="110"/>
      <c r="AY825" s="110"/>
    </row>
    <row r="826" spans="1:51">
      <c r="A826" s="319"/>
      <c r="B826" s="634"/>
      <c r="C826" s="634"/>
      <c r="D826" s="633"/>
      <c r="E826" s="635"/>
      <c r="F826" s="635"/>
      <c r="G826" s="634"/>
      <c r="H826" s="647"/>
      <c r="I826" s="651"/>
      <c r="J826" s="647"/>
      <c r="K826" s="649"/>
      <c r="L826" s="647">
        <f>IF(D826="",0,VLOOKUP(D826,LookupDataNonCounty!$B$2:$C$16,2,FALSE)*J826)</f>
        <v>0</v>
      </c>
      <c r="M826" s="647"/>
      <c r="N826" s="647"/>
      <c r="O826" s="647"/>
      <c r="P826" s="647"/>
      <c r="Q826" s="647"/>
      <c r="R826" s="459"/>
      <c r="S826" s="460"/>
      <c r="T826" s="461"/>
      <c r="U826" s="462"/>
      <c r="V826" s="459"/>
      <c r="W826" s="459"/>
      <c r="X826" s="459"/>
      <c r="Y826" s="463"/>
      <c r="Z826" s="464"/>
      <c r="AA826" s="465"/>
      <c r="AB826" s="459"/>
      <c r="AC826" s="463"/>
      <c r="AD826" s="464"/>
      <c r="AE826" s="466"/>
      <c r="AF826" s="464"/>
      <c r="AG826" s="461"/>
      <c r="AH826" s="464"/>
      <c r="AI826" s="461"/>
      <c r="AJ826" s="653">
        <f t="shared" si="146"/>
        <v>1</v>
      </c>
      <c r="AK826" s="608"/>
      <c r="AL826" s="320">
        <f t="shared" si="144"/>
        <v>0</v>
      </c>
      <c r="AM826" s="320">
        <f t="shared" si="147"/>
        <v>0</v>
      </c>
      <c r="AN826" s="324">
        <f t="shared" si="148"/>
        <v>0</v>
      </c>
      <c r="AO826" s="324">
        <f t="shared" si="149"/>
        <v>0</v>
      </c>
      <c r="AP826" s="324">
        <f t="shared" si="150"/>
        <v>0</v>
      </c>
      <c r="AQ826" s="324">
        <f t="shared" si="151"/>
        <v>0</v>
      </c>
      <c r="AR826" s="324">
        <f t="shared" si="152"/>
        <v>0</v>
      </c>
      <c r="AS826" s="324">
        <f t="shared" si="153"/>
        <v>0</v>
      </c>
      <c r="AT826" s="324">
        <f t="shared" si="154"/>
        <v>0</v>
      </c>
      <c r="AU826" s="321">
        <f t="shared" si="155"/>
        <v>0</v>
      </c>
      <c r="AV826" s="322" t="str">
        <f t="shared" si="145"/>
        <v/>
      </c>
      <c r="AW826" s="110"/>
      <c r="AX826" s="110"/>
      <c r="AY826" s="110"/>
    </row>
    <row r="827" spans="1:51">
      <c r="A827" s="319"/>
      <c r="B827" s="634"/>
      <c r="C827" s="634"/>
      <c r="D827" s="633"/>
      <c r="E827" s="635"/>
      <c r="F827" s="635"/>
      <c r="G827" s="634"/>
      <c r="H827" s="647"/>
      <c r="I827" s="651"/>
      <c r="J827" s="647"/>
      <c r="K827" s="649"/>
      <c r="L827" s="647">
        <f>IF(D827="",0,VLOOKUP(D827,LookupDataNonCounty!$B$2:$C$16,2,FALSE)*J827)</f>
        <v>0</v>
      </c>
      <c r="M827" s="647"/>
      <c r="N827" s="647"/>
      <c r="O827" s="647"/>
      <c r="P827" s="647"/>
      <c r="Q827" s="647"/>
      <c r="R827" s="459"/>
      <c r="S827" s="460"/>
      <c r="T827" s="461"/>
      <c r="U827" s="462"/>
      <c r="V827" s="459"/>
      <c r="W827" s="459"/>
      <c r="X827" s="459"/>
      <c r="Y827" s="463"/>
      <c r="Z827" s="464"/>
      <c r="AA827" s="465"/>
      <c r="AB827" s="459"/>
      <c r="AC827" s="463"/>
      <c r="AD827" s="464"/>
      <c r="AE827" s="466"/>
      <c r="AF827" s="464"/>
      <c r="AG827" s="461"/>
      <c r="AH827" s="464"/>
      <c r="AI827" s="461"/>
      <c r="AJ827" s="653">
        <f t="shared" si="146"/>
        <v>1</v>
      </c>
      <c r="AK827" s="607"/>
      <c r="AL827" s="320">
        <f t="shared" si="144"/>
        <v>0</v>
      </c>
      <c r="AM827" s="320">
        <f t="shared" si="147"/>
        <v>0</v>
      </c>
      <c r="AN827" s="324">
        <f t="shared" si="148"/>
        <v>0</v>
      </c>
      <c r="AO827" s="324">
        <f t="shared" si="149"/>
        <v>0</v>
      </c>
      <c r="AP827" s="324">
        <f t="shared" si="150"/>
        <v>0</v>
      </c>
      <c r="AQ827" s="324">
        <f t="shared" si="151"/>
        <v>0</v>
      </c>
      <c r="AR827" s="324">
        <f t="shared" si="152"/>
        <v>0</v>
      </c>
      <c r="AS827" s="324">
        <f t="shared" si="153"/>
        <v>0</v>
      </c>
      <c r="AT827" s="324">
        <f t="shared" si="154"/>
        <v>0</v>
      </c>
      <c r="AU827" s="321">
        <f t="shared" si="155"/>
        <v>0</v>
      </c>
      <c r="AV827" s="322" t="str">
        <f t="shared" si="145"/>
        <v/>
      </c>
      <c r="AW827" s="110"/>
      <c r="AX827" s="110"/>
      <c r="AY827" s="110"/>
    </row>
    <row r="828" spans="1:51">
      <c r="A828" s="319"/>
      <c r="B828" s="634"/>
      <c r="C828" s="634"/>
      <c r="D828" s="633"/>
      <c r="E828" s="635"/>
      <c r="F828" s="635"/>
      <c r="G828" s="634"/>
      <c r="H828" s="647"/>
      <c r="I828" s="651"/>
      <c r="J828" s="647"/>
      <c r="K828" s="649"/>
      <c r="L828" s="647">
        <f>IF(D828="",0,VLOOKUP(D828,LookupDataNonCounty!$B$2:$C$16,2,FALSE)*J828)</f>
        <v>0</v>
      </c>
      <c r="M828" s="647"/>
      <c r="N828" s="647"/>
      <c r="O828" s="647"/>
      <c r="P828" s="647"/>
      <c r="Q828" s="647"/>
      <c r="R828" s="459"/>
      <c r="S828" s="460"/>
      <c r="T828" s="461"/>
      <c r="U828" s="462"/>
      <c r="V828" s="459"/>
      <c r="W828" s="459"/>
      <c r="X828" s="459"/>
      <c r="Y828" s="463"/>
      <c r="Z828" s="464"/>
      <c r="AA828" s="465"/>
      <c r="AB828" s="459"/>
      <c r="AC828" s="463"/>
      <c r="AD828" s="464"/>
      <c r="AE828" s="466"/>
      <c r="AF828" s="464"/>
      <c r="AG828" s="461"/>
      <c r="AH828" s="464"/>
      <c r="AI828" s="461"/>
      <c r="AJ828" s="653">
        <f t="shared" si="146"/>
        <v>1</v>
      </c>
      <c r="AK828" s="608"/>
      <c r="AL828" s="320">
        <f t="shared" si="144"/>
        <v>0</v>
      </c>
      <c r="AM828" s="320">
        <f t="shared" si="147"/>
        <v>0</v>
      </c>
      <c r="AN828" s="324">
        <f t="shared" si="148"/>
        <v>0</v>
      </c>
      <c r="AO828" s="324">
        <f t="shared" si="149"/>
        <v>0</v>
      </c>
      <c r="AP828" s="324">
        <f t="shared" si="150"/>
        <v>0</v>
      </c>
      <c r="AQ828" s="324">
        <f t="shared" si="151"/>
        <v>0</v>
      </c>
      <c r="AR828" s="324">
        <f t="shared" si="152"/>
        <v>0</v>
      </c>
      <c r="AS828" s="324">
        <f t="shared" si="153"/>
        <v>0</v>
      </c>
      <c r="AT828" s="324">
        <f t="shared" si="154"/>
        <v>0</v>
      </c>
      <c r="AU828" s="321">
        <f t="shared" si="155"/>
        <v>0</v>
      </c>
      <c r="AV828" s="322" t="str">
        <f t="shared" si="145"/>
        <v/>
      </c>
      <c r="AW828" s="110"/>
      <c r="AX828" s="110"/>
      <c r="AY828" s="110"/>
    </row>
    <row r="829" spans="1:51">
      <c r="A829" s="319"/>
      <c r="B829" s="634"/>
      <c r="C829" s="634"/>
      <c r="D829" s="633"/>
      <c r="E829" s="635"/>
      <c r="F829" s="635"/>
      <c r="G829" s="634"/>
      <c r="H829" s="647"/>
      <c r="I829" s="651"/>
      <c r="J829" s="647"/>
      <c r="K829" s="649"/>
      <c r="L829" s="647">
        <f>IF(D829="",0,VLOOKUP(D829,LookupDataNonCounty!$B$2:$C$16,2,FALSE)*J829)</f>
        <v>0</v>
      </c>
      <c r="M829" s="647"/>
      <c r="N829" s="647"/>
      <c r="O829" s="647"/>
      <c r="P829" s="647"/>
      <c r="Q829" s="647"/>
      <c r="R829" s="459"/>
      <c r="S829" s="460"/>
      <c r="T829" s="461"/>
      <c r="U829" s="462"/>
      <c r="V829" s="459"/>
      <c r="W829" s="459"/>
      <c r="X829" s="459"/>
      <c r="Y829" s="463"/>
      <c r="Z829" s="464"/>
      <c r="AA829" s="465"/>
      <c r="AB829" s="459"/>
      <c r="AC829" s="463"/>
      <c r="AD829" s="464"/>
      <c r="AE829" s="466"/>
      <c r="AF829" s="464"/>
      <c r="AG829" s="461"/>
      <c r="AH829" s="464"/>
      <c r="AI829" s="461"/>
      <c r="AJ829" s="653">
        <f t="shared" si="146"/>
        <v>1</v>
      </c>
      <c r="AK829" s="607"/>
      <c r="AL829" s="320">
        <f t="shared" si="144"/>
        <v>0</v>
      </c>
      <c r="AM829" s="320">
        <f t="shared" si="147"/>
        <v>0</v>
      </c>
      <c r="AN829" s="324">
        <f t="shared" si="148"/>
        <v>0</v>
      </c>
      <c r="AO829" s="324">
        <f t="shared" si="149"/>
        <v>0</v>
      </c>
      <c r="AP829" s="324">
        <f t="shared" si="150"/>
        <v>0</v>
      </c>
      <c r="AQ829" s="324">
        <f t="shared" si="151"/>
        <v>0</v>
      </c>
      <c r="AR829" s="324">
        <f t="shared" si="152"/>
        <v>0</v>
      </c>
      <c r="AS829" s="324">
        <f t="shared" si="153"/>
        <v>0</v>
      </c>
      <c r="AT829" s="324">
        <f t="shared" si="154"/>
        <v>0</v>
      </c>
      <c r="AU829" s="321">
        <f t="shared" si="155"/>
        <v>0</v>
      </c>
      <c r="AV829" s="322" t="str">
        <f t="shared" si="145"/>
        <v/>
      </c>
      <c r="AW829" s="110"/>
      <c r="AX829" s="110"/>
      <c r="AY829" s="110"/>
    </row>
    <row r="830" spans="1:51">
      <c r="A830" s="319"/>
      <c r="B830" s="634"/>
      <c r="C830" s="634"/>
      <c r="D830" s="633"/>
      <c r="E830" s="635"/>
      <c r="F830" s="635"/>
      <c r="G830" s="634"/>
      <c r="H830" s="647"/>
      <c r="I830" s="651"/>
      <c r="J830" s="647"/>
      <c r="K830" s="649"/>
      <c r="L830" s="647">
        <f>IF(D830="",0,VLOOKUP(D830,LookupDataNonCounty!$B$2:$C$16,2,FALSE)*J830)</f>
        <v>0</v>
      </c>
      <c r="M830" s="647"/>
      <c r="N830" s="647"/>
      <c r="O830" s="647"/>
      <c r="P830" s="647"/>
      <c r="Q830" s="647"/>
      <c r="R830" s="459"/>
      <c r="S830" s="460"/>
      <c r="T830" s="461"/>
      <c r="U830" s="462"/>
      <c r="V830" s="459"/>
      <c r="W830" s="459"/>
      <c r="X830" s="459"/>
      <c r="Y830" s="463"/>
      <c r="Z830" s="464"/>
      <c r="AA830" s="465"/>
      <c r="AB830" s="459"/>
      <c r="AC830" s="463"/>
      <c r="AD830" s="464"/>
      <c r="AE830" s="466"/>
      <c r="AF830" s="464"/>
      <c r="AG830" s="461"/>
      <c r="AH830" s="464"/>
      <c r="AI830" s="461"/>
      <c r="AJ830" s="653">
        <f t="shared" si="146"/>
        <v>1</v>
      </c>
      <c r="AK830" s="608"/>
      <c r="AL830" s="320">
        <f t="shared" si="144"/>
        <v>0</v>
      </c>
      <c r="AM830" s="320">
        <f t="shared" si="147"/>
        <v>0</v>
      </c>
      <c r="AN830" s="324">
        <f t="shared" si="148"/>
        <v>0</v>
      </c>
      <c r="AO830" s="324">
        <f t="shared" si="149"/>
        <v>0</v>
      </c>
      <c r="AP830" s="324">
        <f t="shared" si="150"/>
        <v>0</v>
      </c>
      <c r="AQ830" s="324">
        <f t="shared" si="151"/>
        <v>0</v>
      </c>
      <c r="AR830" s="324">
        <f t="shared" si="152"/>
        <v>0</v>
      </c>
      <c r="AS830" s="324">
        <f t="shared" si="153"/>
        <v>0</v>
      </c>
      <c r="AT830" s="324">
        <f t="shared" si="154"/>
        <v>0</v>
      </c>
      <c r="AU830" s="321">
        <f t="shared" si="155"/>
        <v>0</v>
      </c>
      <c r="AV830" s="322" t="str">
        <f t="shared" si="145"/>
        <v/>
      </c>
      <c r="AW830" s="110"/>
      <c r="AX830" s="110"/>
      <c r="AY830" s="110"/>
    </row>
    <row r="831" spans="1:51">
      <c r="A831" s="319"/>
      <c r="B831" s="634"/>
      <c r="C831" s="634"/>
      <c r="D831" s="633"/>
      <c r="E831" s="635"/>
      <c r="F831" s="635"/>
      <c r="G831" s="634"/>
      <c r="H831" s="647"/>
      <c r="I831" s="651"/>
      <c r="J831" s="647"/>
      <c r="K831" s="649"/>
      <c r="L831" s="647">
        <f>IF(D831="",0,VLOOKUP(D831,LookupDataNonCounty!$B$2:$C$16,2,FALSE)*J831)</f>
        <v>0</v>
      </c>
      <c r="M831" s="647"/>
      <c r="N831" s="647"/>
      <c r="O831" s="647"/>
      <c r="P831" s="647"/>
      <c r="Q831" s="647"/>
      <c r="R831" s="459"/>
      <c r="S831" s="460"/>
      <c r="T831" s="461"/>
      <c r="U831" s="462"/>
      <c r="V831" s="459"/>
      <c r="W831" s="459"/>
      <c r="X831" s="459"/>
      <c r="Y831" s="463"/>
      <c r="Z831" s="464"/>
      <c r="AA831" s="465"/>
      <c r="AB831" s="459"/>
      <c r="AC831" s="463"/>
      <c r="AD831" s="464"/>
      <c r="AE831" s="466"/>
      <c r="AF831" s="464"/>
      <c r="AG831" s="461"/>
      <c r="AH831" s="464"/>
      <c r="AI831" s="461"/>
      <c r="AJ831" s="653">
        <f t="shared" si="146"/>
        <v>1</v>
      </c>
      <c r="AK831" s="607"/>
      <c r="AL831" s="320">
        <f t="shared" si="144"/>
        <v>0</v>
      </c>
      <c r="AM831" s="320">
        <f t="shared" si="147"/>
        <v>0</v>
      </c>
      <c r="AN831" s="324">
        <f t="shared" si="148"/>
        <v>0</v>
      </c>
      <c r="AO831" s="324">
        <f t="shared" si="149"/>
        <v>0</v>
      </c>
      <c r="AP831" s="324">
        <f t="shared" si="150"/>
        <v>0</v>
      </c>
      <c r="AQ831" s="324">
        <f t="shared" si="151"/>
        <v>0</v>
      </c>
      <c r="AR831" s="324">
        <f t="shared" si="152"/>
        <v>0</v>
      </c>
      <c r="AS831" s="324">
        <f t="shared" si="153"/>
        <v>0</v>
      </c>
      <c r="AT831" s="324">
        <f t="shared" si="154"/>
        <v>0</v>
      </c>
      <c r="AU831" s="321">
        <f t="shared" si="155"/>
        <v>0</v>
      </c>
      <c r="AV831" s="322" t="str">
        <f t="shared" si="145"/>
        <v/>
      </c>
      <c r="AW831" s="110"/>
      <c r="AX831" s="110"/>
      <c r="AY831" s="110"/>
    </row>
    <row r="832" spans="1:51">
      <c r="A832" s="319"/>
      <c r="B832" s="634"/>
      <c r="C832" s="634"/>
      <c r="D832" s="633"/>
      <c r="E832" s="635"/>
      <c r="F832" s="635"/>
      <c r="G832" s="634"/>
      <c r="H832" s="647"/>
      <c r="I832" s="651"/>
      <c r="J832" s="647"/>
      <c r="K832" s="649"/>
      <c r="L832" s="647">
        <f>IF(D832="",0,VLOOKUP(D832,LookupDataNonCounty!$B$2:$C$16,2,FALSE)*J832)</f>
        <v>0</v>
      </c>
      <c r="M832" s="647"/>
      <c r="N832" s="647"/>
      <c r="O832" s="647"/>
      <c r="P832" s="647"/>
      <c r="Q832" s="647"/>
      <c r="R832" s="459"/>
      <c r="S832" s="460"/>
      <c r="T832" s="461"/>
      <c r="U832" s="462"/>
      <c r="V832" s="459"/>
      <c r="W832" s="459"/>
      <c r="X832" s="459"/>
      <c r="Y832" s="463"/>
      <c r="Z832" s="464"/>
      <c r="AA832" s="465"/>
      <c r="AB832" s="459"/>
      <c r="AC832" s="463"/>
      <c r="AD832" s="464"/>
      <c r="AE832" s="466"/>
      <c r="AF832" s="464"/>
      <c r="AG832" s="461"/>
      <c r="AH832" s="464"/>
      <c r="AI832" s="461"/>
      <c r="AJ832" s="653">
        <f t="shared" si="146"/>
        <v>1</v>
      </c>
      <c r="AK832" s="608"/>
      <c r="AL832" s="320">
        <f t="shared" si="144"/>
        <v>0</v>
      </c>
      <c r="AM832" s="320">
        <f t="shared" si="147"/>
        <v>0</v>
      </c>
      <c r="AN832" s="324">
        <f t="shared" si="148"/>
        <v>0</v>
      </c>
      <c r="AO832" s="324">
        <f t="shared" si="149"/>
        <v>0</v>
      </c>
      <c r="AP832" s="324">
        <f t="shared" si="150"/>
        <v>0</v>
      </c>
      <c r="AQ832" s="324">
        <f t="shared" si="151"/>
        <v>0</v>
      </c>
      <c r="AR832" s="324">
        <f t="shared" si="152"/>
        <v>0</v>
      </c>
      <c r="AS832" s="324">
        <f t="shared" si="153"/>
        <v>0</v>
      </c>
      <c r="AT832" s="324">
        <f t="shared" si="154"/>
        <v>0</v>
      </c>
      <c r="AU832" s="321">
        <f t="shared" si="155"/>
        <v>0</v>
      </c>
      <c r="AV832" s="322" t="str">
        <f t="shared" si="145"/>
        <v/>
      </c>
      <c r="AW832" s="110"/>
      <c r="AX832" s="110"/>
      <c r="AY832" s="110"/>
    </row>
    <row r="833" spans="1:51">
      <c r="A833" s="319"/>
      <c r="B833" s="634"/>
      <c r="C833" s="634"/>
      <c r="D833" s="633"/>
      <c r="E833" s="635"/>
      <c r="F833" s="635"/>
      <c r="G833" s="634"/>
      <c r="H833" s="647"/>
      <c r="I833" s="651"/>
      <c r="J833" s="647"/>
      <c r="K833" s="649"/>
      <c r="L833" s="647">
        <f>IF(D833="",0,VLOOKUP(D833,LookupDataNonCounty!$B$2:$C$16,2,FALSE)*J833)</f>
        <v>0</v>
      </c>
      <c r="M833" s="647"/>
      <c r="N833" s="647"/>
      <c r="O833" s="647"/>
      <c r="P833" s="647"/>
      <c r="Q833" s="647"/>
      <c r="R833" s="459"/>
      <c r="S833" s="460"/>
      <c r="T833" s="461"/>
      <c r="U833" s="462"/>
      <c r="V833" s="459"/>
      <c r="W833" s="459"/>
      <c r="X833" s="459"/>
      <c r="Y833" s="463"/>
      <c r="Z833" s="464"/>
      <c r="AA833" s="465"/>
      <c r="AB833" s="459"/>
      <c r="AC833" s="463"/>
      <c r="AD833" s="464"/>
      <c r="AE833" s="466"/>
      <c r="AF833" s="464"/>
      <c r="AG833" s="461"/>
      <c r="AH833" s="464"/>
      <c r="AI833" s="461"/>
      <c r="AJ833" s="653">
        <f t="shared" si="146"/>
        <v>1</v>
      </c>
      <c r="AK833" s="607"/>
      <c r="AL833" s="320">
        <f t="shared" si="144"/>
        <v>0</v>
      </c>
      <c r="AM833" s="320">
        <f t="shared" si="147"/>
        <v>0</v>
      </c>
      <c r="AN833" s="324">
        <f t="shared" si="148"/>
        <v>0</v>
      </c>
      <c r="AO833" s="324">
        <f t="shared" si="149"/>
        <v>0</v>
      </c>
      <c r="AP833" s="324">
        <f t="shared" si="150"/>
        <v>0</v>
      </c>
      <c r="AQ833" s="324">
        <f t="shared" si="151"/>
        <v>0</v>
      </c>
      <c r="AR833" s="324">
        <f t="shared" si="152"/>
        <v>0</v>
      </c>
      <c r="AS833" s="324">
        <f t="shared" si="153"/>
        <v>0</v>
      </c>
      <c r="AT833" s="324">
        <f t="shared" si="154"/>
        <v>0</v>
      </c>
      <c r="AU833" s="321">
        <f t="shared" si="155"/>
        <v>0</v>
      </c>
      <c r="AV833" s="322" t="str">
        <f t="shared" si="145"/>
        <v/>
      </c>
      <c r="AW833" s="110"/>
      <c r="AX833" s="110"/>
      <c r="AY833" s="110"/>
    </row>
    <row r="834" spans="1:51">
      <c r="A834" s="319"/>
      <c r="B834" s="634"/>
      <c r="C834" s="634"/>
      <c r="D834" s="633"/>
      <c r="E834" s="635"/>
      <c r="F834" s="635"/>
      <c r="G834" s="634"/>
      <c r="H834" s="647"/>
      <c r="I834" s="651"/>
      <c r="J834" s="647"/>
      <c r="K834" s="649"/>
      <c r="L834" s="647">
        <f>IF(D834="",0,VLOOKUP(D834,LookupDataNonCounty!$B$2:$C$16,2,FALSE)*J834)</f>
        <v>0</v>
      </c>
      <c r="M834" s="647"/>
      <c r="N834" s="647"/>
      <c r="O834" s="647"/>
      <c r="P834" s="647"/>
      <c r="Q834" s="647"/>
      <c r="R834" s="459"/>
      <c r="S834" s="460"/>
      <c r="T834" s="461"/>
      <c r="U834" s="462"/>
      <c r="V834" s="459"/>
      <c r="W834" s="459"/>
      <c r="X834" s="459"/>
      <c r="Y834" s="463"/>
      <c r="Z834" s="464"/>
      <c r="AA834" s="465"/>
      <c r="AB834" s="459"/>
      <c r="AC834" s="463"/>
      <c r="AD834" s="464"/>
      <c r="AE834" s="466"/>
      <c r="AF834" s="464"/>
      <c r="AG834" s="461"/>
      <c r="AH834" s="464"/>
      <c r="AI834" s="461"/>
      <c r="AJ834" s="653">
        <f t="shared" si="146"/>
        <v>1</v>
      </c>
      <c r="AK834" s="608"/>
      <c r="AL834" s="320">
        <f t="shared" si="144"/>
        <v>0</v>
      </c>
      <c r="AM834" s="320">
        <f t="shared" si="147"/>
        <v>0</v>
      </c>
      <c r="AN834" s="324">
        <f t="shared" si="148"/>
        <v>0</v>
      </c>
      <c r="AO834" s="324">
        <f t="shared" si="149"/>
        <v>0</v>
      </c>
      <c r="AP834" s="324">
        <f t="shared" si="150"/>
        <v>0</v>
      </c>
      <c r="AQ834" s="324">
        <f t="shared" si="151"/>
        <v>0</v>
      </c>
      <c r="AR834" s="324">
        <f t="shared" si="152"/>
        <v>0</v>
      </c>
      <c r="AS834" s="324">
        <f t="shared" si="153"/>
        <v>0</v>
      </c>
      <c r="AT834" s="324">
        <f t="shared" si="154"/>
        <v>0</v>
      </c>
      <c r="AU834" s="321">
        <f t="shared" si="155"/>
        <v>0</v>
      </c>
      <c r="AV834" s="322" t="str">
        <f t="shared" si="145"/>
        <v/>
      </c>
      <c r="AW834" s="110"/>
      <c r="AX834" s="110"/>
      <c r="AY834" s="110"/>
    </row>
    <row r="835" spans="1:51">
      <c r="A835" s="319"/>
      <c r="B835" s="634"/>
      <c r="C835" s="634"/>
      <c r="D835" s="633"/>
      <c r="E835" s="635"/>
      <c r="F835" s="635"/>
      <c r="G835" s="634"/>
      <c r="H835" s="647"/>
      <c r="I835" s="651"/>
      <c r="J835" s="647"/>
      <c r="K835" s="649"/>
      <c r="L835" s="647">
        <f>IF(D835="",0,VLOOKUP(D835,LookupDataNonCounty!$B$2:$C$16,2,FALSE)*J835)</f>
        <v>0</v>
      </c>
      <c r="M835" s="647"/>
      <c r="N835" s="647"/>
      <c r="O835" s="647"/>
      <c r="P835" s="647"/>
      <c r="Q835" s="647"/>
      <c r="R835" s="459"/>
      <c r="S835" s="460"/>
      <c r="T835" s="461"/>
      <c r="U835" s="462"/>
      <c r="V835" s="459"/>
      <c r="W835" s="459"/>
      <c r="X835" s="459"/>
      <c r="Y835" s="463"/>
      <c r="Z835" s="464"/>
      <c r="AA835" s="465"/>
      <c r="AB835" s="459"/>
      <c r="AC835" s="463"/>
      <c r="AD835" s="464"/>
      <c r="AE835" s="466"/>
      <c r="AF835" s="464"/>
      <c r="AG835" s="461"/>
      <c r="AH835" s="464"/>
      <c r="AI835" s="461"/>
      <c r="AJ835" s="653">
        <f t="shared" si="146"/>
        <v>1</v>
      </c>
      <c r="AK835" s="607"/>
      <c r="AL835" s="320">
        <f t="shared" si="144"/>
        <v>0</v>
      </c>
      <c r="AM835" s="320">
        <f t="shared" si="147"/>
        <v>0</v>
      </c>
      <c r="AN835" s="324">
        <f t="shared" si="148"/>
        <v>0</v>
      </c>
      <c r="AO835" s="324">
        <f t="shared" si="149"/>
        <v>0</v>
      </c>
      <c r="AP835" s="324">
        <f t="shared" si="150"/>
        <v>0</v>
      </c>
      <c r="AQ835" s="324">
        <f t="shared" si="151"/>
        <v>0</v>
      </c>
      <c r="AR835" s="324">
        <f t="shared" si="152"/>
        <v>0</v>
      </c>
      <c r="AS835" s="324">
        <f t="shared" si="153"/>
        <v>0</v>
      </c>
      <c r="AT835" s="324">
        <f t="shared" si="154"/>
        <v>0</v>
      </c>
      <c r="AU835" s="321">
        <f t="shared" si="155"/>
        <v>0</v>
      </c>
      <c r="AV835" s="322" t="str">
        <f t="shared" si="145"/>
        <v/>
      </c>
      <c r="AW835" s="110"/>
      <c r="AX835" s="110"/>
      <c r="AY835" s="110"/>
    </row>
    <row r="836" spans="1:51">
      <c r="A836" s="319"/>
      <c r="B836" s="634"/>
      <c r="C836" s="634"/>
      <c r="D836" s="633"/>
      <c r="E836" s="635"/>
      <c r="F836" s="635"/>
      <c r="G836" s="634"/>
      <c r="H836" s="647"/>
      <c r="I836" s="651"/>
      <c r="J836" s="647"/>
      <c r="K836" s="649"/>
      <c r="L836" s="647">
        <f>IF(D836="",0,VLOOKUP(D836,LookupDataNonCounty!$B$2:$C$16,2,FALSE)*J836)</f>
        <v>0</v>
      </c>
      <c r="M836" s="647"/>
      <c r="N836" s="647"/>
      <c r="O836" s="647"/>
      <c r="P836" s="647"/>
      <c r="Q836" s="647"/>
      <c r="R836" s="459"/>
      <c r="S836" s="460"/>
      <c r="T836" s="461"/>
      <c r="U836" s="462"/>
      <c r="V836" s="459"/>
      <c r="W836" s="459"/>
      <c r="X836" s="459"/>
      <c r="Y836" s="463"/>
      <c r="Z836" s="464"/>
      <c r="AA836" s="465"/>
      <c r="AB836" s="459"/>
      <c r="AC836" s="463"/>
      <c r="AD836" s="464"/>
      <c r="AE836" s="466"/>
      <c r="AF836" s="464"/>
      <c r="AG836" s="461"/>
      <c r="AH836" s="464"/>
      <c r="AI836" s="461"/>
      <c r="AJ836" s="653">
        <f t="shared" si="146"/>
        <v>1</v>
      </c>
      <c r="AK836" s="608"/>
      <c r="AL836" s="320">
        <f t="shared" si="144"/>
        <v>0</v>
      </c>
      <c r="AM836" s="320">
        <f t="shared" si="147"/>
        <v>0</v>
      </c>
      <c r="AN836" s="324">
        <f t="shared" si="148"/>
        <v>0</v>
      </c>
      <c r="AO836" s="324">
        <f t="shared" si="149"/>
        <v>0</v>
      </c>
      <c r="AP836" s="324">
        <f t="shared" si="150"/>
        <v>0</v>
      </c>
      <c r="AQ836" s="324">
        <f t="shared" si="151"/>
        <v>0</v>
      </c>
      <c r="AR836" s="324">
        <f t="shared" si="152"/>
        <v>0</v>
      </c>
      <c r="AS836" s="324">
        <f t="shared" si="153"/>
        <v>0</v>
      </c>
      <c r="AT836" s="324">
        <f t="shared" si="154"/>
        <v>0</v>
      </c>
      <c r="AU836" s="321">
        <f t="shared" si="155"/>
        <v>0</v>
      </c>
      <c r="AV836" s="322" t="str">
        <f t="shared" si="145"/>
        <v/>
      </c>
      <c r="AW836" s="110"/>
      <c r="AX836" s="110"/>
      <c r="AY836" s="110"/>
    </row>
    <row r="837" spans="1:51">
      <c r="A837" s="319"/>
      <c r="B837" s="634"/>
      <c r="C837" s="634"/>
      <c r="D837" s="633"/>
      <c r="E837" s="635"/>
      <c r="F837" s="635"/>
      <c r="G837" s="634"/>
      <c r="H837" s="647"/>
      <c r="I837" s="651"/>
      <c r="J837" s="647"/>
      <c r="K837" s="649"/>
      <c r="L837" s="647">
        <f>IF(D837="",0,VLOOKUP(D837,LookupDataNonCounty!$B$2:$C$16,2,FALSE)*J837)</f>
        <v>0</v>
      </c>
      <c r="M837" s="647"/>
      <c r="N837" s="647"/>
      <c r="O837" s="647"/>
      <c r="P837" s="647"/>
      <c r="Q837" s="647"/>
      <c r="R837" s="459"/>
      <c r="S837" s="460"/>
      <c r="T837" s="461"/>
      <c r="U837" s="462"/>
      <c r="V837" s="459"/>
      <c r="W837" s="459"/>
      <c r="X837" s="459"/>
      <c r="Y837" s="463"/>
      <c r="Z837" s="464"/>
      <c r="AA837" s="465"/>
      <c r="AB837" s="459"/>
      <c r="AC837" s="463"/>
      <c r="AD837" s="464"/>
      <c r="AE837" s="466"/>
      <c r="AF837" s="464"/>
      <c r="AG837" s="461"/>
      <c r="AH837" s="464"/>
      <c r="AI837" s="461"/>
      <c r="AJ837" s="653">
        <f t="shared" si="146"/>
        <v>1</v>
      </c>
      <c r="AK837" s="607"/>
      <c r="AL837" s="320">
        <f t="shared" ref="AL837:AL900" si="156">(I837+S837)*AJ837</f>
        <v>0</v>
      </c>
      <c r="AM837" s="320">
        <f t="shared" si="147"/>
        <v>0</v>
      </c>
      <c r="AN837" s="324">
        <f t="shared" si="148"/>
        <v>0</v>
      </c>
      <c r="AO837" s="324">
        <f t="shared" si="149"/>
        <v>0</v>
      </c>
      <c r="AP837" s="324">
        <f t="shared" si="150"/>
        <v>0</v>
      </c>
      <c r="AQ837" s="324">
        <f t="shared" si="151"/>
        <v>0</v>
      </c>
      <c r="AR837" s="324">
        <f t="shared" si="152"/>
        <v>0</v>
      </c>
      <c r="AS837" s="324">
        <f t="shared" si="153"/>
        <v>0</v>
      </c>
      <c r="AT837" s="324">
        <f t="shared" si="154"/>
        <v>0</v>
      </c>
      <c r="AU837" s="321">
        <f t="shared" si="155"/>
        <v>0</v>
      </c>
      <c r="AV837" s="322" t="str">
        <f t="shared" ref="AV837:AV900" si="157">IF(COUNTA(AK837,M837:AI837,A837:K837)&gt;0,"Y","")</f>
        <v/>
      </c>
      <c r="AW837" s="110"/>
      <c r="AX837" s="110"/>
      <c r="AY837" s="110"/>
    </row>
    <row r="838" spans="1:51">
      <c r="A838" s="319"/>
      <c r="B838" s="634"/>
      <c r="C838" s="634"/>
      <c r="D838" s="633"/>
      <c r="E838" s="635"/>
      <c r="F838" s="635"/>
      <c r="G838" s="634"/>
      <c r="H838" s="647"/>
      <c r="I838" s="651"/>
      <c r="J838" s="647"/>
      <c r="K838" s="649"/>
      <c r="L838" s="647">
        <f>IF(D838="",0,VLOOKUP(D838,LookupDataNonCounty!$B$2:$C$16,2,FALSE)*J838)</f>
        <v>0</v>
      </c>
      <c r="M838" s="647"/>
      <c r="N838" s="647"/>
      <c r="O838" s="647"/>
      <c r="P838" s="647"/>
      <c r="Q838" s="647"/>
      <c r="R838" s="459"/>
      <c r="S838" s="460"/>
      <c r="T838" s="461"/>
      <c r="U838" s="462"/>
      <c r="V838" s="459"/>
      <c r="W838" s="459"/>
      <c r="X838" s="459"/>
      <c r="Y838" s="463"/>
      <c r="Z838" s="464"/>
      <c r="AA838" s="465"/>
      <c r="AB838" s="459"/>
      <c r="AC838" s="463"/>
      <c r="AD838" s="464"/>
      <c r="AE838" s="466"/>
      <c r="AF838" s="464"/>
      <c r="AG838" s="461"/>
      <c r="AH838" s="464"/>
      <c r="AI838" s="461"/>
      <c r="AJ838" s="653">
        <f t="shared" ref="AJ838:AJ901" si="158">1-AK838</f>
        <v>1</v>
      </c>
      <c r="AK838" s="608"/>
      <c r="AL838" s="320">
        <f t="shared" si="156"/>
        <v>0</v>
      </c>
      <c r="AM838" s="320">
        <f t="shared" ref="AM838:AM901" si="159">AL838/40</f>
        <v>0</v>
      </c>
      <c r="AN838" s="324">
        <f t="shared" ref="AN838:AN901" si="160">(J838+SUM(T838:X838))*AJ838</f>
        <v>0</v>
      </c>
      <c r="AO838" s="324">
        <f t="shared" ref="AO838:AO901" si="161">(SUM(K838,Y838,Z838)*AJ838)</f>
        <v>0</v>
      </c>
      <c r="AP838" s="324">
        <f t="shared" ref="AP838:AP901" si="162">(L838+AA838+AB838)*AJ838</f>
        <v>0</v>
      </c>
      <c r="AQ838" s="324">
        <f t="shared" ref="AQ838:AQ901" si="163">(SUM(M838:N838)+SUM(AC838:AD838))*AJ838</f>
        <v>0</v>
      </c>
      <c r="AR838" s="324">
        <f t="shared" ref="AR838:AR901" si="164">(O838+AE838+AF838)*AJ838</f>
        <v>0</v>
      </c>
      <c r="AS838" s="324">
        <f t="shared" ref="AS838:AS901" si="165">(P838+AG838+AH838)*AJ838</f>
        <v>0</v>
      </c>
      <c r="AT838" s="324">
        <f t="shared" ref="AT838:AT901" si="166">(Q838+AI838)*AJ838</f>
        <v>0</v>
      </c>
      <c r="AU838" s="321">
        <f t="shared" ref="AU838:AU901" si="167">SUM(AN838:AT838)</f>
        <v>0</v>
      </c>
      <c r="AV838" s="322" t="str">
        <f t="shared" si="157"/>
        <v/>
      </c>
      <c r="AW838" s="110"/>
      <c r="AX838" s="110"/>
      <c r="AY838" s="110"/>
    </row>
    <row r="839" spans="1:51">
      <c r="A839" s="319"/>
      <c r="B839" s="634"/>
      <c r="C839" s="634"/>
      <c r="D839" s="633"/>
      <c r="E839" s="635"/>
      <c r="F839" s="635"/>
      <c r="G839" s="634"/>
      <c r="H839" s="647"/>
      <c r="I839" s="651"/>
      <c r="J839" s="647"/>
      <c r="K839" s="649"/>
      <c r="L839" s="647">
        <f>IF(D839="",0,VLOOKUP(D839,LookupDataNonCounty!$B$2:$C$16,2,FALSE)*J839)</f>
        <v>0</v>
      </c>
      <c r="M839" s="647"/>
      <c r="N839" s="647"/>
      <c r="O839" s="647"/>
      <c r="P839" s="647"/>
      <c r="Q839" s="647"/>
      <c r="R839" s="459"/>
      <c r="S839" s="460"/>
      <c r="T839" s="461"/>
      <c r="U839" s="462"/>
      <c r="V839" s="459"/>
      <c r="W839" s="459"/>
      <c r="X839" s="459"/>
      <c r="Y839" s="463"/>
      <c r="Z839" s="464"/>
      <c r="AA839" s="465"/>
      <c r="AB839" s="459"/>
      <c r="AC839" s="463"/>
      <c r="AD839" s="464"/>
      <c r="AE839" s="466"/>
      <c r="AF839" s="464"/>
      <c r="AG839" s="461"/>
      <c r="AH839" s="464"/>
      <c r="AI839" s="461"/>
      <c r="AJ839" s="653">
        <f t="shared" si="158"/>
        <v>1</v>
      </c>
      <c r="AK839" s="607"/>
      <c r="AL839" s="320">
        <f t="shared" si="156"/>
        <v>0</v>
      </c>
      <c r="AM839" s="320">
        <f t="shared" si="159"/>
        <v>0</v>
      </c>
      <c r="AN839" s="324">
        <f t="shared" si="160"/>
        <v>0</v>
      </c>
      <c r="AO839" s="324">
        <f t="shared" si="161"/>
        <v>0</v>
      </c>
      <c r="AP839" s="324">
        <f t="shared" si="162"/>
        <v>0</v>
      </c>
      <c r="AQ839" s="324">
        <f t="shared" si="163"/>
        <v>0</v>
      </c>
      <c r="AR839" s="324">
        <f t="shared" si="164"/>
        <v>0</v>
      </c>
      <c r="AS839" s="324">
        <f t="shared" si="165"/>
        <v>0</v>
      </c>
      <c r="AT839" s="324">
        <f t="shared" si="166"/>
        <v>0</v>
      </c>
      <c r="AU839" s="321">
        <f t="shared" si="167"/>
        <v>0</v>
      </c>
      <c r="AV839" s="322" t="str">
        <f t="shared" si="157"/>
        <v/>
      </c>
      <c r="AW839" s="110"/>
      <c r="AX839" s="110"/>
      <c r="AY839" s="110"/>
    </row>
    <row r="840" spans="1:51">
      <c r="A840" s="319"/>
      <c r="B840" s="634"/>
      <c r="C840" s="634"/>
      <c r="D840" s="633"/>
      <c r="E840" s="635"/>
      <c r="F840" s="635"/>
      <c r="G840" s="634"/>
      <c r="H840" s="647"/>
      <c r="I840" s="651"/>
      <c r="J840" s="647"/>
      <c r="K840" s="649"/>
      <c r="L840" s="647">
        <f>IF(D840="",0,VLOOKUP(D840,LookupDataNonCounty!$B$2:$C$16,2,FALSE)*J840)</f>
        <v>0</v>
      </c>
      <c r="M840" s="647"/>
      <c r="N840" s="647"/>
      <c r="O840" s="647"/>
      <c r="P840" s="647"/>
      <c r="Q840" s="647"/>
      <c r="R840" s="459"/>
      <c r="S840" s="460"/>
      <c r="T840" s="461"/>
      <c r="U840" s="462"/>
      <c r="V840" s="459"/>
      <c r="W840" s="459"/>
      <c r="X840" s="459"/>
      <c r="Y840" s="463"/>
      <c r="Z840" s="464"/>
      <c r="AA840" s="465"/>
      <c r="AB840" s="459"/>
      <c r="AC840" s="463"/>
      <c r="AD840" s="464"/>
      <c r="AE840" s="466"/>
      <c r="AF840" s="464"/>
      <c r="AG840" s="461"/>
      <c r="AH840" s="464"/>
      <c r="AI840" s="461"/>
      <c r="AJ840" s="653">
        <f t="shared" si="158"/>
        <v>1</v>
      </c>
      <c r="AK840" s="608"/>
      <c r="AL840" s="320">
        <f t="shared" si="156"/>
        <v>0</v>
      </c>
      <c r="AM840" s="320">
        <f t="shared" si="159"/>
        <v>0</v>
      </c>
      <c r="AN840" s="324">
        <f t="shared" si="160"/>
        <v>0</v>
      </c>
      <c r="AO840" s="324">
        <f t="shared" si="161"/>
        <v>0</v>
      </c>
      <c r="AP840" s="324">
        <f t="shared" si="162"/>
        <v>0</v>
      </c>
      <c r="AQ840" s="324">
        <f t="shared" si="163"/>
        <v>0</v>
      </c>
      <c r="AR840" s="324">
        <f t="shared" si="164"/>
        <v>0</v>
      </c>
      <c r="AS840" s="324">
        <f t="shared" si="165"/>
        <v>0</v>
      </c>
      <c r="AT840" s="324">
        <f t="shared" si="166"/>
        <v>0</v>
      </c>
      <c r="AU840" s="321">
        <f t="shared" si="167"/>
        <v>0</v>
      </c>
      <c r="AV840" s="322" t="str">
        <f t="shared" si="157"/>
        <v/>
      </c>
      <c r="AW840" s="110"/>
      <c r="AX840" s="110"/>
      <c r="AY840" s="110"/>
    </row>
    <row r="841" spans="1:51">
      <c r="A841" s="319"/>
      <c r="B841" s="634"/>
      <c r="C841" s="634"/>
      <c r="D841" s="633"/>
      <c r="E841" s="635"/>
      <c r="F841" s="635"/>
      <c r="G841" s="634"/>
      <c r="H841" s="647"/>
      <c r="I841" s="651"/>
      <c r="J841" s="647"/>
      <c r="K841" s="649"/>
      <c r="L841" s="647">
        <f>IF(D841="",0,VLOOKUP(D841,LookupDataNonCounty!$B$2:$C$16,2,FALSE)*J841)</f>
        <v>0</v>
      </c>
      <c r="M841" s="647"/>
      <c r="N841" s="647"/>
      <c r="O841" s="647"/>
      <c r="P841" s="647"/>
      <c r="Q841" s="647"/>
      <c r="R841" s="459"/>
      <c r="S841" s="460"/>
      <c r="T841" s="461"/>
      <c r="U841" s="462"/>
      <c r="V841" s="459"/>
      <c r="W841" s="459"/>
      <c r="X841" s="459"/>
      <c r="Y841" s="463"/>
      <c r="Z841" s="464"/>
      <c r="AA841" s="465"/>
      <c r="AB841" s="459"/>
      <c r="AC841" s="463"/>
      <c r="AD841" s="464"/>
      <c r="AE841" s="466"/>
      <c r="AF841" s="464"/>
      <c r="AG841" s="461"/>
      <c r="AH841" s="464"/>
      <c r="AI841" s="461"/>
      <c r="AJ841" s="653">
        <f t="shared" si="158"/>
        <v>1</v>
      </c>
      <c r="AK841" s="607"/>
      <c r="AL841" s="320">
        <f t="shared" si="156"/>
        <v>0</v>
      </c>
      <c r="AM841" s="320">
        <f t="shared" si="159"/>
        <v>0</v>
      </c>
      <c r="AN841" s="324">
        <f t="shared" si="160"/>
        <v>0</v>
      </c>
      <c r="AO841" s="324">
        <f t="shared" si="161"/>
        <v>0</v>
      </c>
      <c r="AP841" s="324">
        <f t="shared" si="162"/>
        <v>0</v>
      </c>
      <c r="AQ841" s="324">
        <f t="shared" si="163"/>
        <v>0</v>
      </c>
      <c r="AR841" s="324">
        <f t="shared" si="164"/>
        <v>0</v>
      </c>
      <c r="AS841" s="324">
        <f t="shared" si="165"/>
        <v>0</v>
      </c>
      <c r="AT841" s="324">
        <f t="shared" si="166"/>
        <v>0</v>
      </c>
      <c r="AU841" s="321">
        <f t="shared" si="167"/>
        <v>0</v>
      </c>
      <c r="AV841" s="322" t="str">
        <f t="shared" si="157"/>
        <v/>
      </c>
      <c r="AW841" s="110"/>
      <c r="AX841" s="110"/>
      <c r="AY841" s="110"/>
    </row>
    <row r="842" spans="1:51">
      <c r="A842" s="319"/>
      <c r="B842" s="634"/>
      <c r="C842" s="634"/>
      <c r="D842" s="633"/>
      <c r="E842" s="635"/>
      <c r="F842" s="635"/>
      <c r="G842" s="634"/>
      <c r="H842" s="647"/>
      <c r="I842" s="651"/>
      <c r="J842" s="647"/>
      <c r="K842" s="649"/>
      <c r="L842" s="647">
        <f>IF(D842="",0,VLOOKUP(D842,LookupDataNonCounty!$B$2:$C$16,2,FALSE)*J842)</f>
        <v>0</v>
      </c>
      <c r="M842" s="647"/>
      <c r="N842" s="647"/>
      <c r="O842" s="647"/>
      <c r="P842" s="647"/>
      <c r="Q842" s="647"/>
      <c r="R842" s="459"/>
      <c r="S842" s="460"/>
      <c r="T842" s="461"/>
      <c r="U842" s="462"/>
      <c r="V842" s="459"/>
      <c r="W842" s="459"/>
      <c r="X842" s="459"/>
      <c r="Y842" s="463"/>
      <c r="Z842" s="464"/>
      <c r="AA842" s="465"/>
      <c r="AB842" s="459"/>
      <c r="AC842" s="463"/>
      <c r="AD842" s="464"/>
      <c r="AE842" s="466"/>
      <c r="AF842" s="464"/>
      <c r="AG842" s="461"/>
      <c r="AH842" s="464"/>
      <c r="AI842" s="461"/>
      <c r="AJ842" s="653">
        <f t="shared" si="158"/>
        <v>1</v>
      </c>
      <c r="AK842" s="608"/>
      <c r="AL842" s="320">
        <f t="shared" si="156"/>
        <v>0</v>
      </c>
      <c r="AM842" s="320">
        <f t="shared" si="159"/>
        <v>0</v>
      </c>
      <c r="AN842" s="324">
        <f t="shared" si="160"/>
        <v>0</v>
      </c>
      <c r="AO842" s="324">
        <f t="shared" si="161"/>
        <v>0</v>
      </c>
      <c r="AP842" s="324">
        <f t="shared" si="162"/>
        <v>0</v>
      </c>
      <c r="AQ842" s="324">
        <f t="shared" si="163"/>
        <v>0</v>
      </c>
      <c r="AR842" s="324">
        <f t="shared" si="164"/>
        <v>0</v>
      </c>
      <c r="AS842" s="324">
        <f t="shared" si="165"/>
        <v>0</v>
      </c>
      <c r="AT842" s="324">
        <f t="shared" si="166"/>
        <v>0</v>
      </c>
      <c r="AU842" s="321">
        <f t="shared" si="167"/>
        <v>0</v>
      </c>
      <c r="AV842" s="322" t="str">
        <f t="shared" si="157"/>
        <v/>
      </c>
      <c r="AW842" s="110"/>
      <c r="AX842" s="110"/>
      <c r="AY842" s="110"/>
    </row>
    <row r="843" spans="1:51">
      <c r="A843" s="319"/>
      <c r="B843" s="634"/>
      <c r="C843" s="634"/>
      <c r="D843" s="633"/>
      <c r="E843" s="635"/>
      <c r="F843" s="635"/>
      <c r="G843" s="634"/>
      <c r="H843" s="647"/>
      <c r="I843" s="651"/>
      <c r="J843" s="647"/>
      <c r="K843" s="649"/>
      <c r="L843" s="647">
        <f>IF(D843="",0,VLOOKUP(D843,LookupDataNonCounty!$B$2:$C$16,2,FALSE)*J843)</f>
        <v>0</v>
      </c>
      <c r="M843" s="647"/>
      <c r="N843" s="647"/>
      <c r="O843" s="647"/>
      <c r="P843" s="647"/>
      <c r="Q843" s="647"/>
      <c r="R843" s="459"/>
      <c r="S843" s="460"/>
      <c r="T843" s="461"/>
      <c r="U843" s="462"/>
      <c r="V843" s="459"/>
      <c r="W843" s="459"/>
      <c r="X843" s="459"/>
      <c r="Y843" s="463"/>
      <c r="Z843" s="464"/>
      <c r="AA843" s="465"/>
      <c r="AB843" s="459"/>
      <c r="AC843" s="463"/>
      <c r="AD843" s="464"/>
      <c r="AE843" s="466"/>
      <c r="AF843" s="464"/>
      <c r="AG843" s="461"/>
      <c r="AH843" s="464"/>
      <c r="AI843" s="461"/>
      <c r="AJ843" s="653">
        <f t="shared" si="158"/>
        <v>1</v>
      </c>
      <c r="AK843" s="607"/>
      <c r="AL843" s="320">
        <f t="shared" si="156"/>
        <v>0</v>
      </c>
      <c r="AM843" s="320">
        <f t="shared" si="159"/>
        <v>0</v>
      </c>
      <c r="AN843" s="324">
        <f t="shared" si="160"/>
        <v>0</v>
      </c>
      <c r="AO843" s="324">
        <f t="shared" si="161"/>
        <v>0</v>
      </c>
      <c r="AP843" s="324">
        <f t="shared" si="162"/>
        <v>0</v>
      </c>
      <c r="AQ843" s="324">
        <f t="shared" si="163"/>
        <v>0</v>
      </c>
      <c r="AR843" s="324">
        <f t="shared" si="164"/>
        <v>0</v>
      </c>
      <c r="AS843" s="324">
        <f t="shared" si="165"/>
        <v>0</v>
      </c>
      <c r="AT843" s="324">
        <f t="shared" si="166"/>
        <v>0</v>
      </c>
      <c r="AU843" s="321">
        <f t="shared" si="167"/>
        <v>0</v>
      </c>
      <c r="AV843" s="322" t="str">
        <f t="shared" si="157"/>
        <v/>
      </c>
      <c r="AW843" s="110"/>
      <c r="AX843" s="110"/>
      <c r="AY843" s="110"/>
    </row>
    <row r="844" spans="1:51">
      <c r="A844" s="319"/>
      <c r="B844" s="634"/>
      <c r="C844" s="634"/>
      <c r="D844" s="633"/>
      <c r="E844" s="635"/>
      <c r="F844" s="635"/>
      <c r="G844" s="634"/>
      <c r="H844" s="647"/>
      <c r="I844" s="651"/>
      <c r="J844" s="647"/>
      <c r="K844" s="649"/>
      <c r="L844" s="647">
        <f>IF(D844="",0,VLOOKUP(D844,LookupDataNonCounty!$B$2:$C$16,2,FALSE)*J844)</f>
        <v>0</v>
      </c>
      <c r="M844" s="647"/>
      <c r="N844" s="647"/>
      <c r="O844" s="647"/>
      <c r="P844" s="647"/>
      <c r="Q844" s="647"/>
      <c r="R844" s="459"/>
      <c r="S844" s="460"/>
      <c r="T844" s="461"/>
      <c r="U844" s="462"/>
      <c r="V844" s="459"/>
      <c r="W844" s="459"/>
      <c r="X844" s="459"/>
      <c r="Y844" s="463"/>
      <c r="Z844" s="464"/>
      <c r="AA844" s="465"/>
      <c r="AB844" s="459"/>
      <c r="AC844" s="463"/>
      <c r="AD844" s="464"/>
      <c r="AE844" s="466"/>
      <c r="AF844" s="464"/>
      <c r="AG844" s="461"/>
      <c r="AH844" s="464"/>
      <c r="AI844" s="461"/>
      <c r="AJ844" s="653">
        <f t="shared" si="158"/>
        <v>1</v>
      </c>
      <c r="AK844" s="608"/>
      <c r="AL844" s="320">
        <f t="shared" si="156"/>
        <v>0</v>
      </c>
      <c r="AM844" s="320">
        <f t="shared" si="159"/>
        <v>0</v>
      </c>
      <c r="AN844" s="324">
        <f t="shared" si="160"/>
        <v>0</v>
      </c>
      <c r="AO844" s="324">
        <f t="shared" si="161"/>
        <v>0</v>
      </c>
      <c r="AP844" s="324">
        <f t="shared" si="162"/>
        <v>0</v>
      </c>
      <c r="AQ844" s="324">
        <f t="shared" si="163"/>
        <v>0</v>
      </c>
      <c r="AR844" s="324">
        <f t="shared" si="164"/>
        <v>0</v>
      </c>
      <c r="AS844" s="324">
        <f t="shared" si="165"/>
        <v>0</v>
      </c>
      <c r="AT844" s="324">
        <f t="shared" si="166"/>
        <v>0</v>
      </c>
      <c r="AU844" s="321">
        <f t="shared" si="167"/>
        <v>0</v>
      </c>
      <c r="AV844" s="322" t="str">
        <f t="shared" si="157"/>
        <v/>
      </c>
      <c r="AW844" s="110"/>
      <c r="AX844" s="110"/>
      <c r="AY844" s="110"/>
    </row>
    <row r="845" spans="1:51">
      <c r="A845" s="319"/>
      <c r="B845" s="634"/>
      <c r="C845" s="634"/>
      <c r="D845" s="633"/>
      <c r="E845" s="635"/>
      <c r="F845" s="635"/>
      <c r="G845" s="634"/>
      <c r="H845" s="647"/>
      <c r="I845" s="651"/>
      <c r="J845" s="647"/>
      <c r="K845" s="649"/>
      <c r="L845" s="647">
        <f>IF(D845="",0,VLOOKUP(D845,LookupDataNonCounty!$B$2:$C$16,2,FALSE)*J845)</f>
        <v>0</v>
      </c>
      <c r="M845" s="647"/>
      <c r="N845" s="647"/>
      <c r="O845" s="647"/>
      <c r="P845" s="647"/>
      <c r="Q845" s="647"/>
      <c r="R845" s="459"/>
      <c r="S845" s="460"/>
      <c r="T845" s="461"/>
      <c r="U845" s="462"/>
      <c r="V845" s="459"/>
      <c r="W845" s="459"/>
      <c r="X845" s="459"/>
      <c r="Y845" s="463"/>
      <c r="Z845" s="464"/>
      <c r="AA845" s="465"/>
      <c r="AB845" s="459"/>
      <c r="AC845" s="463"/>
      <c r="AD845" s="464"/>
      <c r="AE845" s="466"/>
      <c r="AF845" s="464"/>
      <c r="AG845" s="461"/>
      <c r="AH845" s="464"/>
      <c r="AI845" s="461"/>
      <c r="AJ845" s="653">
        <f t="shared" si="158"/>
        <v>1</v>
      </c>
      <c r="AK845" s="607"/>
      <c r="AL845" s="320">
        <f t="shared" si="156"/>
        <v>0</v>
      </c>
      <c r="AM845" s="320">
        <f t="shared" si="159"/>
        <v>0</v>
      </c>
      <c r="AN845" s="324">
        <f t="shared" si="160"/>
        <v>0</v>
      </c>
      <c r="AO845" s="324">
        <f t="shared" si="161"/>
        <v>0</v>
      </c>
      <c r="AP845" s="324">
        <f t="shared" si="162"/>
        <v>0</v>
      </c>
      <c r="AQ845" s="324">
        <f t="shared" si="163"/>
        <v>0</v>
      </c>
      <c r="AR845" s="324">
        <f t="shared" si="164"/>
        <v>0</v>
      </c>
      <c r="AS845" s="324">
        <f t="shared" si="165"/>
        <v>0</v>
      </c>
      <c r="AT845" s="324">
        <f t="shared" si="166"/>
        <v>0</v>
      </c>
      <c r="AU845" s="321">
        <f t="shared" si="167"/>
        <v>0</v>
      </c>
      <c r="AV845" s="322" t="str">
        <f t="shared" si="157"/>
        <v/>
      </c>
      <c r="AW845" s="110"/>
      <c r="AX845" s="110"/>
      <c r="AY845" s="110"/>
    </row>
    <row r="846" spans="1:51">
      <c r="A846" s="319"/>
      <c r="B846" s="634"/>
      <c r="C846" s="634"/>
      <c r="D846" s="633"/>
      <c r="E846" s="635"/>
      <c r="F846" s="635"/>
      <c r="G846" s="634"/>
      <c r="H846" s="647"/>
      <c r="I846" s="651"/>
      <c r="J846" s="647"/>
      <c r="K846" s="649"/>
      <c r="L846" s="647">
        <f>IF(D846="",0,VLOOKUP(D846,LookupDataNonCounty!$B$2:$C$16,2,FALSE)*J846)</f>
        <v>0</v>
      </c>
      <c r="M846" s="647"/>
      <c r="N846" s="647"/>
      <c r="O846" s="647"/>
      <c r="P846" s="647"/>
      <c r="Q846" s="647"/>
      <c r="R846" s="459"/>
      <c r="S846" s="460"/>
      <c r="T846" s="461"/>
      <c r="U846" s="462"/>
      <c r="V846" s="459"/>
      <c r="W846" s="459"/>
      <c r="X846" s="459"/>
      <c r="Y846" s="463"/>
      <c r="Z846" s="464"/>
      <c r="AA846" s="465"/>
      <c r="AB846" s="459"/>
      <c r="AC846" s="463"/>
      <c r="AD846" s="464"/>
      <c r="AE846" s="466"/>
      <c r="AF846" s="464"/>
      <c r="AG846" s="461"/>
      <c r="AH846" s="464"/>
      <c r="AI846" s="461"/>
      <c r="AJ846" s="653">
        <f t="shared" si="158"/>
        <v>1</v>
      </c>
      <c r="AK846" s="608"/>
      <c r="AL846" s="320">
        <f t="shared" si="156"/>
        <v>0</v>
      </c>
      <c r="AM846" s="320">
        <f t="shared" si="159"/>
        <v>0</v>
      </c>
      <c r="AN846" s="324">
        <f t="shared" si="160"/>
        <v>0</v>
      </c>
      <c r="AO846" s="324">
        <f t="shared" si="161"/>
        <v>0</v>
      </c>
      <c r="AP846" s="324">
        <f t="shared" si="162"/>
        <v>0</v>
      </c>
      <c r="AQ846" s="324">
        <f t="shared" si="163"/>
        <v>0</v>
      </c>
      <c r="AR846" s="324">
        <f t="shared" si="164"/>
        <v>0</v>
      </c>
      <c r="AS846" s="324">
        <f t="shared" si="165"/>
        <v>0</v>
      </c>
      <c r="AT846" s="324">
        <f t="shared" si="166"/>
        <v>0</v>
      </c>
      <c r="AU846" s="321">
        <f t="shared" si="167"/>
        <v>0</v>
      </c>
      <c r="AV846" s="322" t="str">
        <f t="shared" si="157"/>
        <v/>
      </c>
      <c r="AW846" s="110"/>
      <c r="AX846" s="110"/>
      <c r="AY846" s="110"/>
    </row>
    <row r="847" spans="1:51">
      <c r="A847" s="319"/>
      <c r="B847" s="634"/>
      <c r="C847" s="634"/>
      <c r="D847" s="633"/>
      <c r="E847" s="635"/>
      <c r="F847" s="635"/>
      <c r="G847" s="634"/>
      <c r="H847" s="647"/>
      <c r="I847" s="651"/>
      <c r="J847" s="647"/>
      <c r="K847" s="649"/>
      <c r="L847" s="647">
        <f>IF(D847="",0,VLOOKUP(D847,LookupDataNonCounty!$B$2:$C$16,2,FALSE)*J847)</f>
        <v>0</v>
      </c>
      <c r="M847" s="647"/>
      <c r="N847" s="647"/>
      <c r="O847" s="647"/>
      <c r="P847" s="647"/>
      <c r="Q847" s="647"/>
      <c r="R847" s="459"/>
      <c r="S847" s="460"/>
      <c r="T847" s="461"/>
      <c r="U847" s="462"/>
      <c r="V847" s="459"/>
      <c r="W847" s="459"/>
      <c r="X847" s="459"/>
      <c r="Y847" s="463"/>
      <c r="Z847" s="464"/>
      <c r="AA847" s="465"/>
      <c r="AB847" s="459"/>
      <c r="AC847" s="463"/>
      <c r="AD847" s="464"/>
      <c r="AE847" s="466"/>
      <c r="AF847" s="464"/>
      <c r="AG847" s="461"/>
      <c r="AH847" s="464"/>
      <c r="AI847" s="461"/>
      <c r="AJ847" s="653">
        <f t="shared" si="158"/>
        <v>1</v>
      </c>
      <c r="AK847" s="607"/>
      <c r="AL847" s="320">
        <f t="shared" si="156"/>
        <v>0</v>
      </c>
      <c r="AM847" s="320">
        <f t="shared" si="159"/>
        <v>0</v>
      </c>
      <c r="AN847" s="324">
        <f t="shared" si="160"/>
        <v>0</v>
      </c>
      <c r="AO847" s="324">
        <f t="shared" si="161"/>
        <v>0</v>
      </c>
      <c r="AP847" s="324">
        <f t="shared" si="162"/>
        <v>0</v>
      </c>
      <c r="AQ847" s="324">
        <f t="shared" si="163"/>
        <v>0</v>
      </c>
      <c r="AR847" s="324">
        <f t="shared" si="164"/>
        <v>0</v>
      </c>
      <c r="AS847" s="324">
        <f t="shared" si="165"/>
        <v>0</v>
      </c>
      <c r="AT847" s="324">
        <f t="shared" si="166"/>
        <v>0</v>
      </c>
      <c r="AU847" s="321">
        <f t="shared" si="167"/>
        <v>0</v>
      </c>
      <c r="AV847" s="322" t="str">
        <f t="shared" si="157"/>
        <v/>
      </c>
      <c r="AW847" s="110"/>
      <c r="AX847" s="110"/>
      <c r="AY847" s="110"/>
    </row>
    <row r="848" spans="1:51">
      <c r="A848" s="319"/>
      <c r="B848" s="634"/>
      <c r="C848" s="634"/>
      <c r="D848" s="633"/>
      <c r="E848" s="635"/>
      <c r="F848" s="635"/>
      <c r="G848" s="634"/>
      <c r="H848" s="647"/>
      <c r="I848" s="651"/>
      <c r="J848" s="647"/>
      <c r="K848" s="649"/>
      <c r="L848" s="647">
        <f>IF(D848="",0,VLOOKUP(D848,LookupDataNonCounty!$B$2:$C$16,2,FALSE)*J848)</f>
        <v>0</v>
      </c>
      <c r="M848" s="647"/>
      <c r="N848" s="647"/>
      <c r="O848" s="647"/>
      <c r="P848" s="647"/>
      <c r="Q848" s="647"/>
      <c r="R848" s="459"/>
      <c r="S848" s="460"/>
      <c r="T848" s="461"/>
      <c r="U848" s="462"/>
      <c r="V848" s="459"/>
      <c r="W848" s="459"/>
      <c r="X848" s="459"/>
      <c r="Y848" s="463"/>
      <c r="Z848" s="464"/>
      <c r="AA848" s="465"/>
      <c r="AB848" s="459"/>
      <c r="AC848" s="463"/>
      <c r="AD848" s="464"/>
      <c r="AE848" s="466"/>
      <c r="AF848" s="464"/>
      <c r="AG848" s="461"/>
      <c r="AH848" s="464"/>
      <c r="AI848" s="461"/>
      <c r="AJ848" s="653">
        <f t="shared" si="158"/>
        <v>1</v>
      </c>
      <c r="AK848" s="608"/>
      <c r="AL848" s="320">
        <f t="shared" si="156"/>
        <v>0</v>
      </c>
      <c r="AM848" s="320">
        <f t="shared" si="159"/>
        <v>0</v>
      </c>
      <c r="AN848" s="324">
        <f t="shared" si="160"/>
        <v>0</v>
      </c>
      <c r="AO848" s="324">
        <f t="shared" si="161"/>
        <v>0</v>
      </c>
      <c r="AP848" s="324">
        <f t="shared" si="162"/>
        <v>0</v>
      </c>
      <c r="AQ848" s="324">
        <f t="shared" si="163"/>
        <v>0</v>
      </c>
      <c r="AR848" s="324">
        <f t="shared" si="164"/>
        <v>0</v>
      </c>
      <c r="AS848" s="324">
        <f t="shared" si="165"/>
        <v>0</v>
      </c>
      <c r="AT848" s="324">
        <f t="shared" si="166"/>
        <v>0</v>
      </c>
      <c r="AU848" s="321">
        <f t="shared" si="167"/>
        <v>0</v>
      </c>
      <c r="AV848" s="322" t="str">
        <f t="shared" si="157"/>
        <v/>
      </c>
      <c r="AW848" s="110"/>
      <c r="AX848" s="110"/>
      <c r="AY848" s="110"/>
    </row>
    <row r="849" spans="1:51">
      <c r="A849" s="319"/>
      <c r="B849" s="634"/>
      <c r="C849" s="634"/>
      <c r="D849" s="633"/>
      <c r="E849" s="635"/>
      <c r="F849" s="635"/>
      <c r="G849" s="634"/>
      <c r="H849" s="647"/>
      <c r="I849" s="651"/>
      <c r="J849" s="647"/>
      <c r="K849" s="649"/>
      <c r="L849" s="647">
        <f>IF(D849="",0,VLOOKUP(D849,LookupDataNonCounty!$B$2:$C$16,2,FALSE)*J849)</f>
        <v>0</v>
      </c>
      <c r="M849" s="647"/>
      <c r="N849" s="647"/>
      <c r="O849" s="647"/>
      <c r="P849" s="647"/>
      <c r="Q849" s="647"/>
      <c r="R849" s="459"/>
      <c r="S849" s="460"/>
      <c r="T849" s="461"/>
      <c r="U849" s="462"/>
      <c r="V849" s="459"/>
      <c r="W849" s="459"/>
      <c r="X849" s="459"/>
      <c r="Y849" s="463"/>
      <c r="Z849" s="464"/>
      <c r="AA849" s="465"/>
      <c r="AB849" s="459"/>
      <c r="AC849" s="463"/>
      <c r="AD849" s="464"/>
      <c r="AE849" s="466"/>
      <c r="AF849" s="464"/>
      <c r="AG849" s="461"/>
      <c r="AH849" s="464"/>
      <c r="AI849" s="461"/>
      <c r="AJ849" s="653">
        <f t="shared" si="158"/>
        <v>1</v>
      </c>
      <c r="AK849" s="607"/>
      <c r="AL849" s="320">
        <f t="shared" si="156"/>
        <v>0</v>
      </c>
      <c r="AM849" s="320">
        <f t="shared" si="159"/>
        <v>0</v>
      </c>
      <c r="AN849" s="324">
        <f t="shared" si="160"/>
        <v>0</v>
      </c>
      <c r="AO849" s="324">
        <f t="shared" si="161"/>
        <v>0</v>
      </c>
      <c r="AP849" s="324">
        <f t="shared" si="162"/>
        <v>0</v>
      </c>
      <c r="AQ849" s="324">
        <f t="shared" si="163"/>
        <v>0</v>
      </c>
      <c r="AR849" s="324">
        <f t="shared" si="164"/>
        <v>0</v>
      </c>
      <c r="AS849" s="324">
        <f t="shared" si="165"/>
        <v>0</v>
      </c>
      <c r="AT849" s="324">
        <f t="shared" si="166"/>
        <v>0</v>
      </c>
      <c r="AU849" s="321">
        <f t="shared" si="167"/>
        <v>0</v>
      </c>
      <c r="AV849" s="322" t="str">
        <f t="shared" si="157"/>
        <v/>
      </c>
      <c r="AW849" s="110"/>
      <c r="AX849" s="110"/>
      <c r="AY849" s="110"/>
    </row>
    <row r="850" spans="1:51">
      <c r="A850" s="319"/>
      <c r="B850" s="634"/>
      <c r="C850" s="634"/>
      <c r="D850" s="633"/>
      <c r="E850" s="635"/>
      <c r="F850" s="635"/>
      <c r="G850" s="634"/>
      <c r="H850" s="647"/>
      <c r="I850" s="651"/>
      <c r="J850" s="647"/>
      <c r="K850" s="649"/>
      <c r="L850" s="647">
        <f>IF(D850="",0,VLOOKUP(D850,LookupDataNonCounty!$B$2:$C$16,2,FALSE)*J850)</f>
        <v>0</v>
      </c>
      <c r="M850" s="647"/>
      <c r="N850" s="647"/>
      <c r="O850" s="647"/>
      <c r="P850" s="647"/>
      <c r="Q850" s="647"/>
      <c r="R850" s="459"/>
      <c r="S850" s="460"/>
      <c r="T850" s="461"/>
      <c r="U850" s="462"/>
      <c r="V850" s="459"/>
      <c r="W850" s="459"/>
      <c r="X850" s="459"/>
      <c r="Y850" s="463"/>
      <c r="Z850" s="464"/>
      <c r="AA850" s="465"/>
      <c r="AB850" s="459"/>
      <c r="AC850" s="463"/>
      <c r="AD850" s="464"/>
      <c r="AE850" s="466"/>
      <c r="AF850" s="464"/>
      <c r="AG850" s="461"/>
      <c r="AH850" s="464"/>
      <c r="AI850" s="461"/>
      <c r="AJ850" s="653">
        <f t="shared" si="158"/>
        <v>1</v>
      </c>
      <c r="AK850" s="608"/>
      <c r="AL850" s="320">
        <f t="shared" si="156"/>
        <v>0</v>
      </c>
      <c r="AM850" s="320">
        <f t="shared" si="159"/>
        <v>0</v>
      </c>
      <c r="AN850" s="324">
        <f t="shared" si="160"/>
        <v>0</v>
      </c>
      <c r="AO850" s="324">
        <f t="shared" si="161"/>
        <v>0</v>
      </c>
      <c r="AP850" s="324">
        <f t="shared" si="162"/>
        <v>0</v>
      </c>
      <c r="AQ850" s="324">
        <f t="shared" si="163"/>
        <v>0</v>
      </c>
      <c r="AR850" s="324">
        <f t="shared" si="164"/>
        <v>0</v>
      </c>
      <c r="AS850" s="324">
        <f t="shared" si="165"/>
        <v>0</v>
      </c>
      <c r="AT850" s="324">
        <f t="shared" si="166"/>
        <v>0</v>
      </c>
      <c r="AU850" s="321">
        <f t="shared" si="167"/>
        <v>0</v>
      </c>
      <c r="AV850" s="322" t="str">
        <f t="shared" si="157"/>
        <v/>
      </c>
      <c r="AW850" s="110"/>
      <c r="AX850" s="110"/>
      <c r="AY850" s="110"/>
    </row>
    <row r="851" spans="1:51">
      <c r="A851" s="319"/>
      <c r="B851" s="634"/>
      <c r="C851" s="634"/>
      <c r="D851" s="633"/>
      <c r="E851" s="635"/>
      <c r="F851" s="635"/>
      <c r="G851" s="634"/>
      <c r="H851" s="647"/>
      <c r="I851" s="651"/>
      <c r="J851" s="647"/>
      <c r="K851" s="649"/>
      <c r="L851" s="647">
        <f>IF(D851="",0,VLOOKUP(D851,LookupDataNonCounty!$B$2:$C$16,2,FALSE)*J851)</f>
        <v>0</v>
      </c>
      <c r="M851" s="647"/>
      <c r="N851" s="647"/>
      <c r="O851" s="647"/>
      <c r="P851" s="647"/>
      <c r="Q851" s="647"/>
      <c r="R851" s="459"/>
      <c r="S851" s="460"/>
      <c r="T851" s="461"/>
      <c r="U851" s="462"/>
      <c r="V851" s="459"/>
      <c r="W851" s="459"/>
      <c r="X851" s="459"/>
      <c r="Y851" s="463"/>
      <c r="Z851" s="464"/>
      <c r="AA851" s="465"/>
      <c r="AB851" s="459"/>
      <c r="AC851" s="463"/>
      <c r="AD851" s="464"/>
      <c r="AE851" s="466"/>
      <c r="AF851" s="464"/>
      <c r="AG851" s="461"/>
      <c r="AH851" s="464"/>
      <c r="AI851" s="461"/>
      <c r="AJ851" s="653">
        <f t="shared" si="158"/>
        <v>1</v>
      </c>
      <c r="AK851" s="607"/>
      <c r="AL851" s="320">
        <f t="shared" si="156"/>
        <v>0</v>
      </c>
      <c r="AM851" s="320">
        <f t="shared" si="159"/>
        <v>0</v>
      </c>
      <c r="AN851" s="324">
        <f t="shared" si="160"/>
        <v>0</v>
      </c>
      <c r="AO851" s="324">
        <f t="shared" si="161"/>
        <v>0</v>
      </c>
      <c r="AP851" s="324">
        <f t="shared" si="162"/>
        <v>0</v>
      </c>
      <c r="AQ851" s="324">
        <f t="shared" si="163"/>
        <v>0</v>
      </c>
      <c r="AR851" s="324">
        <f t="shared" si="164"/>
        <v>0</v>
      </c>
      <c r="AS851" s="324">
        <f t="shared" si="165"/>
        <v>0</v>
      </c>
      <c r="AT851" s="324">
        <f t="shared" si="166"/>
        <v>0</v>
      </c>
      <c r="AU851" s="321">
        <f t="shared" si="167"/>
        <v>0</v>
      </c>
      <c r="AV851" s="322" t="str">
        <f t="shared" si="157"/>
        <v/>
      </c>
      <c r="AW851" s="110"/>
      <c r="AX851" s="110"/>
      <c r="AY851" s="110"/>
    </row>
    <row r="852" spans="1:51">
      <c r="A852" s="319"/>
      <c r="B852" s="634"/>
      <c r="C852" s="634"/>
      <c r="D852" s="633"/>
      <c r="E852" s="635"/>
      <c r="F852" s="635"/>
      <c r="G852" s="634"/>
      <c r="H852" s="647"/>
      <c r="I852" s="651"/>
      <c r="J852" s="647"/>
      <c r="K852" s="649"/>
      <c r="L852" s="647">
        <f>IF(D852="",0,VLOOKUP(D852,LookupDataNonCounty!$B$2:$C$16,2,FALSE)*J852)</f>
        <v>0</v>
      </c>
      <c r="M852" s="647"/>
      <c r="N852" s="647"/>
      <c r="O852" s="647"/>
      <c r="P852" s="647"/>
      <c r="Q852" s="647"/>
      <c r="R852" s="459"/>
      <c r="S852" s="460"/>
      <c r="T852" s="461"/>
      <c r="U852" s="462"/>
      <c r="V852" s="459"/>
      <c r="W852" s="459"/>
      <c r="X852" s="459"/>
      <c r="Y852" s="463"/>
      <c r="Z852" s="464"/>
      <c r="AA852" s="465"/>
      <c r="AB852" s="459"/>
      <c r="AC852" s="463"/>
      <c r="AD852" s="464"/>
      <c r="AE852" s="466"/>
      <c r="AF852" s="464"/>
      <c r="AG852" s="461"/>
      <c r="AH852" s="464"/>
      <c r="AI852" s="461"/>
      <c r="AJ852" s="653">
        <f t="shared" si="158"/>
        <v>1</v>
      </c>
      <c r="AK852" s="608"/>
      <c r="AL852" s="320">
        <f t="shared" si="156"/>
        <v>0</v>
      </c>
      <c r="AM852" s="320">
        <f t="shared" si="159"/>
        <v>0</v>
      </c>
      <c r="AN852" s="324">
        <f t="shared" si="160"/>
        <v>0</v>
      </c>
      <c r="AO852" s="324">
        <f t="shared" si="161"/>
        <v>0</v>
      </c>
      <c r="AP852" s="324">
        <f t="shared" si="162"/>
        <v>0</v>
      </c>
      <c r="AQ852" s="324">
        <f t="shared" si="163"/>
        <v>0</v>
      </c>
      <c r="AR852" s="324">
        <f t="shared" si="164"/>
        <v>0</v>
      </c>
      <c r="AS852" s="324">
        <f t="shared" si="165"/>
        <v>0</v>
      </c>
      <c r="AT852" s="324">
        <f t="shared" si="166"/>
        <v>0</v>
      </c>
      <c r="AU852" s="321">
        <f t="shared" si="167"/>
        <v>0</v>
      </c>
      <c r="AV852" s="322" t="str">
        <f t="shared" si="157"/>
        <v/>
      </c>
      <c r="AW852" s="110"/>
      <c r="AX852" s="110"/>
      <c r="AY852" s="110"/>
    </row>
    <row r="853" spans="1:51">
      <c r="A853" s="319"/>
      <c r="B853" s="634"/>
      <c r="C853" s="634"/>
      <c r="D853" s="633"/>
      <c r="E853" s="635"/>
      <c r="F853" s="635"/>
      <c r="G853" s="634"/>
      <c r="H853" s="647"/>
      <c r="I853" s="651"/>
      <c r="J853" s="647"/>
      <c r="K853" s="649"/>
      <c r="L853" s="647">
        <f>IF(D853="",0,VLOOKUP(D853,LookupDataNonCounty!$B$2:$C$16,2,FALSE)*J853)</f>
        <v>0</v>
      </c>
      <c r="M853" s="647"/>
      <c r="N853" s="647"/>
      <c r="O853" s="647"/>
      <c r="P853" s="647"/>
      <c r="Q853" s="647"/>
      <c r="R853" s="459"/>
      <c r="S853" s="460"/>
      <c r="T853" s="461"/>
      <c r="U853" s="462"/>
      <c r="V853" s="459"/>
      <c r="W853" s="459"/>
      <c r="X853" s="459"/>
      <c r="Y853" s="463"/>
      <c r="Z853" s="464"/>
      <c r="AA853" s="465"/>
      <c r="AB853" s="459"/>
      <c r="AC853" s="463"/>
      <c r="AD853" s="464"/>
      <c r="AE853" s="466"/>
      <c r="AF853" s="464"/>
      <c r="AG853" s="461"/>
      <c r="AH853" s="464"/>
      <c r="AI853" s="461"/>
      <c r="AJ853" s="653">
        <f t="shared" si="158"/>
        <v>1</v>
      </c>
      <c r="AK853" s="607"/>
      <c r="AL853" s="320">
        <f t="shared" si="156"/>
        <v>0</v>
      </c>
      <c r="AM853" s="320">
        <f t="shared" si="159"/>
        <v>0</v>
      </c>
      <c r="AN853" s="324">
        <f t="shared" si="160"/>
        <v>0</v>
      </c>
      <c r="AO853" s="324">
        <f t="shared" si="161"/>
        <v>0</v>
      </c>
      <c r="AP853" s="324">
        <f t="shared" si="162"/>
        <v>0</v>
      </c>
      <c r="AQ853" s="324">
        <f t="shared" si="163"/>
        <v>0</v>
      </c>
      <c r="AR853" s="324">
        <f t="shared" si="164"/>
        <v>0</v>
      </c>
      <c r="AS853" s="324">
        <f t="shared" si="165"/>
        <v>0</v>
      </c>
      <c r="AT853" s="324">
        <f t="shared" si="166"/>
        <v>0</v>
      </c>
      <c r="AU853" s="321">
        <f t="shared" si="167"/>
        <v>0</v>
      </c>
      <c r="AV853" s="322" t="str">
        <f t="shared" si="157"/>
        <v/>
      </c>
      <c r="AW853" s="110"/>
      <c r="AX853" s="110"/>
      <c r="AY853" s="110"/>
    </row>
    <row r="854" spans="1:51">
      <c r="A854" s="319"/>
      <c r="B854" s="634"/>
      <c r="C854" s="634"/>
      <c r="D854" s="633"/>
      <c r="E854" s="635"/>
      <c r="F854" s="635"/>
      <c r="G854" s="634"/>
      <c r="H854" s="647"/>
      <c r="I854" s="651"/>
      <c r="J854" s="647"/>
      <c r="K854" s="649"/>
      <c r="L854" s="647">
        <f>IF(D854="",0,VLOOKUP(D854,LookupDataNonCounty!$B$2:$C$16,2,FALSE)*J854)</f>
        <v>0</v>
      </c>
      <c r="M854" s="647"/>
      <c r="N854" s="647"/>
      <c r="O854" s="647"/>
      <c r="P854" s="647"/>
      <c r="Q854" s="647"/>
      <c r="R854" s="459"/>
      <c r="S854" s="460"/>
      <c r="T854" s="461"/>
      <c r="U854" s="462"/>
      <c r="V854" s="459"/>
      <c r="W854" s="459"/>
      <c r="X854" s="459"/>
      <c r="Y854" s="463"/>
      <c r="Z854" s="464"/>
      <c r="AA854" s="465"/>
      <c r="AB854" s="459"/>
      <c r="AC854" s="463"/>
      <c r="AD854" s="464"/>
      <c r="AE854" s="466"/>
      <c r="AF854" s="464"/>
      <c r="AG854" s="461"/>
      <c r="AH854" s="464"/>
      <c r="AI854" s="461"/>
      <c r="AJ854" s="653">
        <f t="shared" si="158"/>
        <v>1</v>
      </c>
      <c r="AK854" s="608"/>
      <c r="AL854" s="320">
        <f t="shared" si="156"/>
        <v>0</v>
      </c>
      <c r="AM854" s="320">
        <f t="shared" si="159"/>
        <v>0</v>
      </c>
      <c r="AN854" s="324">
        <f t="shared" si="160"/>
        <v>0</v>
      </c>
      <c r="AO854" s="324">
        <f t="shared" si="161"/>
        <v>0</v>
      </c>
      <c r="AP854" s="324">
        <f t="shared" si="162"/>
        <v>0</v>
      </c>
      <c r="AQ854" s="324">
        <f t="shared" si="163"/>
        <v>0</v>
      </c>
      <c r="AR854" s="324">
        <f t="shared" si="164"/>
        <v>0</v>
      </c>
      <c r="AS854" s="324">
        <f t="shared" si="165"/>
        <v>0</v>
      </c>
      <c r="AT854" s="324">
        <f t="shared" si="166"/>
        <v>0</v>
      </c>
      <c r="AU854" s="321">
        <f t="shared" si="167"/>
        <v>0</v>
      </c>
      <c r="AV854" s="322" t="str">
        <f t="shared" si="157"/>
        <v/>
      </c>
      <c r="AW854" s="110"/>
      <c r="AX854" s="110"/>
      <c r="AY854" s="110"/>
    </row>
    <row r="855" spans="1:51">
      <c r="A855" s="319"/>
      <c r="B855" s="634"/>
      <c r="C855" s="634"/>
      <c r="D855" s="633"/>
      <c r="E855" s="635"/>
      <c r="F855" s="635"/>
      <c r="G855" s="634"/>
      <c r="H855" s="647"/>
      <c r="I855" s="651"/>
      <c r="J855" s="647"/>
      <c r="K855" s="649"/>
      <c r="L855" s="647">
        <f>IF(D855="",0,VLOOKUP(D855,LookupDataNonCounty!$B$2:$C$16,2,FALSE)*J855)</f>
        <v>0</v>
      </c>
      <c r="M855" s="647"/>
      <c r="N855" s="647"/>
      <c r="O855" s="647"/>
      <c r="P855" s="647"/>
      <c r="Q855" s="647"/>
      <c r="R855" s="459"/>
      <c r="S855" s="460"/>
      <c r="T855" s="461"/>
      <c r="U855" s="462"/>
      <c r="V855" s="459"/>
      <c r="W855" s="459"/>
      <c r="X855" s="459"/>
      <c r="Y855" s="463"/>
      <c r="Z855" s="464"/>
      <c r="AA855" s="465"/>
      <c r="AB855" s="459"/>
      <c r="AC855" s="463"/>
      <c r="AD855" s="464"/>
      <c r="AE855" s="466"/>
      <c r="AF855" s="464"/>
      <c r="AG855" s="461"/>
      <c r="AH855" s="464"/>
      <c r="AI855" s="461"/>
      <c r="AJ855" s="653">
        <f t="shared" si="158"/>
        <v>1</v>
      </c>
      <c r="AK855" s="607"/>
      <c r="AL855" s="320">
        <f t="shared" si="156"/>
        <v>0</v>
      </c>
      <c r="AM855" s="320">
        <f t="shared" si="159"/>
        <v>0</v>
      </c>
      <c r="AN855" s="324">
        <f t="shared" si="160"/>
        <v>0</v>
      </c>
      <c r="AO855" s="324">
        <f t="shared" si="161"/>
        <v>0</v>
      </c>
      <c r="AP855" s="324">
        <f t="shared" si="162"/>
        <v>0</v>
      </c>
      <c r="AQ855" s="324">
        <f t="shared" si="163"/>
        <v>0</v>
      </c>
      <c r="AR855" s="324">
        <f t="shared" si="164"/>
        <v>0</v>
      </c>
      <c r="AS855" s="324">
        <f t="shared" si="165"/>
        <v>0</v>
      </c>
      <c r="AT855" s="324">
        <f t="shared" si="166"/>
        <v>0</v>
      </c>
      <c r="AU855" s="321">
        <f t="shared" si="167"/>
        <v>0</v>
      </c>
      <c r="AV855" s="322" t="str">
        <f t="shared" si="157"/>
        <v/>
      </c>
      <c r="AW855" s="110"/>
      <c r="AX855" s="110"/>
      <c r="AY855" s="110"/>
    </row>
    <row r="856" spans="1:51">
      <c r="A856" s="319"/>
      <c r="B856" s="634"/>
      <c r="C856" s="634"/>
      <c r="D856" s="633"/>
      <c r="E856" s="635"/>
      <c r="F856" s="635"/>
      <c r="G856" s="634"/>
      <c r="H856" s="647"/>
      <c r="I856" s="651"/>
      <c r="J856" s="647"/>
      <c r="K856" s="649"/>
      <c r="L856" s="647">
        <f>IF(D856="",0,VLOOKUP(D856,LookupDataNonCounty!$B$2:$C$16,2,FALSE)*J856)</f>
        <v>0</v>
      </c>
      <c r="M856" s="647"/>
      <c r="N856" s="647"/>
      <c r="O856" s="647"/>
      <c r="P856" s="647"/>
      <c r="Q856" s="647"/>
      <c r="R856" s="459"/>
      <c r="S856" s="460"/>
      <c r="T856" s="461"/>
      <c r="U856" s="462"/>
      <c r="V856" s="459"/>
      <c r="W856" s="459"/>
      <c r="X856" s="459"/>
      <c r="Y856" s="463"/>
      <c r="Z856" s="464"/>
      <c r="AA856" s="465"/>
      <c r="AB856" s="459"/>
      <c r="AC856" s="463"/>
      <c r="AD856" s="464"/>
      <c r="AE856" s="466"/>
      <c r="AF856" s="464"/>
      <c r="AG856" s="461"/>
      <c r="AH856" s="464"/>
      <c r="AI856" s="461"/>
      <c r="AJ856" s="653">
        <f t="shared" si="158"/>
        <v>1</v>
      </c>
      <c r="AK856" s="608"/>
      <c r="AL856" s="320">
        <f t="shared" si="156"/>
        <v>0</v>
      </c>
      <c r="AM856" s="320">
        <f t="shared" si="159"/>
        <v>0</v>
      </c>
      <c r="AN856" s="324">
        <f t="shared" si="160"/>
        <v>0</v>
      </c>
      <c r="AO856" s="324">
        <f t="shared" si="161"/>
        <v>0</v>
      </c>
      <c r="AP856" s="324">
        <f t="shared" si="162"/>
        <v>0</v>
      </c>
      <c r="AQ856" s="324">
        <f t="shared" si="163"/>
        <v>0</v>
      </c>
      <c r="AR856" s="324">
        <f t="shared" si="164"/>
        <v>0</v>
      </c>
      <c r="AS856" s="324">
        <f t="shared" si="165"/>
        <v>0</v>
      </c>
      <c r="AT856" s="324">
        <f t="shared" si="166"/>
        <v>0</v>
      </c>
      <c r="AU856" s="321">
        <f t="shared" si="167"/>
        <v>0</v>
      </c>
      <c r="AV856" s="322" t="str">
        <f t="shared" si="157"/>
        <v/>
      </c>
      <c r="AW856" s="110"/>
      <c r="AX856" s="110"/>
      <c r="AY856" s="110"/>
    </row>
    <row r="857" spans="1:51">
      <c r="A857" s="319"/>
      <c r="B857" s="634"/>
      <c r="C857" s="634"/>
      <c r="D857" s="633"/>
      <c r="E857" s="635"/>
      <c r="F857" s="635"/>
      <c r="G857" s="634"/>
      <c r="H857" s="647"/>
      <c r="I857" s="651"/>
      <c r="J857" s="647"/>
      <c r="K857" s="649"/>
      <c r="L857" s="647">
        <f>IF(D857="",0,VLOOKUP(D857,LookupDataNonCounty!$B$2:$C$16,2,FALSE)*J857)</f>
        <v>0</v>
      </c>
      <c r="M857" s="647"/>
      <c r="N857" s="647"/>
      <c r="O857" s="647"/>
      <c r="P857" s="647"/>
      <c r="Q857" s="647"/>
      <c r="R857" s="459"/>
      <c r="S857" s="460"/>
      <c r="T857" s="461"/>
      <c r="U857" s="462"/>
      <c r="V857" s="459"/>
      <c r="W857" s="459"/>
      <c r="X857" s="459"/>
      <c r="Y857" s="463"/>
      <c r="Z857" s="464"/>
      <c r="AA857" s="465"/>
      <c r="AB857" s="459"/>
      <c r="AC857" s="463"/>
      <c r="AD857" s="464"/>
      <c r="AE857" s="466"/>
      <c r="AF857" s="464"/>
      <c r="AG857" s="461"/>
      <c r="AH857" s="464"/>
      <c r="AI857" s="461"/>
      <c r="AJ857" s="653">
        <f t="shared" si="158"/>
        <v>1</v>
      </c>
      <c r="AK857" s="607"/>
      <c r="AL857" s="320">
        <f t="shared" si="156"/>
        <v>0</v>
      </c>
      <c r="AM857" s="320">
        <f t="shared" si="159"/>
        <v>0</v>
      </c>
      <c r="AN857" s="324">
        <f t="shared" si="160"/>
        <v>0</v>
      </c>
      <c r="AO857" s="324">
        <f t="shared" si="161"/>
        <v>0</v>
      </c>
      <c r="AP857" s="324">
        <f t="shared" si="162"/>
        <v>0</v>
      </c>
      <c r="AQ857" s="324">
        <f t="shared" si="163"/>
        <v>0</v>
      </c>
      <c r="AR857" s="324">
        <f t="shared" si="164"/>
        <v>0</v>
      </c>
      <c r="AS857" s="324">
        <f t="shared" si="165"/>
        <v>0</v>
      </c>
      <c r="AT857" s="324">
        <f t="shared" si="166"/>
        <v>0</v>
      </c>
      <c r="AU857" s="321">
        <f t="shared" si="167"/>
        <v>0</v>
      </c>
      <c r="AV857" s="322" t="str">
        <f t="shared" si="157"/>
        <v/>
      </c>
      <c r="AW857" s="110"/>
      <c r="AX857" s="110"/>
      <c r="AY857" s="110"/>
    </row>
    <row r="858" spans="1:51">
      <c r="A858" s="319"/>
      <c r="B858" s="634"/>
      <c r="C858" s="634"/>
      <c r="D858" s="633"/>
      <c r="E858" s="635"/>
      <c r="F858" s="635"/>
      <c r="G858" s="634"/>
      <c r="H858" s="647"/>
      <c r="I858" s="651"/>
      <c r="J858" s="647"/>
      <c r="K858" s="649"/>
      <c r="L858" s="647">
        <f>IF(D858="",0,VLOOKUP(D858,LookupDataNonCounty!$B$2:$C$16,2,FALSE)*J858)</f>
        <v>0</v>
      </c>
      <c r="M858" s="647"/>
      <c r="N858" s="647"/>
      <c r="O858" s="647"/>
      <c r="P858" s="647"/>
      <c r="Q858" s="647"/>
      <c r="R858" s="459"/>
      <c r="S858" s="460"/>
      <c r="T858" s="461"/>
      <c r="U858" s="462"/>
      <c r="V858" s="459"/>
      <c r="W858" s="459"/>
      <c r="X858" s="459"/>
      <c r="Y858" s="463"/>
      <c r="Z858" s="464"/>
      <c r="AA858" s="465"/>
      <c r="AB858" s="459"/>
      <c r="AC858" s="463"/>
      <c r="AD858" s="464"/>
      <c r="AE858" s="466"/>
      <c r="AF858" s="464"/>
      <c r="AG858" s="461"/>
      <c r="AH858" s="464"/>
      <c r="AI858" s="461"/>
      <c r="AJ858" s="653">
        <f t="shared" si="158"/>
        <v>1</v>
      </c>
      <c r="AK858" s="608"/>
      <c r="AL858" s="320">
        <f t="shared" si="156"/>
        <v>0</v>
      </c>
      <c r="AM858" s="320">
        <f t="shared" si="159"/>
        <v>0</v>
      </c>
      <c r="AN858" s="324">
        <f t="shared" si="160"/>
        <v>0</v>
      </c>
      <c r="AO858" s="324">
        <f t="shared" si="161"/>
        <v>0</v>
      </c>
      <c r="AP858" s="324">
        <f t="shared" si="162"/>
        <v>0</v>
      </c>
      <c r="AQ858" s="324">
        <f t="shared" si="163"/>
        <v>0</v>
      </c>
      <c r="AR858" s="324">
        <f t="shared" si="164"/>
        <v>0</v>
      </c>
      <c r="AS858" s="324">
        <f t="shared" si="165"/>
        <v>0</v>
      </c>
      <c r="AT858" s="324">
        <f t="shared" si="166"/>
        <v>0</v>
      </c>
      <c r="AU858" s="321">
        <f t="shared" si="167"/>
        <v>0</v>
      </c>
      <c r="AV858" s="322" t="str">
        <f t="shared" si="157"/>
        <v/>
      </c>
      <c r="AW858" s="110"/>
      <c r="AX858" s="110"/>
      <c r="AY858" s="110"/>
    </row>
    <row r="859" spans="1:51">
      <c r="A859" s="319"/>
      <c r="B859" s="634"/>
      <c r="C859" s="634"/>
      <c r="D859" s="633"/>
      <c r="E859" s="635"/>
      <c r="F859" s="635"/>
      <c r="G859" s="634"/>
      <c r="H859" s="647"/>
      <c r="I859" s="651"/>
      <c r="J859" s="647"/>
      <c r="K859" s="649"/>
      <c r="L859" s="647">
        <f>IF(D859="",0,VLOOKUP(D859,LookupDataNonCounty!$B$2:$C$16,2,FALSE)*J859)</f>
        <v>0</v>
      </c>
      <c r="M859" s="647"/>
      <c r="N859" s="647"/>
      <c r="O859" s="647"/>
      <c r="P859" s="647"/>
      <c r="Q859" s="647"/>
      <c r="R859" s="459"/>
      <c r="S859" s="460"/>
      <c r="T859" s="461"/>
      <c r="U859" s="462"/>
      <c r="V859" s="459"/>
      <c r="W859" s="459"/>
      <c r="X859" s="459"/>
      <c r="Y859" s="463"/>
      <c r="Z859" s="464"/>
      <c r="AA859" s="465"/>
      <c r="AB859" s="459"/>
      <c r="AC859" s="463"/>
      <c r="AD859" s="464"/>
      <c r="AE859" s="466"/>
      <c r="AF859" s="464"/>
      <c r="AG859" s="461"/>
      <c r="AH859" s="464"/>
      <c r="AI859" s="461"/>
      <c r="AJ859" s="653">
        <f t="shared" si="158"/>
        <v>1</v>
      </c>
      <c r="AK859" s="607"/>
      <c r="AL859" s="320">
        <f t="shared" si="156"/>
        <v>0</v>
      </c>
      <c r="AM859" s="320">
        <f t="shared" si="159"/>
        <v>0</v>
      </c>
      <c r="AN859" s="324">
        <f t="shared" si="160"/>
        <v>0</v>
      </c>
      <c r="AO859" s="324">
        <f t="shared" si="161"/>
        <v>0</v>
      </c>
      <c r="AP859" s="324">
        <f t="shared" si="162"/>
        <v>0</v>
      </c>
      <c r="AQ859" s="324">
        <f t="shared" si="163"/>
        <v>0</v>
      </c>
      <c r="AR859" s="324">
        <f t="shared" si="164"/>
        <v>0</v>
      </c>
      <c r="AS859" s="324">
        <f t="shared" si="165"/>
        <v>0</v>
      </c>
      <c r="AT859" s="324">
        <f t="shared" si="166"/>
        <v>0</v>
      </c>
      <c r="AU859" s="321">
        <f t="shared" si="167"/>
        <v>0</v>
      </c>
      <c r="AV859" s="322" t="str">
        <f t="shared" si="157"/>
        <v/>
      </c>
      <c r="AW859" s="110"/>
      <c r="AX859" s="110"/>
      <c r="AY859" s="110"/>
    </row>
    <row r="860" spans="1:51">
      <c r="A860" s="319"/>
      <c r="B860" s="634"/>
      <c r="C860" s="634"/>
      <c r="D860" s="633"/>
      <c r="E860" s="635"/>
      <c r="F860" s="635"/>
      <c r="G860" s="634"/>
      <c r="H860" s="647"/>
      <c r="I860" s="651"/>
      <c r="J860" s="647"/>
      <c r="K860" s="649"/>
      <c r="L860" s="647">
        <f>IF(D860="",0,VLOOKUP(D860,LookupDataNonCounty!$B$2:$C$16,2,FALSE)*J860)</f>
        <v>0</v>
      </c>
      <c r="M860" s="647"/>
      <c r="N860" s="647"/>
      <c r="O860" s="647"/>
      <c r="P860" s="647"/>
      <c r="Q860" s="647"/>
      <c r="R860" s="459"/>
      <c r="S860" s="460"/>
      <c r="T860" s="461"/>
      <c r="U860" s="462"/>
      <c r="V860" s="459"/>
      <c r="W860" s="459"/>
      <c r="X860" s="459"/>
      <c r="Y860" s="463"/>
      <c r="Z860" s="464"/>
      <c r="AA860" s="465"/>
      <c r="AB860" s="459"/>
      <c r="AC860" s="463"/>
      <c r="AD860" s="464"/>
      <c r="AE860" s="466"/>
      <c r="AF860" s="464"/>
      <c r="AG860" s="461"/>
      <c r="AH860" s="464"/>
      <c r="AI860" s="461"/>
      <c r="AJ860" s="653">
        <f t="shared" si="158"/>
        <v>1</v>
      </c>
      <c r="AK860" s="608"/>
      <c r="AL860" s="320">
        <f t="shared" si="156"/>
        <v>0</v>
      </c>
      <c r="AM860" s="320">
        <f t="shared" si="159"/>
        <v>0</v>
      </c>
      <c r="AN860" s="324">
        <f t="shared" si="160"/>
        <v>0</v>
      </c>
      <c r="AO860" s="324">
        <f t="shared" si="161"/>
        <v>0</v>
      </c>
      <c r="AP860" s="324">
        <f t="shared" si="162"/>
        <v>0</v>
      </c>
      <c r="AQ860" s="324">
        <f t="shared" si="163"/>
        <v>0</v>
      </c>
      <c r="AR860" s="324">
        <f t="shared" si="164"/>
        <v>0</v>
      </c>
      <c r="AS860" s="324">
        <f t="shared" si="165"/>
        <v>0</v>
      </c>
      <c r="AT860" s="324">
        <f t="shared" si="166"/>
        <v>0</v>
      </c>
      <c r="AU860" s="321">
        <f t="shared" si="167"/>
        <v>0</v>
      </c>
      <c r="AV860" s="322" t="str">
        <f t="shared" si="157"/>
        <v/>
      </c>
      <c r="AW860" s="110"/>
      <c r="AX860" s="110"/>
      <c r="AY860" s="110"/>
    </row>
    <row r="861" spans="1:51">
      <c r="A861" s="319"/>
      <c r="B861" s="634"/>
      <c r="C861" s="634"/>
      <c r="D861" s="633"/>
      <c r="E861" s="635"/>
      <c r="F861" s="635"/>
      <c r="G861" s="634"/>
      <c r="H861" s="647"/>
      <c r="I861" s="651"/>
      <c r="J861" s="647"/>
      <c r="K861" s="649"/>
      <c r="L861" s="647">
        <f>IF(D861="",0,VLOOKUP(D861,LookupDataNonCounty!$B$2:$C$16,2,FALSE)*J861)</f>
        <v>0</v>
      </c>
      <c r="M861" s="647"/>
      <c r="N861" s="647"/>
      <c r="O861" s="647"/>
      <c r="P861" s="647"/>
      <c r="Q861" s="647"/>
      <c r="R861" s="459"/>
      <c r="S861" s="460"/>
      <c r="T861" s="461"/>
      <c r="U861" s="462"/>
      <c r="V861" s="459"/>
      <c r="W861" s="459"/>
      <c r="X861" s="459"/>
      <c r="Y861" s="463"/>
      <c r="Z861" s="464"/>
      <c r="AA861" s="465"/>
      <c r="AB861" s="459"/>
      <c r="AC861" s="463"/>
      <c r="AD861" s="464"/>
      <c r="AE861" s="466"/>
      <c r="AF861" s="464"/>
      <c r="AG861" s="461"/>
      <c r="AH861" s="464"/>
      <c r="AI861" s="461"/>
      <c r="AJ861" s="653">
        <f t="shared" si="158"/>
        <v>1</v>
      </c>
      <c r="AK861" s="607"/>
      <c r="AL861" s="320">
        <f t="shared" si="156"/>
        <v>0</v>
      </c>
      <c r="AM861" s="320">
        <f t="shared" si="159"/>
        <v>0</v>
      </c>
      <c r="AN861" s="324">
        <f t="shared" si="160"/>
        <v>0</v>
      </c>
      <c r="AO861" s="324">
        <f t="shared" si="161"/>
        <v>0</v>
      </c>
      <c r="AP861" s="324">
        <f t="shared" si="162"/>
        <v>0</v>
      </c>
      <c r="AQ861" s="324">
        <f t="shared" si="163"/>
        <v>0</v>
      </c>
      <c r="AR861" s="324">
        <f t="shared" si="164"/>
        <v>0</v>
      </c>
      <c r="AS861" s="324">
        <f t="shared" si="165"/>
        <v>0</v>
      </c>
      <c r="AT861" s="324">
        <f t="shared" si="166"/>
        <v>0</v>
      </c>
      <c r="AU861" s="321">
        <f t="shared" si="167"/>
        <v>0</v>
      </c>
      <c r="AV861" s="322" t="str">
        <f t="shared" si="157"/>
        <v/>
      </c>
      <c r="AW861" s="110"/>
      <c r="AX861" s="110"/>
      <c r="AY861" s="110"/>
    </row>
    <row r="862" spans="1:51">
      <c r="A862" s="319"/>
      <c r="B862" s="634"/>
      <c r="C862" s="634"/>
      <c r="D862" s="633"/>
      <c r="E862" s="635"/>
      <c r="F862" s="635"/>
      <c r="G862" s="634"/>
      <c r="H862" s="647"/>
      <c r="I862" s="651"/>
      <c r="J862" s="647"/>
      <c r="K862" s="649"/>
      <c r="L862" s="647">
        <f>IF(D862="",0,VLOOKUP(D862,LookupDataNonCounty!$B$2:$C$16,2,FALSE)*J862)</f>
        <v>0</v>
      </c>
      <c r="M862" s="647"/>
      <c r="N862" s="647"/>
      <c r="O862" s="647"/>
      <c r="P862" s="647"/>
      <c r="Q862" s="647"/>
      <c r="R862" s="459"/>
      <c r="S862" s="460"/>
      <c r="T862" s="461"/>
      <c r="U862" s="462"/>
      <c r="V862" s="459"/>
      <c r="W862" s="459"/>
      <c r="X862" s="459"/>
      <c r="Y862" s="463"/>
      <c r="Z862" s="464"/>
      <c r="AA862" s="465"/>
      <c r="AB862" s="459"/>
      <c r="AC862" s="463"/>
      <c r="AD862" s="464"/>
      <c r="AE862" s="466"/>
      <c r="AF862" s="464"/>
      <c r="AG862" s="461"/>
      <c r="AH862" s="464"/>
      <c r="AI862" s="461"/>
      <c r="AJ862" s="653">
        <f t="shared" si="158"/>
        <v>1</v>
      </c>
      <c r="AK862" s="608"/>
      <c r="AL862" s="320">
        <f t="shared" si="156"/>
        <v>0</v>
      </c>
      <c r="AM862" s="320">
        <f t="shared" si="159"/>
        <v>0</v>
      </c>
      <c r="AN862" s="324">
        <f t="shared" si="160"/>
        <v>0</v>
      </c>
      <c r="AO862" s="324">
        <f t="shared" si="161"/>
        <v>0</v>
      </c>
      <c r="AP862" s="324">
        <f t="shared" si="162"/>
        <v>0</v>
      </c>
      <c r="AQ862" s="324">
        <f t="shared" si="163"/>
        <v>0</v>
      </c>
      <c r="AR862" s="324">
        <f t="shared" si="164"/>
        <v>0</v>
      </c>
      <c r="AS862" s="324">
        <f t="shared" si="165"/>
        <v>0</v>
      </c>
      <c r="AT862" s="324">
        <f t="shared" si="166"/>
        <v>0</v>
      </c>
      <c r="AU862" s="321">
        <f t="shared" si="167"/>
        <v>0</v>
      </c>
      <c r="AV862" s="322" t="str">
        <f t="shared" si="157"/>
        <v/>
      </c>
      <c r="AW862" s="110"/>
      <c r="AX862" s="110"/>
      <c r="AY862" s="110"/>
    </row>
    <row r="863" spans="1:51">
      <c r="A863" s="319"/>
      <c r="B863" s="634"/>
      <c r="C863" s="634"/>
      <c r="D863" s="633"/>
      <c r="E863" s="635"/>
      <c r="F863" s="635"/>
      <c r="G863" s="634"/>
      <c r="H863" s="647"/>
      <c r="I863" s="651"/>
      <c r="J863" s="647"/>
      <c r="K863" s="649"/>
      <c r="L863" s="647">
        <f>IF(D863="",0,VLOOKUP(D863,LookupDataNonCounty!$B$2:$C$16,2,FALSE)*J863)</f>
        <v>0</v>
      </c>
      <c r="M863" s="647"/>
      <c r="N863" s="647"/>
      <c r="O863" s="647"/>
      <c r="P863" s="647"/>
      <c r="Q863" s="647"/>
      <c r="R863" s="459"/>
      <c r="S863" s="460"/>
      <c r="T863" s="461"/>
      <c r="U863" s="462"/>
      <c r="V863" s="459"/>
      <c r="W863" s="459"/>
      <c r="X863" s="459"/>
      <c r="Y863" s="463"/>
      <c r="Z863" s="464"/>
      <c r="AA863" s="465"/>
      <c r="AB863" s="459"/>
      <c r="AC863" s="463"/>
      <c r="AD863" s="464"/>
      <c r="AE863" s="466"/>
      <c r="AF863" s="464"/>
      <c r="AG863" s="461"/>
      <c r="AH863" s="464"/>
      <c r="AI863" s="461"/>
      <c r="AJ863" s="653">
        <f t="shared" si="158"/>
        <v>1</v>
      </c>
      <c r="AK863" s="607"/>
      <c r="AL863" s="320">
        <f t="shared" si="156"/>
        <v>0</v>
      </c>
      <c r="AM863" s="320">
        <f t="shared" si="159"/>
        <v>0</v>
      </c>
      <c r="AN863" s="324">
        <f t="shared" si="160"/>
        <v>0</v>
      </c>
      <c r="AO863" s="324">
        <f t="shared" si="161"/>
        <v>0</v>
      </c>
      <c r="AP863" s="324">
        <f t="shared" si="162"/>
        <v>0</v>
      </c>
      <c r="AQ863" s="324">
        <f t="shared" si="163"/>
        <v>0</v>
      </c>
      <c r="AR863" s="324">
        <f t="shared" si="164"/>
        <v>0</v>
      </c>
      <c r="AS863" s="324">
        <f t="shared" si="165"/>
        <v>0</v>
      </c>
      <c r="AT863" s="324">
        <f t="shared" si="166"/>
        <v>0</v>
      </c>
      <c r="AU863" s="321">
        <f t="shared" si="167"/>
        <v>0</v>
      </c>
      <c r="AV863" s="322" t="str">
        <f t="shared" si="157"/>
        <v/>
      </c>
      <c r="AW863" s="110"/>
      <c r="AX863" s="110"/>
      <c r="AY863" s="110"/>
    </row>
    <row r="864" spans="1:51">
      <c r="A864" s="319"/>
      <c r="B864" s="634"/>
      <c r="C864" s="634"/>
      <c r="D864" s="633"/>
      <c r="E864" s="635"/>
      <c r="F864" s="635"/>
      <c r="G864" s="634"/>
      <c r="H864" s="647"/>
      <c r="I864" s="651"/>
      <c r="J864" s="647"/>
      <c r="K864" s="649"/>
      <c r="L864" s="647">
        <f>IF(D864="",0,VLOOKUP(D864,LookupDataNonCounty!$B$2:$C$16,2,FALSE)*J864)</f>
        <v>0</v>
      </c>
      <c r="M864" s="647"/>
      <c r="N864" s="647"/>
      <c r="O864" s="647"/>
      <c r="P864" s="647"/>
      <c r="Q864" s="647"/>
      <c r="R864" s="459"/>
      <c r="S864" s="460"/>
      <c r="T864" s="461"/>
      <c r="U864" s="462"/>
      <c r="V864" s="459"/>
      <c r="W864" s="459"/>
      <c r="X864" s="459"/>
      <c r="Y864" s="463"/>
      <c r="Z864" s="464"/>
      <c r="AA864" s="465"/>
      <c r="AB864" s="459"/>
      <c r="AC864" s="463"/>
      <c r="AD864" s="464"/>
      <c r="AE864" s="466"/>
      <c r="AF864" s="464"/>
      <c r="AG864" s="461"/>
      <c r="AH864" s="464"/>
      <c r="AI864" s="461"/>
      <c r="AJ864" s="653">
        <f t="shared" si="158"/>
        <v>1</v>
      </c>
      <c r="AK864" s="608"/>
      <c r="AL864" s="320">
        <f t="shared" si="156"/>
        <v>0</v>
      </c>
      <c r="AM864" s="320">
        <f t="shared" si="159"/>
        <v>0</v>
      </c>
      <c r="AN864" s="324">
        <f t="shared" si="160"/>
        <v>0</v>
      </c>
      <c r="AO864" s="324">
        <f t="shared" si="161"/>
        <v>0</v>
      </c>
      <c r="AP864" s="324">
        <f t="shared" si="162"/>
        <v>0</v>
      </c>
      <c r="AQ864" s="324">
        <f t="shared" si="163"/>
        <v>0</v>
      </c>
      <c r="AR864" s="324">
        <f t="shared" si="164"/>
        <v>0</v>
      </c>
      <c r="AS864" s="324">
        <f t="shared" si="165"/>
        <v>0</v>
      </c>
      <c r="AT864" s="324">
        <f t="shared" si="166"/>
        <v>0</v>
      </c>
      <c r="AU864" s="321">
        <f t="shared" si="167"/>
        <v>0</v>
      </c>
      <c r="AV864" s="322" t="str">
        <f t="shared" si="157"/>
        <v/>
      </c>
      <c r="AW864" s="110"/>
      <c r="AX864" s="110"/>
      <c r="AY864" s="110"/>
    </row>
    <row r="865" spans="1:51">
      <c r="A865" s="319"/>
      <c r="B865" s="634"/>
      <c r="C865" s="634"/>
      <c r="D865" s="633"/>
      <c r="E865" s="635"/>
      <c r="F865" s="635"/>
      <c r="G865" s="634"/>
      <c r="H865" s="647"/>
      <c r="I865" s="651"/>
      <c r="J865" s="647"/>
      <c r="K865" s="649"/>
      <c r="L865" s="647">
        <f>IF(D865="",0,VLOOKUP(D865,LookupDataNonCounty!$B$2:$C$16,2,FALSE)*J865)</f>
        <v>0</v>
      </c>
      <c r="M865" s="647"/>
      <c r="N865" s="647"/>
      <c r="O865" s="647"/>
      <c r="P865" s="647"/>
      <c r="Q865" s="647"/>
      <c r="R865" s="459"/>
      <c r="S865" s="460"/>
      <c r="T865" s="461"/>
      <c r="U865" s="462"/>
      <c r="V865" s="459"/>
      <c r="W865" s="459"/>
      <c r="X865" s="459"/>
      <c r="Y865" s="463"/>
      <c r="Z865" s="464"/>
      <c r="AA865" s="465"/>
      <c r="AB865" s="459"/>
      <c r="AC865" s="463"/>
      <c r="AD865" s="464"/>
      <c r="AE865" s="466"/>
      <c r="AF865" s="464"/>
      <c r="AG865" s="461"/>
      <c r="AH865" s="464"/>
      <c r="AI865" s="461"/>
      <c r="AJ865" s="653">
        <f t="shared" si="158"/>
        <v>1</v>
      </c>
      <c r="AK865" s="607"/>
      <c r="AL865" s="320">
        <f t="shared" si="156"/>
        <v>0</v>
      </c>
      <c r="AM865" s="320">
        <f t="shared" si="159"/>
        <v>0</v>
      </c>
      <c r="AN865" s="324">
        <f t="shared" si="160"/>
        <v>0</v>
      </c>
      <c r="AO865" s="324">
        <f t="shared" si="161"/>
        <v>0</v>
      </c>
      <c r="AP865" s="324">
        <f t="shared" si="162"/>
        <v>0</v>
      </c>
      <c r="AQ865" s="324">
        <f t="shared" si="163"/>
        <v>0</v>
      </c>
      <c r="AR865" s="324">
        <f t="shared" si="164"/>
        <v>0</v>
      </c>
      <c r="AS865" s="324">
        <f t="shared" si="165"/>
        <v>0</v>
      </c>
      <c r="AT865" s="324">
        <f t="shared" si="166"/>
        <v>0</v>
      </c>
      <c r="AU865" s="321">
        <f t="shared" si="167"/>
        <v>0</v>
      </c>
      <c r="AV865" s="322" t="str">
        <f t="shared" si="157"/>
        <v/>
      </c>
      <c r="AW865" s="110"/>
      <c r="AX865" s="110"/>
      <c r="AY865" s="110"/>
    </row>
    <row r="866" spans="1:51">
      <c r="A866" s="319"/>
      <c r="B866" s="634"/>
      <c r="C866" s="634"/>
      <c r="D866" s="633"/>
      <c r="E866" s="635"/>
      <c r="F866" s="635"/>
      <c r="G866" s="634"/>
      <c r="H866" s="647"/>
      <c r="I866" s="651"/>
      <c r="J866" s="647"/>
      <c r="K866" s="649"/>
      <c r="L866" s="647">
        <f>IF(D866="",0,VLOOKUP(D866,LookupDataNonCounty!$B$2:$C$16,2,FALSE)*J866)</f>
        <v>0</v>
      </c>
      <c r="M866" s="647"/>
      <c r="N866" s="647"/>
      <c r="O866" s="647"/>
      <c r="P866" s="647"/>
      <c r="Q866" s="647"/>
      <c r="R866" s="459"/>
      <c r="S866" s="460"/>
      <c r="T866" s="461"/>
      <c r="U866" s="462"/>
      <c r="V866" s="459"/>
      <c r="W866" s="459"/>
      <c r="X866" s="459"/>
      <c r="Y866" s="463"/>
      <c r="Z866" s="464"/>
      <c r="AA866" s="465"/>
      <c r="AB866" s="459"/>
      <c r="AC866" s="463"/>
      <c r="AD866" s="464"/>
      <c r="AE866" s="466"/>
      <c r="AF866" s="464"/>
      <c r="AG866" s="461"/>
      <c r="AH866" s="464"/>
      <c r="AI866" s="461"/>
      <c r="AJ866" s="653">
        <f t="shared" si="158"/>
        <v>1</v>
      </c>
      <c r="AK866" s="608"/>
      <c r="AL866" s="320">
        <f t="shared" si="156"/>
        <v>0</v>
      </c>
      <c r="AM866" s="320">
        <f t="shared" si="159"/>
        <v>0</v>
      </c>
      <c r="AN866" s="324">
        <f t="shared" si="160"/>
        <v>0</v>
      </c>
      <c r="AO866" s="324">
        <f t="shared" si="161"/>
        <v>0</v>
      </c>
      <c r="AP866" s="324">
        <f t="shared" si="162"/>
        <v>0</v>
      </c>
      <c r="AQ866" s="324">
        <f t="shared" si="163"/>
        <v>0</v>
      </c>
      <c r="AR866" s="324">
        <f t="shared" si="164"/>
        <v>0</v>
      </c>
      <c r="AS866" s="324">
        <f t="shared" si="165"/>
        <v>0</v>
      </c>
      <c r="AT866" s="324">
        <f t="shared" si="166"/>
        <v>0</v>
      </c>
      <c r="AU866" s="321">
        <f t="shared" si="167"/>
        <v>0</v>
      </c>
      <c r="AV866" s="322" t="str">
        <f t="shared" si="157"/>
        <v/>
      </c>
      <c r="AW866" s="110"/>
      <c r="AX866" s="110"/>
      <c r="AY866" s="110"/>
    </row>
    <row r="867" spans="1:51">
      <c r="A867" s="319"/>
      <c r="B867" s="634"/>
      <c r="C867" s="634"/>
      <c r="D867" s="633"/>
      <c r="E867" s="635"/>
      <c r="F867" s="635"/>
      <c r="G867" s="634"/>
      <c r="H867" s="647"/>
      <c r="I867" s="651"/>
      <c r="J867" s="647"/>
      <c r="K867" s="649"/>
      <c r="L867" s="647">
        <f>IF(D867="",0,VLOOKUP(D867,LookupDataNonCounty!$B$2:$C$16,2,FALSE)*J867)</f>
        <v>0</v>
      </c>
      <c r="M867" s="647"/>
      <c r="N867" s="647"/>
      <c r="O867" s="647"/>
      <c r="P867" s="647"/>
      <c r="Q867" s="647"/>
      <c r="R867" s="459"/>
      <c r="S867" s="460"/>
      <c r="T867" s="461"/>
      <c r="U867" s="462"/>
      <c r="V867" s="459"/>
      <c r="W867" s="459"/>
      <c r="X867" s="459"/>
      <c r="Y867" s="463"/>
      <c r="Z867" s="464"/>
      <c r="AA867" s="465"/>
      <c r="AB867" s="459"/>
      <c r="AC867" s="463"/>
      <c r="AD867" s="464"/>
      <c r="AE867" s="466"/>
      <c r="AF867" s="464"/>
      <c r="AG867" s="461"/>
      <c r="AH867" s="464"/>
      <c r="AI867" s="461"/>
      <c r="AJ867" s="653">
        <f t="shared" si="158"/>
        <v>1</v>
      </c>
      <c r="AK867" s="607"/>
      <c r="AL867" s="320">
        <f t="shared" si="156"/>
        <v>0</v>
      </c>
      <c r="AM867" s="320">
        <f t="shared" si="159"/>
        <v>0</v>
      </c>
      <c r="AN867" s="324">
        <f t="shared" si="160"/>
        <v>0</v>
      </c>
      <c r="AO867" s="324">
        <f t="shared" si="161"/>
        <v>0</v>
      </c>
      <c r="AP867" s="324">
        <f t="shared" si="162"/>
        <v>0</v>
      </c>
      <c r="AQ867" s="324">
        <f t="shared" si="163"/>
        <v>0</v>
      </c>
      <c r="AR867" s="324">
        <f t="shared" si="164"/>
        <v>0</v>
      </c>
      <c r="AS867" s="324">
        <f t="shared" si="165"/>
        <v>0</v>
      </c>
      <c r="AT867" s="324">
        <f t="shared" si="166"/>
        <v>0</v>
      </c>
      <c r="AU867" s="321">
        <f t="shared" si="167"/>
        <v>0</v>
      </c>
      <c r="AV867" s="322" t="str">
        <f t="shared" si="157"/>
        <v/>
      </c>
      <c r="AW867" s="110"/>
      <c r="AX867" s="110"/>
      <c r="AY867" s="110"/>
    </row>
    <row r="868" spans="1:51">
      <c r="A868" s="319"/>
      <c r="B868" s="634"/>
      <c r="C868" s="634"/>
      <c r="D868" s="633"/>
      <c r="E868" s="635"/>
      <c r="F868" s="635"/>
      <c r="G868" s="634"/>
      <c r="H868" s="647"/>
      <c r="I868" s="651"/>
      <c r="J868" s="647"/>
      <c r="K868" s="649"/>
      <c r="L868" s="647">
        <f>IF(D868="",0,VLOOKUP(D868,LookupDataNonCounty!$B$2:$C$16,2,FALSE)*J868)</f>
        <v>0</v>
      </c>
      <c r="M868" s="647"/>
      <c r="N868" s="647"/>
      <c r="O868" s="647"/>
      <c r="P868" s="647"/>
      <c r="Q868" s="647"/>
      <c r="R868" s="459"/>
      <c r="S868" s="460"/>
      <c r="T868" s="461"/>
      <c r="U868" s="462"/>
      <c r="V868" s="459"/>
      <c r="W868" s="459"/>
      <c r="X868" s="459"/>
      <c r="Y868" s="463"/>
      <c r="Z868" s="464"/>
      <c r="AA868" s="465"/>
      <c r="AB868" s="459"/>
      <c r="AC868" s="463"/>
      <c r="AD868" s="464"/>
      <c r="AE868" s="466"/>
      <c r="AF868" s="464"/>
      <c r="AG868" s="461"/>
      <c r="AH868" s="464"/>
      <c r="AI868" s="461"/>
      <c r="AJ868" s="653">
        <f t="shared" si="158"/>
        <v>1</v>
      </c>
      <c r="AK868" s="608"/>
      <c r="AL868" s="320">
        <f t="shared" si="156"/>
        <v>0</v>
      </c>
      <c r="AM868" s="320">
        <f t="shared" si="159"/>
        <v>0</v>
      </c>
      <c r="AN868" s="324">
        <f t="shared" si="160"/>
        <v>0</v>
      </c>
      <c r="AO868" s="324">
        <f t="shared" si="161"/>
        <v>0</v>
      </c>
      <c r="AP868" s="324">
        <f t="shared" si="162"/>
        <v>0</v>
      </c>
      <c r="AQ868" s="324">
        <f t="shared" si="163"/>
        <v>0</v>
      </c>
      <c r="AR868" s="324">
        <f t="shared" si="164"/>
        <v>0</v>
      </c>
      <c r="AS868" s="324">
        <f t="shared" si="165"/>
        <v>0</v>
      </c>
      <c r="AT868" s="324">
        <f t="shared" si="166"/>
        <v>0</v>
      </c>
      <c r="AU868" s="321">
        <f t="shared" si="167"/>
        <v>0</v>
      </c>
      <c r="AV868" s="322" t="str">
        <f t="shared" si="157"/>
        <v/>
      </c>
      <c r="AW868" s="110"/>
      <c r="AX868" s="110"/>
      <c r="AY868" s="110"/>
    </row>
    <row r="869" spans="1:51">
      <c r="A869" s="319"/>
      <c r="B869" s="634"/>
      <c r="C869" s="634"/>
      <c r="D869" s="633"/>
      <c r="E869" s="635"/>
      <c r="F869" s="635"/>
      <c r="G869" s="634"/>
      <c r="H869" s="647"/>
      <c r="I869" s="651"/>
      <c r="J869" s="647"/>
      <c r="K869" s="649"/>
      <c r="L869" s="647">
        <f>IF(D869="",0,VLOOKUP(D869,LookupDataNonCounty!$B$2:$C$16,2,FALSE)*J869)</f>
        <v>0</v>
      </c>
      <c r="M869" s="647"/>
      <c r="N869" s="647"/>
      <c r="O869" s="647"/>
      <c r="P869" s="647"/>
      <c r="Q869" s="647"/>
      <c r="R869" s="459"/>
      <c r="S869" s="460"/>
      <c r="T869" s="461"/>
      <c r="U869" s="462"/>
      <c r="V869" s="459"/>
      <c r="W869" s="459"/>
      <c r="X869" s="459"/>
      <c r="Y869" s="463"/>
      <c r="Z869" s="464"/>
      <c r="AA869" s="465"/>
      <c r="AB869" s="459"/>
      <c r="AC869" s="463"/>
      <c r="AD869" s="464"/>
      <c r="AE869" s="466"/>
      <c r="AF869" s="464"/>
      <c r="AG869" s="461"/>
      <c r="AH869" s="464"/>
      <c r="AI869" s="461"/>
      <c r="AJ869" s="653">
        <f t="shared" si="158"/>
        <v>1</v>
      </c>
      <c r="AK869" s="607"/>
      <c r="AL869" s="320">
        <f t="shared" si="156"/>
        <v>0</v>
      </c>
      <c r="AM869" s="320">
        <f t="shared" si="159"/>
        <v>0</v>
      </c>
      <c r="AN869" s="324">
        <f t="shared" si="160"/>
        <v>0</v>
      </c>
      <c r="AO869" s="324">
        <f t="shared" si="161"/>
        <v>0</v>
      </c>
      <c r="AP869" s="324">
        <f t="shared" si="162"/>
        <v>0</v>
      </c>
      <c r="AQ869" s="324">
        <f t="shared" si="163"/>
        <v>0</v>
      </c>
      <c r="AR869" s="324">
        <f t="shared" si="164"/>
        <v>0</v>
      </c>
      <c r="AS869" s="324">
        <f t="shared" si="165"/>
        <v>0</v>
      </c>
      <c r="AT869" s="324">
        <f t="shared" si="166"/>
        <v>0</v>
      </c>
      <c r="AU869" s="321">
        <f t="shared" si="167"/>
        <v>0</v>
      </c>
      <c r="AV869" s="322" t="str">
        <f t="shared" si="157"/>
        <v/>
      </c>
      <c r="AW869" s="110"/>
      <c r="AX869" s="110"/>
      <c r="AY869" s="110"/>
    </row>
    <row r="870" spans="1:51">
      <c r="A870" s="319"/>
      <c r="B870" s="634"/>
      <c r="C870" s="634"/>
      <c r="D870" s="633"/>
      <c r="E870" s="635"/>
      <c r="F870" s="635"/>
      <c r="G870" s="634"/>
      <c r="H870" s="647"/>
      <c r="I870" s="651"/>
      <c r="J870" s="647"/>
      <c r="K870" s="649"/>
      <c r="L870" s="647">
        <f>IF(D870="",0,VLOOKUP(D870,LookupDataNonCounty!$B$2:$C$16,2,FALSE)*J870)</f>
        <v>0</v>
      </c>
      <c r="M870" s="647"/>
      <c r="N870" s="647"/>
      <c r="O870" s="647"/>
      <c r="P870" s="647"/>
      <c r="Q870" s="647"/>
      <c r="R870" s="459"/>
      <c r="S870" s="460"/>
      <c r="T870" s="461"/>
      <c r="U870" s="462"/>
      <c r="V870" s="459"/>
      <c r="W870" s="459"/>
      <c r="X870" s="459"/>
      <c r="Y870" s="463"/>
      <c r="Z870" s="464"/>
      <c r="AA870" s="465"/>
      <c r="AB870" s="459"/>
      <c r="AC870" s="463"/>
      <c r="AD870" s="464"/>
      <c r="AE870" s="466"/>
      <c r="AF870" s="464"/>
      <c r="AG870" s="461"/>
      <c r="AH870" s="464"/>
      <c r="AI870" s="461"/>
      <c r="AJ870" s="653">
        <f t="shared" si="158"/>
        <v>1</v>
      </c>
      <c r="AK870" s="608"/>
      <c r="AL870" s="320">
        <f t="shared" si="156"/>
        <v>0</v>
      </c>
      <c r="AM870" s="320">
        <f t="shared" si="159"/>
        <v>0</v>
      </c>
      <c r="AN870" s="324">
        <f t="shared" si="160"/>
        <v>0</v>
      </c>
      <c r="AO870" s="324">
        <f t="shared" si="161"/>
        <v>0</v>
      </c>
      <c r="AP870" s="324">
        <f t="shared" si="162"/>
        <v>0</v>
      </c>
      <c r="AQ870" s="324">
        <f t="shared" si="163"/>
        <v>0</v>
      </c>
      <c r="AR870" s="324">
        <f t="shared" si="164"/>
        <v>0</v>
      </c>
      <c r="AS870" s="324">
        <f t="shared" si="165"/>
        <v>0</v>
      </c>
      <c r="AT870" s="324">
        <f t="shared" si="166"/>
        <v>0</v>
      </c>
      <c r="AU870" s="321">
        <f t="shared" si="167"/>
        <v>0</v>
      </c>
      <c r="AV870" s="322" t="str">
        <f t="shared" si="157"/>
        <v/>
      </c>
      <c r="AW870" s="110"/>
      <c r="AX870" s="110"/>
      <c r="AY870" s="110"/>
    </row>
    <row r="871" spans="1:51">
      <c r="A871" s="319"/>
      <c r="B871" s="634"/>
      <c r="C871" s="634"/>
      <c r="D871" s="633"/>
      <c r="E871" s="635"/>
      <c r="F871" s="635"/>
      <c r="G871" s="634"/>
      <c r="H871" s="647"/>
      <c r="I871" s="651"/>
      <c r="J871" s="647"/>
      <c r="K871" s="649"/>
      <c r="L871" s="647">
        <f>IF(D871="",0,VLOOKUP(D871,LookupDataNonCounty!$B$2:$C$16,2,FALSE)*J871)</f>
        <v>0</v>
      </c>
      <c r="M871" s="647"/>
      <c r="N871" s="647"/>
      <c r="O871" s="647"/>
      <c r="P871" s="647"/>
      <c r="Q871" s="647"/>
      <c r="R871" s="459"/>
      <c r="S871" s="460"/>
      <c r="T871" s="461"/>
      <c r="U871" s="462"/>
      <c r="V871" s="459"/>
      <c r="W871" s="459"/>
      <c r="X871" s="459"/>
      <c r="Y871" s="463"/>
      <c r="Z871" s="464"/>
      <c r="AA871" s="465"/>
      <c r="AB871" s="459"/>
      <c r="AC871" s="463"/>
      <c r="AD871" s="464"/>
      <c r="AE871" s="466"/>
      <c r="AF871" s="464"/>
      <c r="AG871" s="461"/>
      <c r="AH871" s="464"/>
      <c r="AI871" s="461"/>
      <c r="AJ871" s="653">
        <f t="shared" si="158"/>
        <v>1</v>
      </c>
      <c r="AK871" s="607"/>
      <c r="AL871" s="320">
        <f t="shared" si="156"/>
        <v>0</v>
      </c>
      <c r="AM871" s="320">
        <f t="shared" si="159"/>
        <v>0</v>
      </c>
      <c r="AN871" s="324">
        <f t="shared" si="160"/>
        <v>0</v>
      </c>
      <c r="AO871" s="324">
        <f t="shared" si="161"/>
        <v>0</v>
      </c>
      <c r="AP871" s="324">
        <f t="shared" si="162"/>
        <v>0</v>
      </c>
      <c r="AQ871" s="324">
        <f t="shared" si="163"/>
        <v>0</v>
      </c>
      <c r="AR871" s="324">
        <f t="shared" si="164"/>
        <v>0</v>
      </c>
      <c r="AS871" s="324">
        <f t="shared" si="165"/>
        <v>0</v>
      </c>
      <c r="AT871" s="324">
        <f t="shared" si="166"/>
        <v>0</v>
      </c>
      <c r="AU871" s="321">
        <f t="shared" si="167"/>
        <v>0</v>
      </c>
      <c r="AV871" s="322" t="str">
        <f t="shared" si="157"/>
        <v/>
      </c>
      <c r="AW871" s="110"/>
      <c r="AX871" s="110"/>
      <c r="AY871" s="110"/>
    </row>
    <row r="872" spans="1:51">
      <c r="A872" s="319"/>
      <c r="B872" s="634"/>
      <c r="C872" s="634"/>
      <c r="D872" s="633"/>
      <c r="E872" s="635"/>
      <c r="F872" s="635"/>
      <c r="G872" s="634"/>
      <c r="H872" s="647"/>
      <c r="I872" s="651"/>
      <c r="J872" s="647"/>
      <c r="K872" s="649"/>
      <c r="L872" s="647">
        <f>IF(D872="",0,VLOOKUP(D872,LookupDataNonCounty!$B$2:$C$16,2,FALSE)*J872)</f>
        <v>0</v>
      </c>
      <c r="M872" s="647"/>
      <c r="N872" s="647"/>
      <c r="O872" s="647"/>
      <c r="P872" s="647"/>
      <c r="Q872" s="647"/>
      <c r="R872" s="459"/>
      <c r="S872" s="460"/>
      <c r="T872" s="461"/>
      <c r="U872" s="462"/>
      <c r="V872" s="459"/>
      <c r="W872" s="459"/>
      <c r="X872" s="459"/>
      <c r="Y872" s="463"/>
      <c r="Z872" s="464"/>
      <c r="AA872" s="465"/>
      <c r="AB872" s="459"/>
      <c r="AC872" s="463"/>
      <c r="AD872" s="464"/>
      <c r="AE872" s="466"/>
      <c r="AF872" s="464"/>
      <c r="AG872" s="461"/>
      <c r="AH872" s="464"/>
      <c r="AI872" s="461"/>
      <c r="AJ872" s="653">
        <f t="shared" si="158"/>
        <v>1</v>
      </c>
      <c r="AK872" s="608"/>
      <c r="AL872" s="320">
        <f t="shared" si="156"/>
        <v>0</v>
      </c>
      <c r="AM872" s="320">
        <f t="shared" si="159"/>
        <v>0</v>
      </c>
      <c r="AN872" s="324">
        <f t="shared" si="160"/>
        <v>0</v>
      </c>
      <c r="AO872" s="324">
        <f t="shared" si="161"/>
        <v>0</v>
      </c>
      <c r="AP872" s="324">
        <f t="shared" si="162"/>
        <v>0</v>
      </c>
      <c r="AQ872" s="324">
        <f t="shared" si="163"/>
        <v>0</v>
      </c>
      <c r="AR872" s="324">
        <f t="shared" si="164"/>
        <v>0</v>
      </c>
      <c r="AS872" s="324">
        <f t="shared" si="165"/>
        <v>0</v>
      </c>
      <c r="AT872" s="324">
        <f t="shared" si="166"/>
        <v>0</v>
      </c>
      <c r="AU872" s="321">
        <f t="shared" si="167"/>
        <v>0</v>
      </c>
      <c r="AV872" s="322" t="str">
        <f t="shared" si="157"/>
        <v/>
      </c>
      <c r="AW872" s="110"/>
      <c r="AX872" s="110"/>
      <c r="AY872" s="110"/>
    </row>
    <row r="873" spans="1:51">
      <c r="A873" s="319"/>
      <c r="B873" s="634"/>
      <c r="C873" s="634"/>
      <c r="D873" s="633"/>
      <c r="E873" s="635"/>
      <c r="F873" s="635"/>
      <c r="G873" s="634"/>
      <c r="H873" s="647"/>
      <c r="I873" s="651"/>
      <c r="J873" s="647"/>
      <c r="K873" s="649"/>
      <c r="L873" s="647">
        <f>IF(D873="",0,VLOOKUP(D873,LookupDataNonCounty!$B$2:$C$16,2,FALSE)*J873)</f>
        <v>0</v>
      </c>
      <c r="M873" s="647"/>
      <c r="N873" s="647"/>
      <c r="O873" s="647"/>
      <c r="P873" s="647"/>
      <c r="Q873" s="647"/>
      <c r="R873" s="459"/>
      <c r="S873" s="460"/>
      <c r="T873" s="461"/>
      <c r="U873" s="462"/>
      <c r="V873" s="459"/>
      <c r="W873" s="459"/>
      <c r="X873" s="459"/>
      <c r="Y873" s="463"/>
      <c r="Z873" s="464"/>
      <c r="AA873" s="465"/>
      <c r="AB873" s="459"/>
      <c r="AC873" s="463"/>
      <c r="AD873" s="464"/>
      <c r="AE873" s="466"/>
      <c r="AF873" s="464"/>
      <c r="AG873" s="461"/>
      <c r="AH873" s="464"/>
      <c r="AI873" s="461"/>
      <c r="AJ873" s="653">
        <f t="shared" si="158"/>
        <v>1</v>
      </c>
      <c r="AK873" s="607"/>
      <c r="AL873" s="320">
        <f t="shared" si="156"/>
        <v>0</v>
      </c>
      <c r="AM873" s="320">
        <f t="shared" si="159"/>
        <v>0</v>
      </c>
      <c r="AN873" s="324">
        <f t="shared" si="160"/>
        <v>0</v>
      </c>
      <c r="AO873" s="324">
        <f t="shared" si="161"/>
        <v>0</v>
      </c>
      <c r="AP873" s="324">
        <f t="shared" si="162"/>
        <v>0</v>
      </c>
      <c r="AQ873" s="324">
        <f t="shared" si="163"/>
        <v>0</v>
      </c>
      <c r="AR873" s="324">
        <f t="shared" si="164"/>
        <v>0</v>
      </c>
      <c r="AS873" s="324">
        <f t="shared" si="165"/>
        <v>0</v>
      </c>
      <c r="AT873" s="324">
        <f t="shared" si="166"/>
        <v>0</v>
      </c>
      <c r="AU873" s="321">
        <f t="shared" si="167"/>
        <v>0</v>
      </c>
      <c r="AV873" s="322" t="str">
        <f t="shared" si="157"/>
        <v/>
      </c>
      <c r="AW873" s="110"/>
      <c r="AX873" s="110"/>
      <c r="AY873" s="110"/>
    </row>
    <row r="874" spans="1:51">
      <c r="A874" s="319"/>
      <c r="B874" s="634"/>
      <c r="C874" s="634"/>
      <c r="D874" s="633"/>
      <c r="E874" s="635"/>
      <c r="F874" s="635"/>
      <c r="G874" s="634"/>
      <c r="H874" s="647"/>
      <c r="I874" s="651"/>
      <c r="J874" s="647"/>
      <c r="K874" s="649"/>
      <c r="L874" s="647">
        <f>IF(D874="",0,VLOOKUP(D874,LookupDataNonCounty!$B$2:$C$16,2,FALSE)*J874)</f>
        <v>0</v>
      </c>
      <c r="M874" s="647"/>
      <c r="N874" s="647"/>
      <c r="O874" s="647"/>
      <c r="P874" s="647"/>
      <c r="Q874" s="647"/>
      <c r="R874" s="459"/>
      <c r="S874" s="460"/>
      <c r="T874" s="461"/>
      <c r="U874" s="462"/>
      <c r="V874" s="459"/>
      <c r="W874" s="459"/>
      <c r="X874" s="459"/>
      <c r="Y874" s="463"/>
      <c r="Z874" s="464"/>
      <c r="AA874" s="465"/>
      <c r="AB874" s="459"/>
      <c r="AC874" s="463"/>
      <c r="AD874" s="464"/>
      <c r="AE874" s="466"/>
      <c r="AF874" s="464"/>
      <c r="AG874" s="461"/>
      <c r="AH874" s="464"/>
      <c r="AI874" s="461"/>
      <c r="AJ874" s="653">
        <f t="shared" si="158"/>
        <v>1</v>
      </c>
      <c r="AK874" s="608"/>
      <c r="AL874" s="320">
        <f t="shared" si="156"/>
        <v>0</v>
      </c>
      <c r="AM874" s="320">
        <f t="shared" si="159"/>
        <v>0</v>
      </c>
      <c r="AN874" s="324">
        <f t="shared" si="160"/>
        <v>0</v>
      </c>
      <c r="AO874" s="324">
        <f t="shared" si="161"/>
        <v>0</v>
      </c>
      <c r="AP874" s="324">
        <f t="shared" si="162"/>
        <v>0</v>
      </c>
      <c r="AQ874" s="324">
        <f t="shared" si="163"/>
        <v>0</v>
      </c>
      <c r="AR874" s="324">
        <f t="shared" si="164"/>
        <v>0</v>
      </c>
      <c r="AS874" s="324">
        <f t="shared" si="165"/>
        <v>0</v>
      </c>
      <c r="AT874" s="324">
        <f t="shared" si="166"/>
        <v>0</v>
      </c>
      <c r="AU874" s="321">
        <f t="shared" si="167"/>
        <v>0</v>
      </c>
      <c r="AV874" s="322" t="str">
        <f t="shared" si="157"/>
        <v/>
      </c>
      <c r="AW874" s="110"/>
      <c r="AX874" s="110"/>
      <c r="AY874" s="110"/>
    </row>
    <row r="875" spans="1:51">
      <c r="A875" s="319"/>
      <c r="B875" s="634"/>
      <c r="C875" s="634"/>
      <c r="D875" s="633"/>
      <c r="E875" s="635"/>
      <c r="F875" s="635"/>
      <c r="G875" s="634"/>
      <c r="H875" s="647"/>
      <c r="I875" s="651"/>
      <c r="J875" s="647"/>
      <c r="K875" s="649"/>
      <c r="L875" s="647">
        <f>IF(D875="",0,VLOOKUP(D875,LookupDataNonCounty!$B$2:$C$16,2,FALSE)*J875)</f>
        <v>0</v>
      </c>
      <c r="M875" s="647"/>
      <c r="N875" s="647"/>
      <c r="O875" s="647"/>
      <c r="P875" s="647"/>
      <c r="Q875" s="647"/>
      <c r="R875" s="459"/>
      <c r="S875" s="460"/>
      <c r="T875" s="461"/>
      <c r="U875" s="462"/>
      <c r="V875" s="459"/>
      <c r="W875" s="459"/>
      <c r="X875" s="459"/>
      <c r="Y875" s="463"/>
      <c r="Z875" s="464"/>
      <c r="AA875" s="465"/>
      <c r="AB875" s="459"/>
      <c r="AC875" s="463"/>
      <c r="AD875" s="464"/>
      <c r="AE875" s="466"/>
      <c r="AF875" s="464"/>
      <c r="AG875" s="461"/>
      <c r="AH875" s="464"/>
      <c r="AI875" s="461"/>
      <c r="AJ875" s="653">
        <f t="shared" si="158"/>
        <v>1</v>
      </c>
      <c r="AK875" s="607"/>
      <c r="AL875" s="320">
        <f t="shared" si="156"/>
        <v>0</v>
      </c>
      <c r="AM875" s="320">
        <f t="shared" si="159"/>
        <v>0</v>
      </c>
      <c r="AN875" s="324">
        <f t="shared" si="160"/>
        <v>0</v>
      </c>
      <c r="AO875" s="324">
        <f t="shared" si="161"/>
        <v>0</v>
      </c>
      <c r="AP875" s="324">
        <f t="shared" si="162"/>
        <v>0</v>
      </c>
      <c r="AQ875" s="324">
        <f t="shared" si="163"/>
        <v>0</v>
      </c>
      <c r="AR875" s="324">
        <f t="shared" si="164"/>
        <v>0</v>
      </c>
      <c r="AS875" s="324">
        <f t="shared" si="165"/>
        <v>0</v>
      </c>
      <c r="AT875" s="324">
        <f t="shared" si="166"/>
        <v>0</v>
      </c>
      <c r="AU875" s="321">
        <f t="shared" si="167"/>
        <v>0</v>
      </c>
      <c r="AV875" s="322" t="str">
        <f t="shared" si="157"/>
        <v/>
      </c>
      <c r="AW875" s="110"/>
      <c r="AX875" s="110"/>
      <c r="AY875" s="110"/>
    </row>
    <row r="876" spans="1:51">
      <c r="A876" s="319"/>
      <c r="B876" s="634"/>
      <c r="C876" s="634"/>
      <c r="D876" s="633"/>
      <c r="E876" s="635"/>
      <c r="F876" s="635"/>
      <c r="G876" s="634"/>
      <c r="H876" s="647"/>
      <c r="I876" s="651"/>
      <c r="J876" s="647"/>
      <c r="K876" s="649"/>
      <c r="L876" s="647">
        <f>IF(D876="",0,VLOOKUP(D876,LookupDataNonCounty!$B$2:$C$16,2,FALSE)*J876)</f>
        <v>0</v>
      </c>
      <c r="M876" s="647"/>
      <c r="N876" s="647"/>
      <c r="O876" s="647"/>
      <c r="P876" s="647"/>
      <c r="Q876" s="647"/>
      <c r="R876" s="459"/>
      <c r="S876" s="460"/>
      <c r="T876" s="461"/>
      <c r="U876" s="462"/>
      <c r="V876" s="459"/>
      <c r="W876" s="459"/>
      <c r="X876" s="459"/>
      <c r="Y876" s="463"/>
      <c r="Z876" s="464"/>
      <c r="AA876" s="465"/>
      <c r="AB876" s="459"/>
      <c r="AC876" s="463"/>
      <c r="AD876" s="464"/>
      <c r="AE876" s="466"/>
      <c r="AF876" s="464"/>
      <c r="AG876" s="461"/>
      <c r="AH876" s="464"/>
      <c r="AI876" s="461"/>
      <c r="AJ876" s="653">
        <f t="shared" si="158"/>
        <v>1</v>
      </c>
      <c r="AK876" s="608"/>
      <c r="AL876" s="320">
        <f t="shared" si="156"/>
        <v>0</v>
      </c>
      <c r="AM876" s="320">
        <f t="shared" si="159"/>
        <v>0</v>
      </c>
      <c r="AN876" s="324">
        <f t="shared" si="160"/>
        <v>0</v>
      </c>
      <c r="AO876" s="324">
        <f t="shared" si="161"/>
        <v>0</v>
      </c>
      <c r="AP876" s="324">
        <f t="shared" si="162"/>
        <v>0</v>
      </c>
      <c r="AQ876" s="324">
        <f t="shared" si="163"/>
        <v>0</v>
      </c>
      <c r="AR876" s="324">
        <f t="shared" si="164"/>
        <v>0</v>
      </c>
      <c r="AS876" s="324">
        <f t="shared" si="165"/>
        <v>0</v>
      </c>
      <c r="AT876" s="324">
        <f t="shared" si="166"/>
        <v>0</v>
      </c>
      <c r="AU876" s="321">
        <f t="shared" si="167"/>
        <v>0</v>
      </c>
      <c r="AV876" s="322" t="str">
        <f t="shared" si="157"/>
        <v/>
      </c>
      <c r="AW876" s="110"/>
      <c r="AX876" s="110"/>
      <c r="AY876" s="110"/>
    </row>
    <row r="877" spans="1:51">
      <c r="A877" s="319"/>
      <c r="B877" s="634"/>
      <c r="C877" s="634"/>
      <c r="D877" s="633"/>
      <c r="E877" s="635"/>
      <c r="F877" s="635"/>
      <c r="G877" s="634"/>
      <c r="H877" s="647"/>
      <c r="I877" s="651"/>
      <c r="J877" s="647"/>
      <c r="K877" s="649"/>
      <c r="L877" s="647">
        <f>IF(D877="",0,VLOOKUP(D877,LookupDataNonCounty!$B$2:$C$16,2,FALSE)*J877)</f>
        <v>0</v>
      </c>
      <c r="M877" s="647"/>
      <c r="N877" s="647"/>
      <c r="O877" s="647"/>
      <c r="P877" s="647"/>
      <c r="Q877" s="647"/>
      <c r="R877" s="459"/>
      <c r="S877" s="460"/>
      <c r="T877" s="461"/>
      <c r="U877" s="462"/>
      <c r="V877" s="459"/>
      <c r="W877" s="459"/>
      <c r="X877" s="459"/>
      <c r="Y877" s="463"/>
      <c r="Z877" s="464"/>
      <c r="AA877" s="465"/>
      <c r="AB877" s="459"/>
      <c r="AC877" s="463"/>
      <c r="AD877" s="464"/>
      <c r="AE877" s="466"/>
      <c r="AF877" s="464"/>
      <c r="AG877" s="461"/>
      <c r="AH877" s="464"/>
      <c r="AI877" s="461"/>
      <c r="AJ877" s="653">
        <f t="shared" si="158"/>
        <v>1</v>
      </c>
      <c r="AK877" s="607"/>
      <c r="AL877" s="320">
        <f t="shared" si="156"/>
        <v>0</v>
      </c>
      <c r="AM877" s="320">
        <f t="shared" si="159"/>
        <v>0</v>
      </c>
      <c r="AN877" s="324">
        <f t="shared" si="160"/>
        <v>0</v>
      </c>
      <c r="AO877" s="324">
        <f t="shared" si="161"/>
        <v>0</v>
      </c>
      <c r="AP877" s="324">
        <f t="shared" si="162"/>
        <v>0</v>
      </c>
      <c r="AQ877" s="324">
        <f t="shared" si="163"/>
        <v>0</v>
      </c>
      <c r="AR877" s="324">
        <f t="shared" si="164"/>
        <v>0</v>
      </c>
      <c r="AS877" s="324">
        <f t="shared" si="165"/>
        <v>0</v>
      </c>
      <c r="AT877" s="324">
        <f t="shared" si="166"/>
        <v>0</v>
      </c>
      <c r="AU877" s="321">
        <f t="shared" si="167"/>
        <v>0</v>
      </c>
      <c r="AV877" s="322" t="str">
        <f t="shared" si="157"/>
        <v/>
      </c>
      <c r="AW877" s="110"/>
      <c r="AX877" s="110"/>
      <c r="AY877" s="110"/>
    </row>
    <row r="878" spans="1:51">
      <c r="A878" s="319"/>
      <c r="B878" s="634"/>
      <c r="C878" s="634"/>
      <c r="D878" s="633"/>
      <c r="E878" s="635"/>
      <c r="F878" s="635"/>
      <c r="G878" s="634"/>
      <c r="H878" s="647"/>
      <c r="I878" s="651"/>
      <c r="J878" s="647"/>
      <c r="K878" s="649"/>
      <c r="L878" s="647">
        <f>IF(D878="",0,VLOOKUP(D878,LookupDataNonCounty!$B$2:$C$16,2,FALSE)*J878)</f>
        <v>0</v>
      </c>
      <c r="M878" s="647"/>
      <c r="N878" s="647"/>
      <c r="O878" s="647"/>
      <c r="P878" s="647"/>
      <c r="Q878" s="647"/>
      <c r="R878" s="459"/>
      <c r="S878" s="460"/>
      <c r="T878" s="461"/>
      <c r="U878" s="462"/>
      <c r="V878" s="459"/>
      <c r="W878" s="459"/>
      <c r="X878" s="459"/>
      <c r="Y878" s="463"/>
      <c r="Z878" s="464"/>
      <c r="AA878" s="465"/>
      <c r="AB878" s="459"/>
      <c r="AC878" s="463"/>
      <c r="AD878" s="464"/>
      <c r="AE878" s="466"/>
      <c r="AF878" s="464"/>
      <c r="AG878" s="461"/>
      <c r="AH878" s="464"/>
      <c r="AI878" s="461"/>
      <c r="AJ878" s="653">
        <f t="shared" si="158"/>
        <v>1</v>
      </c>
      <c r="AK878" s="608"/>
      <c r="AL878" s="320">
        <f t="shared" si="156"/>
        <v>0</v>
      </c>
      <c r="AM878" s="320">
        <f t="shared" si="159"/>
        <v>0</v>
      </c>
      <c r="AN878" s="324">
        <f t="shared" si="160"/>
        <v>0</v>
      </c>
      <c r="AO878" s="324">
        <f t="shared" si="161"/>
        <v>0</v>
      </c>
      <c r="AP878" s="324">
        <f t="shared" si="162"/>
        <v>0</v>
      </c>
      <c r="AQ878" s="324">
        <f t="shared" si="163"/>
        <v>0</v>
      </c>
      <c r="AR878" s="324">
        <f t="shared" si="164"/>
        <v>0</v>
      </c>
      <c r="AS878" s="324">
        <f t="shared" si="165"/>
        <v>0</v>
      </c>
      <c r="AT878" s="324">
        <f t="shared" si="166"/>
        <v>0</v>
      </c>
      <c r="AU878" s="321">
        <f t="shared" si="167"/>
        <v>0</v>
      </c>
      <c r="AV878" s="322" t="str">
        <f t="shared" si="157"/>
        <v/>
      </c>
      <c r="AW878" s="110"/>
      <c r="AX878" s="110"/>
      <c r="AY878" s="110"/>
    </row>
    <row r="879" spans="1:51">
      <c r="A879" s="319"/>
      <c r="B879" s="634"/>
      <c r="C879" s="634"/>
      <c r="D879" s="633"/>
      <c r="E879" s="635"/>
      <c r="F879" s="635"/>
      <c r="G879" s="634"/>
      <c r="H879" s="647"/>
      <c r="I879" s="651"/>
      <c r="J879" s="647"/>
      <c r="K879" s="649"/>
      <c r="L879" s="647">
        <f>IF(D879="",0,VLOOKUP(D879,LookupDataNonCounty!$B$2:$C$16,2,FALSE)*J879)</f>
        <v>0</v>
      </c>
      <c r="M879" s="647"/>
      <c r="N879" s="647"/>
      <c r="O879" s="647"/>
      <c r="P879" s="647"/>
      <c r="Q879" s="647"/>
      <c r="R879" s="459"/>
      <c r="S879" s="460"/>
      <c r="T879" s="461"/>
      <c r="U879" s="462"/>
      <c r="V879" s="459"/>
      <c r="W879" s="459"/>
      <c r="X879" s="459"/>
      <c r="Y879" s="463"/>
      <c r="Z879" s="464"/>
      <c r="AA879" s="465"/>
      <c r="AB879" s="459"/>
      <c r="AC879" s="463"/>
      <c r="AD879" s="464"/>
      <c r="AE879" s="466"/>
      <c r="AF879" s="464"/>
      <c r="AG879" s="461"/>
      <c r="AH879" s="464"/>
      <c r="AI879" s="461"/>
      <c r="AJ879" s="653">
        <f t="shared" si="158"/>
        <v>1</v>
      </c>
      <c r="AK879" s="607"/>
      <c r="AL879" s="320">
        <f t="shared" si="156"/>
        <v>0</v>
      </c>
      <c r="AM879" s="320">
        <f t="shared" si="159"/>
        <v>0</v>
      </c>
      <c r="AN879" s="324">
        <f t="shared" si="160"/>
        <v>0</v>
      </c>
      <c r="AO879" s="324">
        <f t="shared" si="161"/>
        <v>0</v>
      </c>
      <c r="AP879" s="324">
        <f t="shared" si="162"/>
        <v>0</v>
      </c>
      <c r="AQ879" s="324">
        <f t="shared" si="163"/>
        <v>0</v>
      </c>
      <c r="AR879" s="324">
        <f t="shared" si="164"/>
        <v>0</v>
      </c>
      <c r="AS879" s="324">
        <f t="shared" si="165"/>
        <v>0</v>
      </c>
      <c r="AT879" s="324">
        <f t="shared" si="166"/>
        <v>0</v>
      </c>
      <c r="AU879" s="321">
        <f t="shared" si="167"/>
        <v>0</v>
      </c>
      <c r="AV879" s="322" t="str">
        <f t="shared" si="157"/>
        <v/>
      </c>
      <c r="AW879" s="110"/>
      <c r="AX879" s="110"/>
      <c r="AY879" s="110"/>
    </row>
    <row r="880" spans="1:51">
      <c r="A880" s="319"/>
      <c r="B880" s="634"/>
      <c r="C880" s="634"/>
      <c r="D880" s="633"/>
      <c r="E880" s="635"/>
      <c r="F880" s="635"/>
      <c r="G880" s="634"/>
      <c r="H880" s="647"/>
      <c r="I880" s="651"/>
      <c r="J880" s="647"/>
      <c r="K880" s="649"/>
      <c r="L880" s="647">
        <f>IF(D880="",0,VLOOKUP(D880,LookupDataNonCounty!$B$2:$C$16,2,FALSE)*J880)</f>
        <v>0</v>
      </c>
      <c r="M880" s="647"/>
      <c r="N880" s="647"/>
      <c r="O880" s="647"/>
      <c r="P880" s="647"/>
      <c r="Q880" s="647"/>
      <c r="R880" s="459"/>
      <c r="S880" s="460"/>
      <c r="T880" s="461"/>
      <c r="U880" s="462"/>
      <c r="V880" s="459"/>
      <c r="W880" s="459"/>
      <c r="X880" s="459"/>
      <c r="Y880" s="463"/>
      <c r="Z880" s="464"/>
      <c r="AA880" s="465"/>
      <c r="AB880" s="459"/>
      <c r="AC880" s="463"/>
      <c r="AD880" s="464"/>
      <c r="AE880" s="466"/>
      <c r="AF880" s="464"/>
      <c r="AG880" s="461"/>
      <c r="AH880" s="464"/>
      <c r="AI880" s="461"/>
      <c r="AJ880" s="653">
        <f t="shared" si="158"/>
        <v>1</v>
      </c>
      <c r="AK880" s="608"/>
      <c r="AL880" s="320">
        <f t="shared" si="156"/>
        <v>0</v>
      </c>
      <c r="AM880" s="320">
        <f t="shared" si="159"/>
        <v>0</v>
      </c>
      <c r="AN880" s="324">
        <f t="shared" si="160"/>
        <v>0</v>
      </c>
      <c r="AO880" s="324">
        <f t="shared" si="161"/>
        <v>0</v>
      </c>
      <c r="AP880" s="324">
        <f t="shared" si="162"/>
        <v>0</v>
      </c>
      <c r="AQ880" s="324">
        <f t="shared" si="163"/>
        <v>0</v>
      </c>
      <c r="AR880" s="324">
        <f t="shared" si="164"/>
        <v>0</v>
      </c>
      <c r="AS880" s="324">
        <f t="shared" si="165"/>
        <v>0</v>
      </c>
      <c r="AT880" s="324">
        <f t="shared" si="166"/>
        <v>0</v>
      </c>
      <c r="AU880" s="321">
        <f t="shared" si="167"/>
        <v>0</v>
      </c>
      <c r="AV880" s="322" t="str">
        <f t="shared" si="157"/>
        <v/>
      </c>
      <c r="AW880" s="110"/>
      <c r="AX880" s="110"/>
      <c r="AY880" s="110"/>
    </row>
    <row r="881" spans="1:51">
      <c r="A881" s="319"/>
      <c r="B881" s="634"/>
      <c r="C881" s="634"/>
      <c r="D881" s="633"/>
      <c r="E881" s="635"/>
      <c r="F881" s="635"/>
      <c r="G881" s="634"/>
      <c r="H881" s="647"/>
      <c r="I881" s="651"/>
      <c r="J881" s="647"/>
      <c r="K881" s="649"/>
      <c r="L881" s="647">
        <f>IF(D881="",0,VLOOKUP(D881,LookupDataNonCounty!$B$2:$C$16,2,FALSE)*J881)</f>
        <v>0</v>
      </c>
      <c r="M881" s="647"/>
      <c r="N881" s="647"/>
      <c r="O881" s="647"/>
      <c r="P881" s="647"/>
      <c r="Q881" s="647"/>
      <c r="R881" s="459"/>
      <c r="S881" s="460"/>
      <c r="T881" s="461"/>
      <c r="U881" s="462"/>
      <c r="V881" s="459"/>
      <c r="W881" s="459"/>
      <c r="X881" s="459"/>
      <c r="Y881" s="463"/>
      <c r="Z881" s="464"/>
      <c r="AA881" s="465"/>
      <c r="AB881" s="459"/>
      <c r="AC881" s="463"/>
      <c r="AD881" s="464"/>
      <c r="AE881" s="466"/>
      <c r="AF881" s="464"/>
      <c r="AG881" s="461"/>
      <c r="AH881" s="464"/>
      <c r="AI881" s="461"/>
      <c r="AJ881" s="653">
        <f t="shared" si="158"/>
        <v>1</v>
      </c>
      <c r="AK881" s="607"/>
      <c r="AL881" s="320">
        <f t="shared" si="156"/>
        <v>0</v>
      </c>
      <c r="AM881" s="320">
        <f t="shared" si="159"/>
        <v>0</v>
      </c>
      <c r="AN881" s="324">
        <f t="shared" si="160"/>
        <v>0</v>
      </c>
      <c r="AO881" s="324">
        <f t="shared" si="161"/>
        <v>0</v>
      </c>
      <c r="AP881" s="324">
        <f t="shared" si="162"/>
        <v>0</v>
      </c>
      <c r="AQ881" s="324">
        <f t="shared" si="163"/>
        <v>0</v>
      </c>
      <c r="AR881" s="324">
        <f t="shared" si="164"/>
        <v>0</v>
      </c>
      <c r="AS881" s="324">
        <f t="shared" si="165"/>
        <v>0</v>
      </c>
      <c r="AT881" s="324">
        <f t="shared" si="166"/>
        <v>0</v>
      </c>
      <c r="AU881" s="321">
        <f t="shared" si="167"/>
        <v>0</v>
      </c>
      <c r="AV881" s="322" t="str">
        <f t="shared" si="157"/>
        <v/>
      </c>
      <c r="AW881" s="110"/>
      <c r="AX881" s="110"/>
      <c r="AY881" s="110"/>
    </row>
    <row r="882" spans="1:51">
      <c r="A882" s="319"/>
      <c r="B882" s="634"/>
      <c r="C882" s="634"/>
      <c r="D882" s="633"/>
      <c r="E882" s="635"/>
      <c r="F882" s="635"/>
      <c r="G882" s="634"/>
      <c r="H882" s="647"/>
      <c r="I882" s="651"/>
      <c r="J882" s="647"/>
      <c r="K882" s="649"/>
      <c r="L882" s="647">
        <f>IF(D882="",0,VLOOKUP(D882,LookupDataNonCounty!$B$2:$C$16,2,FALSE)*J882)</f>
        <v>0</v>
      </c>
      <c r="M882" s="647"/>
      <c r="N882" s="647"/>
      <c r="O882" s="647"/>
      <c r="P882" s="647"/>
      <c r="Q882" s="647"/>
      <c r="R882" s="459"/>
      <c r="S882" s="460"/>
      <c r="T882" s="461"/>
      <c r="U882" s="462"/>
      <c r="V882" s="459"/>
      <c r="W882" s="459"/>
      <c r="X882" s="459"/>
      <c r="Y882" s="463"/>
      <c r="Z882" s="464"/>
      <c r="AA882" s="465"/>
      <c r="AB882" s="459"/>
      <c r="AC882" s="463"/>
      <c r="AD882" s="464"/>
      <c r="AE882" s="466"/>
      <c r="AF882" s="464"/>
      <c r="AG882" s="461"/>
      <c r="AH882" s="464"/>
      <c r="AI882" s="461"/>
      <c r="AJ882" s="653">
        <f t="shared" si="158"/>
        <v>1</v>
      </c>
      <c r="AK882" s="608"/>
      <c r="AL882" s="320">
        <f t="shared" si="156"/>
        <v>0</v>
      </c>
      <c r="AM882" s="320">
        <f t="shared" si="159"/>
        <v>0</v>
      </c>
      <c r="AN882" s="324">
        <f t="shared" si="160"/>
        <v>0</v>
      </c>
      <c r="AO882" s="324">
        <f t="shared" si="161"/>
        <v>0</v>
      </c>
      <c r="AP882" s="324">
        <f t="shared" si="162"/>
        <v>0</v>
      </c>
      <c r="AQ882" s="324">
        <f t="shared" si="163"/>
        <v>0</v>
      </c>
      <c r="AR882" s="324">
        <f t="shared" si="164"/>
        <v>0</v>
      </c>
      <c r="AS882" s="324">
        <f t="shared" si="165"/>
        <v>0</v>
      </c>
      <c r="AT882" s="324">
        <f t="shared" si="166"/>
        <v>0</v>
      </c>
      <c r="AU882" s="321">
        <f t="shared" si="167"/>
        <v>0</v>
      </c>
      <c r="AV882" s="322" t="str">
        <f t="shared" si="157"/>
        <v/>
      </c>
      <c r="AW882" s="110"/>
      <c r="AX882" s="110"/>
      <c r="AY882" s="110"/>
    </row>
    <row r="883" spans="1:51">
      <c r="A883" s="319"/>
      <c r="B883" s="634"/>
      <c r="C883" s="634"/>
      <c r="D883" s="633"/>
      <c r="E883" s="635"/>
      <c r="F883" s="635"/>
      <c r="G883" s="634"/>
      <c r="H883" s="647"/>
      <c r="I883" s="651"/>
      <c r="J883" s="647"/>
      <c r="K883" s="649"/>
      <c r="L883" s="647">
        <f>IF(D883="",0,VLOOKUP(D883,LookupDataNonCounty!$B$2:$C$16,2,FALSE)*J883)</f>
        <v>0</v>
      </c>
      <c r="M883" s="647"/>
      <c r="N883" s="647"/>
      <c r="O883" s="647"/>
      <c r="P883" s="647"/>
      <c r="Q883" s="647"/>
      <c r="R883" s="459"/>
      <c r="S883" s="460"/>
      <c r="T883" s="461"/>
      <c r="U883" s="462"/>
      <c r="V883" s="459"/>
      <c r="W883" s="459"/>
      <c r="X883" s="459"/>
      <c r="Y883" s="463"/>
      <c r="Z883" s="464"/>
      <c r="AA883" s="465"/>
      <c r="AB883" s="459"/>
      <c r="AC883" s="463"/>
      <c r="AD883" s="464"/>
      <c r="AE883" s="466"/>
      <c r="AF883" s="464"/>
      <c r="AG883" s="461"/>
      <c r="AH883" s="464"/>
      <c r="AI883" s="461"/>
      <c r="AJ883" s="653">
        <f t="shared" si="158"/>
        <v>1</v>
      </c>
      <c r="AK883" s="607"/>
      <c r="AL883" s="320">
        <f t="shared" si="156"/>
        <v>0</v>
      </c>
      <c r="AM883" s="320">
        <f t="shared" si="159"/>
        <v>0</v>
      </c>
      <c r="AN883" s="324">
        <f t="shared" si="160"/>
        <v>0</v>
      </c>
      <c r="AO883" s="324">
        <f t="shared" si="161"/>
        <v>0</v>
      </c>
      <c r="AP883" s="324">
        <f t="shared" si="162"/>
        <v>0</v>
      </c>
      <c r="AQ883" s="324">
        <f t="shared" si="163"/>
        <v>0</v>
      </c>
      <c r="AR883" s="324">
        <f t="shared" si="164"/>
        <v>0</v>
      </c>
      <c r="AS883" s="324">
        <f t="shared" si="165"/>
        <v>0</v>
      </c>
      <c r="AT883" s="324">
        <f t="shared" si="166"/>
        <v>0</v>
      </c>
      <c r="AU883" s="321">
        <f t="shared" si="167"/>
        <v>0</v>
      </c>
      <c r="AV883" s="322" t="str">
        <f t="shared" si="157"/>
        <v/>
      </c>
      <c r="AW883" s="110"/>
      <c r="AX883" s="110"/>
      <c r="AY883" s="110"/>
    </row>
    <row r="884" spans="1:51">
      <c r="A884" s="319"/>
      <c r="B884" s="634"/>
      <c r="C884" s="634"/>
      <c r="D884" s="633"/>
      <c r="E884" s="635"/>
      <c r="F884" s="635"/>
      <c r="G884" s="634"/>
      <c r="H884" s="647"/>
      <c r="I884" s="651"/>
      <c r="J884" s="647"/>
      <c r="K884" s="649"/>
      <c r="L884" s="647">
        <f>IF(D884="",0,VLOOKUP(D884,LookupDataNonCounty!$B$2:$C$16,2,FALSE)*J884)</f>
        <v>0</v>
      </c>
      <c r="M884" s="647"/>
      <c r="N884" s="647"/>
      <c r="O884" s="647"/>
      <c r="P884" s="647"/>
      <c r="Q884" s="647"/>
      <c r="R884" s="459"/>
      <c r="S884" s="460"/>
      <c r="T884" s="461"/>
      <c r="U884" s="462"/>
      <c r="V884" s="459"/>
      <c r="W884" s="459"/>
      <c r="X884" s="459"/>
      <c r="Y884" s="463"/>
      <c r="Z884" s="464"/>
      <c r="AA884" s="465"/>
      <c r="AB884" s="459"/>
      <c r="AC884" s="463"/>
      <c r="AD884" s="464"/>
      <c r="AE884" s="466"/>
      <c r="AF884" s="464"/>
      <c r="AG884" s="461"/>
      <c r="AH884" s="464"/>
      <c r="AI884" s="461"/>
      <c r="AJ884" s="653">
        <f t="shared" si="158"/>
        <v>1</v>
      </c>
      <c r="AK884" s="608"/>
      <c r="AL884" s="320">
        <f t="shared" si="156"/>
        <v>0</v>
      </c>
      <c r="AM884" s="320">
        <f t="shared" si="159"/>
        <v>0</v>
      </c>
      <c r="AN884" s="324">
        <f t="shared" si="160"/>
        <v>0</v>
      </c>
      <c r="AO884" s="324">
        <f t="shared" si="161"/>
        <v>0</v>
      </c>
      <c r="AP884" s="324">
        <f t="shared" si="162"/>
        <v>0</v>
      </c>
      <c r="AQ884" s="324">
        <f t="shared" si="163"/>
        <v>0</v>
      </c>
      <c r="AR884" s="324">
        <f t="shared" si="164"/>
        <v>0</v>
      </c>
      <c r="AS884" s="324">
        <f t="shared" si="165"/>
        <v>0</v>
      </c>
      <c r="AT884" s="324">
        <f t="shared" si="166"/>
        <v>0</v>
      </c>
      <c r="AU884" s="321">
        <f t="shared" si="167"/>
        <v>0</v>
      </c>
      <c r="AV884" s="322" t="str">
        <f t="shared" si="157"/>
        <v/>
      </c>
      <c r="AW884" s="110"/>
      <c r="AX884" s="110"/>
      <c r="AY884" s="110"/>
    </row>
    <row r="885" spans="1:51">
      <c r="A885" s="319"/>
      <c r="B885" s="634"/>
      <c r="C885" s="634"/>
      <c r="D885" s="633"/>
      <c r="E885" s="635"/>
      <c r="F885" s="635"/>
      <c r="G885" s="634"/>
      <c r="H885" s="647"/>
      <c r="I885" s="651"/>
      <c r="J885" s="647"/>
      <c r="K885" s="649"/>
      <c r="L885" s="647">
        <f>IF(D885="",0,VLOOKUP(D885,LookupDataNonCounty!$B$2:$C$16,2,FALSE)*J885)</f>
        <v>0</v>
      </c>
      <c r="M885" s="647"/>
      <c r="N885" s="647"/>
      <c r="O885" s="647"/>
      <c r="P885" s="647"/>
      <c r="Q885" s="647"/>
      <c r="R885" s="459"/>
      <c r="S885" s="460"/>
      <c r="T885" s="461"/>
      <c r="U885" s="462"/>
      <c r="V885" s="459"/>
      <c r="W885" s="459"/>
      <c r="X885" s="459"/>
      <c r="Y885" s="463"/>
      <c r="Z885" s="464"/>
      <c r="AA885" s="465"/>
      <c r="AB885" s="459"/>
      <c r="AC885" s="463"/>
      <c r="AD885" s="464"/>
      <c r="AE885" s="466"/>
      <c r="AF885" s="464"/>
      <c r="AG885" s="461"/>
      <c r="AH885" s="464"/>
      <c r="AI885" s="461"/>
      <c r="AJ885" s="653">
        <f t="shared" si="158"/>
        <v>1</v>
      </c>
      <c r="AK885" s="607"/>
      <c r="AL885" s="320">
        <f t="shared" si="156"/>
        <v>0</v>
      </c>
      <c r="AM885" s="320">
        <f t="shared" si="159"/>
        <v>0</v>
      </c>
      <c r="AN885" s="324">
        <f t="shared" si="160"/>
        <v>0</v>
      </c>
      <c r="AO885" s="324">
        <f t="shared" si="161"/>
        <v>0</v>
      </c>
      <c r="AP885" s="324">
        <f t="shared" si="162"/>
        <v>0</v>
      </c>
      <c r="AQ885" s="324">
        <f t="shared" si="163"/>
        <v>0</v>
      </c>
      <c r="AR885" s="324">
        <f t="shared" si="164"/>
        <v>0</v>
      </c>
      <c r="AS885" s="324">
        <f t="shared" si="165"/>
        <v>0</v>
      </c>
      <c r="AT885" s="324">
        <f t="shared" si="166"/>
        <v>0</v>
      </c>
      <c r="AU885" s="321">
        <f t="shared" si="167"/>
        <v>0</v>
      </c>
      <c r="AV885" s="322" t="str">
        <f t="shared" si="157"/>
        <v/>
      </c>
      <c r="AW885" s="110"/>
      <c r="AX885" s="110"/>
      <c r="AY885" s="110"/>
    </row>
    <row r="886" spans="1:51">
      <c r="A886" s="319"/>
      <c r="B886" s="634"/>
      <c r="C886" s="634"/>
      <c r="D886" s="633"/>
      <c r="E886" s="635"/>
      <c r="F886" s="635"/>
      <c r="G886" s="634"/>
      <c r="H886" s="647"/>
      <c r="I886" s="651"/>
      <c r="J886" s="647"/>
      <c r="K886" s="649"/>
      <c r="L886" s="647">
        <f>IF(D886="",0,VLOOKUP(D886,LookupDataNonCounty!$B$2:$C$16,2,FALSE)*J886)</f>
        <v>0</v>
      </c>
      <c r="M886" s="647"/>
      <c r="N886" s="647"/>
      <c r="O886" s="647"/>
      <c r="P886" s="647"/>
      <c r="Q886" s="647"/>
      <c r="R886" s="459"/>
      <c r="S886" s="460"/>
      <c r="T886" s="461"/>
      <c r="U886" s="462"/>
      <c r="V886" s="459"/>
      <c r="W886" s="459"/>
      <c r="X886" s="459"/>
      <c r="Y886" s="463"/>
      <c r="Z886" s="464"/>
      <c r="AA886" s="465"/>
      <c r="AB886" s="459"/>
      <c r="AC886" s="463"/>
      <c r="AD886" s="464"/>
      <c r="AE886" s="466"/>
      <c r="AF886" s="464"/>
      <c r="AG886" s="461"/>
      <c r="AH886" s="464"/>
      <c r="AI886" s="461"/>
      <c r="AJ886" s="653">
        <f t="shared" si="158"/>
        <v>1</v>
      </c>
      <c r="AK886" s="608"/>
      <c r="AL886" s="320">
        <f t="shared" si="156"/>
        <v>0</v>
      </c>
      <c r="AM886" s="320">
        <f t="shared" si="159"/>
        <v>0</v>
      </c>
      <c r="AN886" s="324">
        <f t="shared" si="160"/>
        <v>0</v>
      </c>
      <c r="AO886" s="324">
        <f t="shared" si="161"/>
        <v>0</v>
      </c>
      <c r="AP886" s="324">
        <f t="shared" si="162"/>
        <v>0</v>
      </c>
      <c r="AQ886" s="324">
        <f t="shared" si="163"/>
        <v>0</v>
      </c>
      <c r="AR886" s="324">
        <f t="shared" si="164"/>
        <v>0</v>
      </c>
      <c r="AS886" s="324">
        <f t="shared" si="165"/>
        <v>0</v>
      </c>
      <c r="AT886" s="324">
        <f t="shared" si="166"/>
        <v>0</v>
      </c>
      <c r="AU886" s="321">
        <f t="shared" si="167"/>
        <v>0</v>
      </c>
      <c r="AV886" s="322" t="str">
        <f t="shared" si="157"/>
        <v/>
      </c>
      <c r="AW886" s="110"/>
      <c r="AX886" s="110"/>
      <c r="AY886" s="110"/>
    </row>
    <row r="887" spans="1:51">
      <c r="A887" s="319"/>
      <c r="B887" s="634"/>
      <c r="C887" s="634"/>
      <c r="D887" s="633"/>
      <c r="E887" s="635"/>
      <c r="F887" s="635"/>
      <c r="G887" s="634"/>
      <c r="H887" s="647"/>
      <c r="I887" s="651"/>
      <c r="J887" s="647"/>
      <c r="K887" s="649"/>
      <c r="L887" s="647">
        <f>IF(D887="",0,VLOOKUP(D887,LookupDataNonCounty!$B$2:$C$16,2,FALSE)*J887)</f>
        <v>0</v>
      </c>
      <c r="M887" s="647"/>
      <c r="N887" s="647"/>
      <c r="O887" s="647"/>
      <c r="P887" s="647"/>
      <c r="Q887" s="647"/>
      <c r="R887" s="459"/>
      <c r="S887" s="460"/>
      <c r="T887" s="461"/>
      <c r="U887" s="462"/>
      <c r="V887" s="459"/>
      <c r="W887" s="459"/>
      <c r="X887" s="459"/>
      <c r="Y887" s="463"/>
      <c r="Z887" s="464"/>
      <c r="AA887" s="465"/>
      <c r="AB887" s="459"/>
      <c r="AC887" s="463"/>
      <c r="AD887" s="464"/>
      <c r="AE887" s="466"/>
      <c r="AF887" s="464"/>
      <c r="AG887" s="461"/>
      <c r="AH887" s="464"/>
      <c r="AI887" s="461"/>
      <c r="AJ887" s="653">
        <f t="shared" si="158"/>
        <v>1</v>
      </c>
      <c r="AK887" s="607"/>
      <c r="AL887" s="320">
        <f t="shared" si="156"/>
        <v>0</v>
      </c>
      <c r="AM887" s="320">
        <f t="shared" si="159"/>
        <v>0</v>
      </c>
      <c r="AN887" s="324">
        <f t="shared" si="160"/>
        <v>0</v>
      </c>
      <c r="AO887" s="324">
        <f t="shared" si="161"/>
        <v>0</v>
      </c>
      <c r="AP887" s="324">
        <f t="shared" si="162"/>
        <v>0</v>
      </c>
      <c r="AQ887" s="324">
        <f t="shared" si="163"/>
        <v>0</v>
      </c>
      <c r="AR887" s="324">
        <f t="shared" si="164"/>
        <v>0</v>
      </c>
      <c r="AS887" s="324">
        <f t="shared" si="165"/>
        <v>0</v>
      </c>
      <c r="AT887" s="324">
        <f t="shared" si="166"/>
        <v>0</v>
      </c>
      <c r="AU887" s="321">
        <f t="shared" si="167"/>
        <v>0</v>
      </c>
      <c r="AV887" s="322" t="str">
        <f t="shared" si="157"/>
        <v/>
      </c>
      <c r="AW887" s="110"/>
      <c r="AX887" s="110"/>
      <c r="AY887" s="110"/>
    </row>
    <row r="888" spans="1:51">
      <c r="A888" s="319"/>
      <c r="B888" s="634"/>
      <c r="C888" s="634"/>
      <c r="D888" s="633"/>
      <c r="E888" s="635"/>
      <c r="F888" s="635"/>
      <c r="G888" s="634"/>
      <c r="H888" s="647"/>
      <c r="I888" s="651"/>
      <c r="J888" s="647"/>
      <c r="K888" s="649"/>
      <c r="L888" s="647">
        <f>IF(D888="",0,VLOOKUP(D888,LookupDataNonCounty!$B$2:$C$16,2,FALSE)*J888)</f>
        <v>0</v>
      </c>
      <c r="M888" s="647"/>
      <c r="N888" s="647"/>
      <c r="O888" s="647"/>
      <c r="P888" s="647"/>
      <c r="Q888" s="647"/>
      <c r="R888" s="459"/>
      <c r="S888" s="460"/>
      <c r="T888" s="461"/>
      <c r="U888" s="462"/>
      <c r="V888" s="459"/>
      <c r="W888" s="459"/>
      <c r="X888" s="459"/>
      <c r="Y888" s="463"/>
      <c r="Z888" s="464"/>
      <c r="AA888" s="465"/>
      <c r="AB888" s="459"/>
      <c r="AC888" s="463"/>
      <c r="AD888" s="464"/>
      <c r="AE888" s="466"/>
      <c r="AF888" s="464"/>
      <c r="AG888" s="461"/>
      <c r="AH888" s="464"/>
      <c r="AI888" s="461"/>
      <c r="AJ888" s="653">
        <f t="shared" si="158"/>
        <v>1</v>
      </c>
      <c r="AK888" s="608"/>
      <c r="AL888" s="320">
        <f t="shared" si="156"/>
        <v>0</v>
      </c>
      <c r="AM888" s="320">
        <f t="shared" si="159"/>
        <v>0</v>
      </c>
      <c r="AN888" s="324">
        <f t="shared" si="160"/>
        <v>0</v>
      </c>
      <c r="AO888" s="324">
        <f t="shared" si="161"/>
        <v>0</v>
      </c>
      <c r="AP888" s="324">
        <f t="shared" si="162"/>
        <v>0</v>
      </c>
      <c r="AQ888" s="324">
        <f t="shared" si="163"/>
        <v>0</v>
      </c>
      <c r="AR888" s="324">
        <f t="shared" si="164"/>
        <v>0</v>
      </c>
      <c r="AS888" s="324">
        <f t="shared" si="165"/>
        <v>0</v>
      </c>
      <c r="AT888" s="324">
        <f t="shared" si="166"/>
        <v>0</v>
      </c>
      <c r="AU888" s="321">
        <f t="shared" si="167"/>
        <v>0</v>
      </c>
      <c r="AV888" s="322" t="str">
        <f t="shared" si="157"/>
        <v/>
      </c>
      <c r="AW888" s="110"/>
      <c r="AX888" s="110"/>
      <c r="AY888" s="110"/>
    </row>
    <row r="889" spans="1:51">
      <c r="A889" s="319"/>
      <c r="B889" s="634"/>
      <c r="C889" s="634"/>
      <c r="D889" s="633"/>
      <c r="E889" s="635"/>
      <c r="F889" s="635"/>
      <c r="G889" s="634"/>
      <c r="H889" s="647"/>
      <c r="I889" s="651"/>
      <c r="J889" s="647"/>
      <c r="K889" s="649"/>
      <c r="L889" s="647">
        <f>IF(D889="",0,VLOOKUP(D889,LookupDataNonCounty!$B$2:$C$16,2,FALSE)*J889)</f>
        <v>0</v>
      </c>
      <c r="M889" s="647"/>
      <c r="N889" s="647"/>
      <c r="O889" s="647"/>
      <c r="P889" s="647"/>
      <c r="Q889" s="647"/>
      <c r="R889" s="459"/>
      <c r="S889" s="460"/>
      <c r="T889" s="461"/>
      <c r="U889" s="462"/>
      <c r="V889" s="459"/>
      <c r="W889" s="459"/>
      <c r="X889" s="459"/>
      <c r="Y889" s="463"/>
      <c r="Z889" s="464"/>
      <c r="AA889" s="465"/>
      <c r="AB889" s="459"/>
      <c r="AC889" s="463"/>
      <c r="AD889" s="464"/>
      <c r="AE889" s="466"/>
      <c r="AF889" s="464"/>
      <c r="AG889" s="461"/>
      <c r="AH889" s="464"/>
      <c r="AI889" s="461"/>
      <c r="AJ889" s="653">
        <f t="shared" si="158"/>
        <v>1</v>
      </c>
      <c r="AK889" s="607"/>
      <c r="AL889" s="320">
        <f t="shared" si="156"/>
        <v>0</v>
      </c>
      <c r="AM889" s="320">
        <f t="shared" si="159"/>
        <v>0</v>
      </c>
      <c r="AN889" s="324">
        <f t="shared" si="160"/>
        <v>0</v>
      </c>
      <c r="AO889" s="324">
        <f t="shared" si="161"/>
        <v>0</v>
      </c>
      <c r="AP889" s="324">
        <f t="shared" si="162"/>
        <v>0</v>
      </c>
      <c r="AQ889" s="324">
        <f t="shared" si="163"/>
        <v>0</v>
      </c>
      <c r="AR889" s="324">
        <f t="shared" si="164"/>
        <v>0</v>
      </c>
      <c r="AS889" s="324">
        <f t="shared" si="165"/>
        <v>0</v>
      </c>
      <c r="AT889" s="324">
        <f t="shared" si="166"/>
        <v>0</v>
      </c>
      <c r="AU889" s="321">
        <f t="shared" si="167"/>
        <v>0</v>
      </c>
      <c r="AV889" s="322" t="str">
        <f t="shared" si="157"/>
        <v/>
      </c>
      <c r="AW889" s="110"/>
      <c r="AX889" s="110"/>
      <c r="AY889" s="110"/>
    </row>
    <row r="890" spans="1:51">
      <c r="A890" s="319"/>
      <c r="B890" s="634"/>
      <c r="C890" s="634"/>
      <c r="D890" s="633"/>
      <c r="E890" s="635"/>
      <c r="F890" s="635"/>
      <c r="G890" s="634"/>
      <c r="H890" s="647"/>
      <c r="I890" s="651"/>
      <c r="J890" s="647"/>
      <c r="K890" s="649"/>
      <c r="L890" s="647">
        <f>IF(D890="",0,VLOOKUP(D890,LookupDataNonCounty!$B$2:$C$16,2,FALSE)*J890)</f>
        <v>0</v>
      </c>
      <c r="M890" s="647"/>
      <c r="N890" s="647"/>
      <c r="O890" s="647"/>
      <c r="P890" s="647"/>
      <c r="Q890" s="647"/>
      <c r="R890" s="459"/>
      <c r="S890" s="460"/>
      <c r="T890" s="461"/>
      <c r="U890" s="462"/>
      <c r="V890" s="459"/>
      <c r="W890" s="459"/>
      <c r="X890" s="459"/>
      <c r="Y890" s="463"/>
      <c r="Z890" s="464"/>
      <c r="AA890" s="465"/>
      <c r="AB890" s="459"/>
      <c r="AC890" s="463"/>
      <c r="AD890" s="464"/>
      <c r="AE890" s="466"/>
      <c r="AF890" s="464"/>
      <c r="AG890" s="461"/>
      <c r="AH890" s="464"/>
      <c r="AI890" s="461"/>
      <c r="AJ890" s="653">
        <f t="shared" si="158"/>
        <v>1</v>
      </c>
      <c r="AK890" s="608"/>
      <c r="AL890" s="320">
        <f t="shared" si="156"/>
        <v>0</v>
      </c>
      <c r="AM890" s="320">
        <f t="shared" si="159"/>
        <v>0</v>
      </c>
      <c r="AN890" s="324">
        <f t="shared" si="160"/>
        <v>0</v>
      </c>
      <c r="AO890" s="324">
        <f t="shared" si="161"/>
        <v>0</v>
      </c>
      <c r="AP890" s="324">
        <f t="shared" si="162"/>
        <v>0</v>
      </c>
      <c r="AQ890" s="324">
        <f t="shared" si="163"/>
        <v>0</v>
      </c>
      <c r="AR890" s="324">
        <f t="shared" si="164"/>
        <v>0</v>
      </c>
      <c r="AS890" s="324">
        <f t="shared" si="165"/>
        <v>0</v>
      </c>
      <c r="AT890" s="324">
        <f t="shared" si="166"/>
        <v>0</v>
      </c>
      <c r="AU890" s="321">
        <f t="shared" si="167"/>
        <v>0</v>
      </c>
      <c r="AV890" s="322" t="str">
        <f t="shared" si="157"/>
        <v/>
      </c>
      <c r="AW890" s="110"/>
      <c r="AX890" s="110"/>
      <c r="AY890" s="110"/>
    </row>
    <row r="891" spans="1:51">
      <c r="A891" s="319"/>
      <c r="B891" s="634"/>
      <c r="C891" s="634"/>
      <c r="D891" s="633"/>
      <c r="E891" s="635"/>
      <c r="F891" s="635"/>
      <c r="G891" s="634"/>
      <c r="H891" s="647"/>
      <c r="I891" s="651"/>
      <c r="J891" s="647"/>
      <c r="K891" s="649"/>
      <c r="L891" s="647">
        <f>IF(D891="",0,VLOOKUP(D891,LookupDataNonCounty!$B$2:$C$16,2,FALSE)*J891)</f>
        <v>0</v>
      </c>
      <c r="M891" s="647"/>
      <c r="N891" s="647"/>
      <c r="O891" s="647"/>
      <c r="P891" s="647"/>
      <c r="Q891" s="647"/>
      <c r="R891" s="459"/>
      <c r="S891" s="460"/>
      <c r="T891" s="461"/>
      <c r="U891" s="462"/>
      <c r="V891" s="459"/>
      <c r="W891" s="459"/>
      <c r="X891" s="459"/>
      <c r="Y891" s="463"/>
      <c r="Z891" s="464"/>
      <c r="AA891" s="465"/>
      <c r="AB891" s="459"/>
      <c r="AC891" s="463"/>
      <c r="AD891" s="464"/>
      <c r="AE891" s="466"/>
      <c r="AF891" s="464"/>
      <c r="AG891" s="461"/>
      <c r="AH891" s="464"/>
      <c r="AI891" s="461"/>
      <c r="AJ891" s="653">
        <f t="shared" si="158"/>
        <v>1</v>
      </c>
      <c r="AK891" s="607"/>
      <c r="AL891" s="320">
        <f t="shared" si="156"/>
        <v>0</v>
      </c>
      <c r="AM891" s="320">
        <f t="shared" si="159"/>
        <v>0</v>
      </c>
      <c r="AN891" s="324">
        <f t="shared" si="160"/>
        <v>0</v>
      </c>
      <c r="AO891" s="324">
        <f t="shared" si="161"/>
        <v>0</v>
      </c>
      <c r="AP891" s="324">
        <f t="shared" si="162"/>
        <v>0</v>
      </c>
      <c r="AQ891" s="324">
        <f t="shared" si="163"/>
        <v>0</v>
      </c>
      <c r="AR891" s="324">
        <f t="shared" si="164"/>
        <v>0</v>
      </c>
      <c r="AS891" s="324">
        <f t="shared" si="165"/>
        <v>0</v>
      </c>
      <c r="AT891" s="324">
        <f t="shared" si="166"/>
        <v>0</v>
      </c>
      <c r="AU891" s="321">
        <f t="shared" si="167"/>
        <v>0</v>
      </c>
      <c r="AV891" s="322" t="str">
        <f t="shared" si="157"/>
        <v/>
      </c>
      <c r="AW891" s="110"/>
      <c r="AX891" s="110"/>
      <c r="AY891" s="110"/>
    </row>
    <row r="892" spans="1:51">
      <c r="A892" s="319"/>
      <c r="B892" s="634"/>
      <c r="C892" s="634"/>
      <c r="D892" s="633"/>
      <c r="E892" s="635"/>
      <c r="F892" s="635"/>
      <c r="G892" s="634"/>
      <c r="H892" s="647"/>
      <c r="I892" s="651"/>
      <c r="J892" s="647"/>
      <c r="K892" s="649"/>
      <c r="L892" s="647">
        <f>IF(D892="",0,VLOOKUP(D892,LookupDataNonCounty!$B$2:$C$16,2,FALSE)*J892)</f>
        <v>0</v>
      </c>
      <c r="M892" s="647"/>
      <c r="N892" s="647"/>
      <c r="O892" s="647"/>
      <c r="P892" s="647"/>
      <c r="Q892" s="647"/>
      <c r="R892" s="459"/>
      <c r="S892" s="460"/>
      <c r="T892" s="461"/>
      <c r="U892" s="462"/>
      <c r="V892" s="459"/>
      <c r="W892" s="459"/>
      <c r="X892" s="459"/>
      <c r="Y892" s="463"/>
      <c r="Z892" s="464"/>
      <c r="AA892" s="465"/>
      <c r="AB892" s="459"/>
      <c r="AC892" s="463"/>
      <c r="AD892" s="464"/>
      <c r="AE892" s="466"/>
      <c r="AF892" s="464"/>
      <c r="AG892" s="461"/>
      <c r="AH892" s="464"/>
      <c r="AI892" s="461"/>
      <c r="AJ892" s="653">
        <f t="shared" si="158"/>
        <v>1</v>
      </c>
      <c r="AK892" s="608"/>
      <c r="AL892" s="320">
        <f t="shared" si="156"/>
        <v>0</v>
      </c>
      <c r="AM892" s="320">
        <f t="shared" si="159"/>
        <v>0</v>
      </c>
      <c r="AN892" s="324">
        <f t="shared" si="160"/>
        <v>0</v>
      </c>
      <c r="AO892" s="324">
        <f t="shared" si="161"/>
        <v>0</v>
      </c>
      <c r="AP892" s="324">
        <f t="shared" si="162"/>
        <v>0</v>
      </c>
      <c r="AQ892" s="324">
        <f t="shared" si="163"/>
        <v>0</v>
      </c>
      <c r="AR892" s="324">
        <f t="shared" si="164"/>
        <v>0</v>
      </c>
      <c r="AS892" s="324">
        <f t="shared" si="165"/>
        <v>0</v>
      </c>
      <c r="AT892" s="324">
        <f t="shared" si="166"/>
        <v>0</v>
      </c>
      <c r="AU892" s="321">
        <f t="shared" si="167"/>
        <v>0</v>
      </c>
      <c r="AV892" s="322" t="str">
        <f t="shared" si="157"/>
        <v/>
      </c>
      <c r="AW892" s="110"/>
      <c r="AX892" s="110"/>
      <c r="AY892" s="110"/>
    </row>
    <row r="893" spans="1:51">
      <c r="A893" s="319"/>
      <c r="B893" s="634"/>
      <c r="C893" s="634"/>
      <c r="D893" s="633"/>
      <c r="E893" s="635"/>
      <c r="F893" s="635"/>
      <c r="G893" s="634"/>
      <c r="H893" s="647"/>
      <c r="I893" s="651"/>
      <c r="J893" s="647"/>
      <c r="K893" s="649"/>
      <c r="L893" s="647">
        <f>IF(D893="",0,VLOOKUP(D893,LookupDataNonCounty!$B$2:$C$16,2,FALSE)*J893)</f>
        <v>0</v>
      </c>
      <c r="M893" s="647"/>
      <c r="N893" s="647"/>
      <c r="O893" s="647"/>
      <c r="P893" s="647"/>
      <c r="Q893" s="647"/>
      <c r="R893" s="459"/>
      <c r="S893" s="460"/>
      <c r="T893" s="461"/>
      <c r="U893" s="462"/>
      <c r="V893" s="459"/>
      <c r="W893" s="459"/>
      <c r="X893" s="459"/>
      <c r="Y893" s="463"/>
      <c r="Z893" s="464"/>
      <c r="AA893" s="465"/>
      <c r="AB893" s="459"/>
      <c r="AC893" s="463"/>
      <c r="AD893" s="464"/>
      <c r="AE893" s="466"/>
      <c r="AF893" s="464"/>
      <c r="AG893" s="461"/>
      <c r="AH893" s="464"/>
      <c r="AI893" s="461"/>
      <c r="AJ893" s="653">
        <f t="shared" si="158"/>
        <v>1</v>
      </c>
      <c r="AK893" s="607"/>
      <c r="AL893" s="320">
        <f t="shared" si="156"/>
        <v>0</v>
      </c>
      <c r="AM893" s="320">
        <f t="shared" si="159"/>
        <v>0</v>
      </c>
      <c r="AN893" s="324">
        <f t="shared" si="160"/>
        <v>0</v>
      </c>
      <c r="AO893" s="324">
        <f t="shared" si="161"/>
        <v>0</v>
      </c>
      <c r="AP893" s="324">
        <f t="shared" si="162"/>
        <v>0</v>
      </c>
      <c r="AQ893" s="324">
        <f t="shared" si="163"/>
        <v>0</v>
      </c>
      <c r="AR893" s="324">
        <f t="shared" si="164"/>
        <v>0</v>
      </c>
      <c r="AS893" s="324">
        <f t="shared" si="165"/>
        <v>0</v>
      </c>
      <c r="AT893" s="324">
        <f t="shared" si="166"/>
        <v>0</v>
      </c>
      <c r="AU893" s="321">
        <f t="shared" si="167"/>
        <v>0</v>
      </c>
      <c r="AV893" s="322" t="str">
        <f t="shared" si="157"/>
        <v/>
      </c>
      <c r="AW893" s="110"/>
      <c r="AX893" s="110"/>
      <c r="AY893" s="110"/>
    </row>
    <row r="894" spans="1:51">
      <c r="A894" s="319"/>
      <c r="B894" s="634"/>
      <c r="C894" s="634"/>
      <c r="D894" s="633"/>
      <c r="E894" s="635"/>
      <c r="F894" s="635"/>
      <c r="G894" s="634"/>
      <c r="H894" s="647"/>
      <c r="I894" s="651"/>
      <c r="J894" s="647"/>
      <c r="K894" s="649"/>
      <c r="L894" s="647">
        <f>IF(D894="",0,VLOOKUP(D894,LookupDataNonCounty!$B$2:$C$16,2,FALSE)*J894)</f>
        <v>0</v>
      </c>
      <c r="M894" s="647"/>
      <c r="N894" s="647"/>
      <c r="O894" s="647"/>
      <c r="P894" s="647"/>
      <c r="Q894" s="647"/>
      <c r="R894" s="459"/>
      <c r="S894" s="460"/>
      <c r="T894" s="461"/>
      <c r="U894" s="462"/>
      <c r="V894" s="459"/>
      <c r="W894" s="459"/>
      <c r="X894" s="459"/>
      <c r="Y894" s="463"/>
      <c r="Z894" s="464"/>
      <c r="AA894" s="465"/>
      <c r="AB894" s="459"/>
      <c r="AC894" s="463"/>
      <c r="AD894" s="464"/>
      <c r="AE894" s="466"/>
      <c r="AF894" s="464"/>
      <c r="AG894" s="461"/>
      <c r="AH894" s="464"/>
      <c r="AI894" s="461"/>
      <c r="AJ894" s="653">
        <f t="shared" si="158"/>
        <v>1</v>
      </c>
      <c r="AK894" s="608"/>
      <c r="AL894" s="320">
        <f t="shared" si="156"/>
        <v>0</v>
      </c>
      <c r="AM894" s="320">
        <f t="shared" si="159"/>
        <v>0</v>
      </c>
      <c r="AN894" s="324">
        <f t="shared" si="160"/>
        <v>0</v>
      </c>
      <c r="AO894" s="324">
        <f t="shared" si="161"/>
        <v>0</v>
      </c>
      <c r="AP894" s="324">
        <f t="shared" si="162"/>
        <v>0</v>
      </c>
      <c r="AQ894" s="324">
        <f t="shared" si="163"/>
        <v>0</v>
      </c>
      <c r="AR894" s="324">
        <f t="shared" si="164"/>
        <v>0</v>
      </c>
      <c r="AS894" s="324">
        <f t="shared" si="165"/>
        <v>0</v>
      </c>
      <c r="AT894" s="324">
        <f t="shared" si="166"/>
        <v>0</v>
      </c>
      <c r="AU894" s="321">
        <f t="shared" si="167"/>
        <v>0</v>
      </c>
      <c r="AV894" s="322" t="str">
        <f t="shared" si="157"/>
        <v/>
      </c>
      <c r="AW894" s="110"/>
      <c r="AX894" s="110"/>
      <c r="AY894" s="110"/>
    </row>
    <row r="895" spans="1:51">
      <c r="A895" s="319"/>
      <c r="B895" s="634"/>
      <c r="C895" s="634"/>
      <c r="D895" s="633"/>
      <c r="E895" s="635"/>
      <c r="F895" s="635"/>
      <c r="G895" s="634"/>
      <c r="H895" s="647"/>
      <c r="I895" s="651"/>
      <c r="J895" s="647"/>
      <c r="K895" s="649"/>
      <c r="L895" s="647">
        <f>IF(D895="",0,VLOOKUP(D895,LookupDataNonCounty!$B$2:$C$16,2,FALSE)*J895)</f>
        <v>0</v>
      </c>
      <c r="M895" s="647"/>
      <c r="N895" s="647"/>
      <c r="O895" s="647"/>
      <c r="P895" s="647"/>
      <c r="Q895" s="647"/>
      <c r="R895" s="459"/>
      <c r="S895" s="460"/>
      <c r="T895" s="461"/>
      <c r="U895" s="462"/>
      <c r="V895" s="459"/>
      <c r="W895" s="459"/>
      <c r="X895" s="459"/>
      <c r="Y895" s="463"/>
      <c r="Z895" s="464"/>
      <c r="AA895" s="465"/>
      <c r="AB895" s="459"/>
      <c r="AC895" s="463"/>
      <c r="AD895" s="464"/>
      <c r="AE895" s="466"/>
      <c r="AF895" s="464"/>
      <c r="AG895" s="461"/>
      <c r="AH895" s="464"/>
      <c r="AI895" s="461"/>
      <c r="AJ895" s="653">
        <f t="shared" si="158"/>
        <v>1</v>
      </c>
      <c r="AK895" s="607"/>
      <c r="AL895" s="320">
        <f t="shared" si="156"/>
        <v>0</v>
      </c>
      <c r="AM895" s="320">
        <f t="shared" si="159"/>
        <v>0</v>
      </c>
      <c r="AN895" s="324">
        <f t="shared" si="160"/>
        <v>0</v>
      </c>
      <c r="AO895" s="324">
        <f t="shared" si="161"/>
        <v>0</v>
      </c>
      <c r="AP895" s="324">
        <f t="shared" si="162"/>
        <v>0</v>
      </c>
      <c r="AQ895" s="324">
        <f t="shared" si="163"/>
        <v>0</v>
      </c>
      <c r="AR895" s="324">
        <f t="shared" si="164"/>
        <v>0</v>
      </c>
      <c r="AS895" s="324">
        <f t="shared" si="165"/>
        <v>0</v>
      </c>
      <c r="AT895" s="324">
        <f t="shared" si="166"/>
        <v>0</v>
      </c>
      <c r="AU895" s="321">
        <f t="shared" si="167"/>
        <v>0</v>
      </c>
      <c r="AV895" s="322" t="str">
        <f t="shared" si="157"/>
        <v/>
      </c>
      <c r="AW895" s="110"/>
      <c r="AX895" s="110"/>
      <c r="AY895" s="110"/>
    </row>
    <row r="896" spans="1:51">
      <c r="A896" s="319"/>
      <c r="B896" s="634"/>
      <c r="C896" s="634"/>
      <c r="D896" s="633"/>
      <c r="E896" s="635"/>
      <c r="F896" s="635"/>
      <c r="G896" s="634"/>
      <c r="H896" s="647"/>
      <c r="I896" s="651"/>
      <c r="J896" s="647"/>
      <c r="K896" s="649"/>
      <c r="L896" s="647">
        <f>IF(D896="",0,VLOOKUP(D896,LookupDataNonCounty!$B$2:$C$16,2,FALSE)*J896)</f>
        <v>0</v>
      </c>
      <c r="M896" s="647"/>
      <c r="N896" s="647"/>
      <c r="O896" s="647"/>
      <c r="P896" s="647"/>
      <c r="Q896" s="647"/>
      <c r="R896" s="459"/>
      <c r="S896" s="460"/>
      <c r="T896" s="461"/>
      <c r="U896" s="462"/>
      <c r="V896" s="459"/>
      <c r="W896" s="459"/>
      <c r="X896" s="459"/>
      <c r="Y896" s="463"/>
      <c r="Z896" s="464"/>
      <c r="AA896" s="465"/>
      <c r="AB896" s="459"/>
      <c r="AC896" s="463"/>
      <c r="AD896" s="464"/>
      <c r="AE896" s="466"/>
      <c r="AF896" s="464"/>
      <c r="AG896" s="461"/>
      <c r="AH896" s="464"/>
      <c r="AI896" s="461"/>
      <c r="AJ896" s="653">
        <f t="shared" si="158"/>
        <v>1</v>
      </c>
      <c r="AK896" s="608"/>
      <c r="AL896" s="320">
        <f t="shared" si="156"/>
        <v>0</v>
      </c>
      <c r="AM896" s="320">
        <f t="shared" si="159"/>
        <v>0</v>
      </c>
      <c r="AN896" s="324">
        <f t="shared" si="160"/>
        <v>0</v>
      </c>
      <c r="AO896" s="324">
        <f t="shared" si="161"/>
        <v>0</v>
      </c>
      <c r="AP896" s="324">
        <f t="shared" si="162"/>
        <v>0</v>
      </c>
      <c r="AQ896" s="324">
        <f t="shared" si="163"/>
        <v>0</v>
      </c>
      <c r="AR896" s="324">
        <f t="shared" si="164"/>
        <v>0</v>
      </c>
      <c r="AS896" s="324">
        <f t="shared" si="165"/>
        <v>0</v>
      </c>
      <c r="AT896" s="324">
        <f t="shared" si="166"/>
        <v>0</v>
      </c>
      <c r="AU896" s="321">
        <f t="shared" si="167"/>
        <v>0</v>
      </c>
      <c r="AV896" s="322" t="str">
        <f t="shared" si="157"/>
        <v/>
      </c>
      <c r="AW896" s="110"/>
      <c r="AX896" s="110"/>
      <c r="AY896" s="110"/>
    </row>
    <row r="897" spans="1:51">
      <c r="A897" s="319"/>
      <c r="B897" s="634"/>
      <c r="C897" s="634"/>
      <c r="D897" s="633"/>
      <c r="E897" s="635"/>
      <c r="F897" s="635"/>
      <c r="G897" s="634"/>
      <c r="H897" s="647"/>
      <c r="I897" s="651"/>
      <c r="J897" s="647"/>
      <c r="K897" s="649"/>
      <c r="L897" s="647">
        <f>IF(D897="",0,VLOOKUP(D897,LookupDataNonCounty!$B$2:$C$16,2,FALSE)*J897)</f>
        <v>0</v>
      </c>
      <c r="M897" s="647"/>
      <c r="N897" s="647"/>
      <c r="O897" s="647"/>
      <c r="P897" s="647"/>
      <c r="Q897" s="647"/>
      <c r="R897" s="459"/>
      <c r="S897" s="460"/>
      <c r="T897" s="461"/>
      <c r="U897" s="462"/>
      <c r="V897" s="459"/>
      <c r="W897" s="459"/>
      <c r="X897" s="459"/>
      <c r="Y897" s="463"/>
      <c r="Z897" s="464"/>
      <c r="AA897" s="465"/>
      <c r="AB897" s="459"/>
      <c r="AC897" s="463"/>
      <c r="AD897" s="464"/>
      <c r="AE897" s="466"/>
      <c r="AF897" s="464"/>
      <c r="AG897" s="461"/>
      <c r="AH897" s="464"/>
      <c r="AI897" s="461"/>
      <c r="AJ897" s="653">
        <f t="shared" si="158"/>
        <v>1</v>
      </c>
      <c r="AK897" s="607"/>
      <c r="AL897" s="320">
        <f t="shared" si="156"/>
        <v>0</v>
      </c>
      <c r="AM897" s="320">
        <f t="shared" si="159"/>
        <v>0</v>
      </c>
      <c r="AN897" s="324">
        <f t="shared" si="160"/>
        <v>0</v>
      </c>
      <c r="AO897" s="324">
        <f t="shared" si="161"/>
        <v>0</v>
      </c>
      <c r="AP897" s="324">
        <f t="shared" si="162"/>
        <v>0</v>
      </c>
      <c r="AQ897" s="324">
        <f t="shared" si="163"/>
        <v>0</v>
      </c>
      <c r="AR897" s="324">
        <f t="shared" si="164"/>
        <v>0</v>
      </c>
      <c r="AS897" s="324">
        <f t="shared" si="165"/>
        <v>0</v>
      </c>
      <c r="AT897" s="324">
        <f t="shared" si="166"/>
        <v>0</v>
      </c>
      <c r="AU897" s="321">
        <f t="shared" si="167"/>
        <v>0</v>
      </c>
      <c r="AV897" s="322" t="str">
        <f t="shared" si="157"/>
        <v/>
      </c>
      <c r="AW897" s="110"/>
      <c r="AX897" s="110"/>
      <c r="AY897" s="110"/>
    </row>
    <row r="898" spans="1:51">
      <c r="A898" s="319"/>
      <c r="B898" s="634"/>
      <c r="C898" s="634"/>
      <c r="D898" s="633"/>
      <c r="E898" s="635"/>
      <c r="F898" s="635"/>
      <c r="G898" s="634"/>
      <c r="H898" s="647"/>
      <c r="I898" s="651"/>
      <c r="J898" s="647"/>
      <c r="K898" s="649"/>
      <c r="L898" s="647">
        <f>IF(D898="",0,VLOOKUP(D898,LookupDataNonCounty!$B$2:$C$16,2,FALSE)*J898)</f>
        <v>0</v>
      </c>
      <c r="M898" s="647"/>
      <c r="N898" s="647"/>
      <c r="O898" s="647"/>
      <c r="P898" s="647"/>
      <c r="Q898" s="647"/>
      <c r="R898" s="459"/>
      <c r="S898" s="460"/>
      <c r="T898" s="461"/>
      <c r="U898" s="462"/>
      <c r="V898" s="459"/>
      <c r="W898" s="459"/>
      <c r="X898" s="459"/>
      <c r="Y898" s="463"/>
      <c r="Z898" s="464"/>
      <c r="AA898" s="465"/>
      <c r="AB898" s="459"/>
      <c r="AC898" s="463"/>
      <c r="AD898" s="464"/>
      <c r="AE898" s="466"/>
      <c r="AF898" s="464"/>
      <c r="AG898" s="461"/>
      <c r="AH898" s="464"/>
      <c r="AI898" s="461"/>
      <c r="AJ898" s="653">
        <f t="shared" si="158"/>
        <v>1</v>
      </c>
      <c r="AK898" s="608"/>
      <c r="AL898" s="320">
        <f t="shared" si="156"/>
        <v>0</v>
      </c>
      <c r="AM898" s="320">
        <f t="shared" si="159"/>
        <v>0</v>
      </c>
      <c r="AN898" s="324">
        <f t="shared" si="160"/>
        <v>0</v>
      </c>
      <c r="AO898" s="324">
        <f t="shared" si="161"/>
        <v>0</v>
      </c>
      <c r="AP898" s="324">
        <f t="shared" si="162"/>
        <v>0</v>
      </c>
      <c r="AQ898" s="324">
        <f t="shared" si="163"/>
        <v>0</v>
      </c>
      <c r="AR898" s="324">
        <f t="shared" si="164"/>
        <v>0</v>
      </c>
      <c r="AS898" s="324">
        <f t="shared" si="165"/>
        <v>0</v>
      </c>
      <c r="AT898" s="324">
        <f t="shared" si="166"/>
        <v>0</v>
      </c>
      <c r="AU898" s="321">
        <f t="shared" si="167"/>
        <v>0</v>
      </c>
      <c r="AV898" s="322" t="str">
        <f t="shared" si="157"/>
        <v/>
      </c>
      <c r="AW898" s="110"/>
      <c r="AX898" s="110"/>
      <c r="AY898" s="110"/>
    </row>
    <row r="899" spans="1:51">
      <c r="A899" s="319"/>
      <c r="B899" s="634"/>
      <c r="C899" s="634"/>
      <c r="D899" s="633"/>
      <c r="E899" s="635"/>
      <c r="F899" s="635"/>
      <c r="G899" s="634"/>
      <c r="H899" s="647"/>
      <c r="I899" s="651"/>
      <c r="J899" s="647"/>
      <c r="K899" s="649"/>
      <c r="L899" s="647">
        <f>IF(D899="",0,VLOOKUP(D899,LookupDataNonCounty!$B$2:$C$16,2,FALSE)*J899)</f>
        <v>0</v>
      </c>
      <c r="M899" s="647"/>
      <c r="N899" s="647"/>
      <c r="O899" s="647"/>
      <c r="P899" s="647"/>
      <c r="Q899" s="647"/>
      <c r="R899" s="459"/>
      <c r="S899" s="460"/>
      <c r="T899" s="461"/>
      <c r="U899" s="462"/>
      <c r="V899" s="459"/>
      <c r="W899" s="459"/>
      <c r="X899" s="459"/>
      <c r="Y899" s="463"/>
      <c r="Z899" s="464"/>
      <c r="AA899" s="465"/>
      <c r="AB899" s="459"/>
      <c r="AC899" s="463"/>
      <c r="AD899" s="464"/>
      <c r="AE899" s="466"/>
      <c r="AF899" s="464"/>
      <c r="AG899" s="461"/>
      <c r="AH899" s="464"/>
      <c r="AI899" s="461"/>
      <c r="AJ899" s="653">
        <f t="shared" si="158"/>
        <v>1</v>
      </c>
      <c r="AK899" s="607"/>
      <c r="AL899" s="320">
        <f t="shared" si="156"/>
        <v>0</v>
      </c>
      <c r="AM899" s="320">
        <f t="shared" si="159"/>
        <v>0</v>
      </c>
      <c r="AN899" s="324">
        <f t="shared" si="160"/>
        <v>0</v>
      </c>
      <c r="AO899" s="324">
        <f t="shared" si="161"/>
        <v>0</v>
      </c>
      <c r="AP899" s="324">
        <f t="shared" si="162"/>
        <v>0</v>
      </c>
      <c r="AQ899" s="324">
        <f t="shared" si="163"/>
        <v>0</v>
      </c>
      <c r="AR899" s="324">
        <f t="shared" si="164"/>
        <v>0</v>
      </c>
      <c r="AS899" s="324">
        <f t="shared" si="165"/>
        <v>0</v>
      </c>
      <c r="AT899" s="324">
        <f t="shared" si="166"/>
        <v>0</v>
      </c>
      <c r="AU899" s="321">
        <f t="shared" si="167"/>
        <v>0</v>
      </c>
      <c r="AV899" s="322" t="str">
        <f t="shared" si="157"/>
        <v/>
      </c>
      <c r="AW899" s="110"/>
      <c r="AX899" s="110"/>
      <c r="AY899" s="110"/>
    </row>
    <row r="900" spans="1:51">
      <c r="A900" s="319"/>
      <c r="B900" s="634"/>
      <c r="C900" s="634"/>
      <c r="D900" s="633"/>
      <c r="E900" s="635"/>
      <c r="F900" s="635"/>
      <c r="G900" s="634"/>
      <c r="H900" s="647"/>
      <c r="I900" s="651"/>
      <c r="J900" s="647"/>
      <c r="K900" s="649"/>
      <c r="L900" s="647">
        <f>IF(D900="",0,VLOOKUP(D900,LookupDataNonCounty!$B$2:$C$16,2,FALSE)*J900)</f>
        <v>0</v>
      </c>
      <c r="M900" s="647"/>
      <c r="N900" s="647"/>
      <c r="O900" s="647"/>
      <c r="P900" s="647"/>
      <c r="Q900" s="647"/>
      <c r="R900" s="459"/>
      <c r="S900" s="460"/>
      <c r="T900" s="461"/>
      <c r="U900" s="462"/>
      <c r="V900" s="459"/>
      <c r="W900" s="459"/>
      <c r="X900" s="459"/>
      <c r="Y900" s="463"/>
      <c r="Z900" s="464"/>
      <c r="AA900" s="465"/>
      <c r="AB900" s="459"/>
      <c r="AC900" s="463"/>
      <c r="AD900" s="464"/>
      <c r="AE900" s="466"/>
      <c r="AF900" s="464"/>
      <c r="AG900" s="461"/>
      <c r="AH900" s="464"/>
      <c r="AI900" s="461"/>
      <c r="AJ900" s="653">
        <f t="shared" si="158"/>
        <v>1</v>
      </c>
      <c r="AK900" s="608"/>
      <c r="AL900" s="320">
        <f t="shared" si="156"/>
        <v>0</v>
      </c>
      <c r="AM900" s="320">
        <f t="shared" si="159"/>
        <v>0</v>
      </c>
      <c r="AN900" s="324">
        <f t="shared" si="160"/>
        <v>0</v>
      </c>
      <c r="AO900" s="324">
        <f t="shared" si="161"/>
        <v>0</v>
      </c>
      <c r="AP900" s="324">
        <f t="shared" si="162"/>
        <v>0</v>
      </c>
      <c r="AQ900" s="324">
        <f t="shared" si="163"/>
        <v>0</v>
      </c>
      <c r="AR900" s="324">
        <f t="shared" si="164"/>
        <v>0</v>
      </c>
      <c r="AS900" s="324">
        <f t="shared" si="165"/>
        <v>0</v>
      </c>
      <c r="AT900" s="324">
        <f t="shared" si="166"/>
        <v>0</v>
      </c>
      <c r="AU900" s="321">
        <f t="shared" si="167"/>
        <v>0</v>
      </c>
      <c r="AV900" s="322" t="str">
        <f t="shared" si="157"/>
        <v/>
      </c>
      <c r="AW900" s="110"/>
      <c r="AX900" s="110"/>
      <c r="AY900" s="110"/>
    </row>
    <row r="901" spans="1:51">
      <c r="A901" s="319"/>
      <c r="B901" s="634"/>
      <c r="C901" s="634"/>
      <c r="D901" s="633"/>
      <c r="E901" s="635"/>
      <c r="F901" s="635"/>
      <c r="G901" s="634"/>
      <c r="H901" s="647"/>
      <c r="I901" s="651"/>
      <c r="J901" s="647"/>
      <c r="K901" s="649"/>
      <c r="L901" s="647">
        <f>IF(D901="",0,VLOOKUP(D901,LookupDataNonCounty!$B$2:$C$16,2,FALSE)*J901)</f>
        <v>0</v>
      </c>
      <c r="M901" s="647"/>
      <c r="N901" s="647"/>
      <c r="O901" s="647"/>
      <c r="P901" s="647"/>
      <c r="Q901" s="647"/>
      <c r="R901" s="459"/>
      <c r="S901" s="460"/>
      <c r="T901" s="461"/>
      <c r="U901" s="462"/>
      <c r="V901" s="459"/>
      <c r="W901" s="459"/>
      <c r="X901" s="459"/>
      <c r="Y901" s="463"/>
      <c r="Z901" s="464"/>
      <c r="AA901" s="465"/>
      <c r="AB901" s="459"/>
      <c r="AC901" s="463"/>
      <c r="AD901" s="464"/>
      <c r="AE901" s="466"/>
      <c r="AF901" s="464"/>
      <c r="AG901" s="461"/>
      <c r="AH901" s="464"/>
      <c r="AI901" s="461"/>
      <c r="AJ901" s="653">
        <f t="shared" si="158"/>
        <v>1</v>
      </c>
      <c r="AK901" s="607"/>
      <c r="AL901" s="320">
        <f t="shared" ref="AL901:AL964" si="168">(I901+S901)*AJ901</f>
        <v>0</v>
      </c>
      <c r="AM901" s="320">
        <f t="shared" si="159"/>
        <v>0</v>
      </c>
      <c r="AN901" s="324">
        <f t="shared" si="160"/>
        <v>0</v>
      </c>
      <c r="AO901" s="324">
        <f t="shared" si="161"/>
        <v>0</v>
      </c>
      <c r="AP901" s="324">
        <f t="shared" si="162"/>
        <v>0</v>
      </c>
      <c r="AQ901" s="324">
        <f t="shared" si="163"/>
        <v>0</v>
      </c>
      <c r="AR901" s="324">
        <f t="shared" si="164"/>
        <v>0</v>
      </c>
      <c r="AS901" s="324">
        <f t="shared" si="165"/>
        <v>0</v>
      </c>
      <c r="AT901" s="324">
        <f t="shared" si="166"/>
        <v>0</v>
      </c>
      <c r="AU901" s="321">
        <f t="shared" si="167"/>
        <v>0</v>
      </c>
      <c r="AV901" s="322" t="str">
        <f t="shared" ref="AV901:AV964" si="169">IF(COUNTA(AK901,M901:AI901,A901:K901)&gt;0,"Y","")</f>
        <v/>
      </c>
      <c r="AW901" s="110"/>
      <c r="AX901" s="110"/>
      <c r="AY901" s="110"/>
    </row>
    <row r="902" spans="1:51">
      <c r="A902" s="319"/>
      <c r="B902" s="634"/>
      <c r="C902" s="634"/>
      <c r="D902" s="633"/>
      <c r="E902" s="635"/>
      <c r="F902" s="635"/>
      <c r="G902" s="634"/>
      <c r="H902" s="647"/>
      <c r="I902" s="651"/>
      <c r="J902" s="647"/>
      <c r="K902" s="649"/>
      <c r="L902" s="647">
        <f>IF(D902="",0,VLOOKUP(D902,LookupDataNonCounty!$B$2:$C$16,2,FALSE)*J902)</f>
        <v>0</v>
      </c>
      <c r="M902" s="647"/>
      <c r="N902" s="647"/>
      <c r="O902" s="647"/>
      <c r="P902" s="647"/>
      <c r="Q902" s="647"/>
      <c r="R902" s="459"/>
      <c r="S902" s="460"/>
      <c r="T902" s="461"/>
      <c r="U902" s="462"/>
      <c r="V902" s="459"/>
      <c r="W902" s="459"/>
      <c r="X902" s="459"/>
      <c r="Y902" s="463"/>
      <c r="Z902" s="464"/>
      <c r="AA902" s="465"/>
      <c r="AB902" s="459"/>
      <c r="AC902" s="463"/>
      <c r="AD902" s="464"/>
      <c r="AE902" s="466"/>
      <c r="AF902" s="464"/>
      <c r="AG902" s="461"/>
      <c r="AH902" s="464"/>
      <c r="AI902" s="461"/>
      <c r="AJ902" s="653">
        <f t="shared" ref="AJ902:AJ965" si="170">1-AK902</f>
        <v>1</v>
      </c>
      <c r="AK902" s="608"/>
      <c r="AL902" s="320">
        <f t="shared" si="168"/>
        <v>0</v>
      </c>
      <c r="AM902" s="320">
        <f t="shared" ref="AM902:AM965" si="171">AL902/40</f>
        <v>0</v>
      </c>
      <c r="AN902" s="324">
        <f t="shared" ref="AN902:AN965" si="172">(J902+SUM(T902:X902))*AJ902</f>
        <v>0</v>
      </c>
      <c r="AO902" s="324">
        <f t="shared" ref="AO902:AO965" si="173">(SUM(K902,Y902,Z902)*AJ902)</f>
        <v>0</v>
      </c>
      <c r="AP902" s="324">
        <f t="shared" ref="AP902:AP965" si="174">(L902+AA902+AB902)*AJ902</f>
        <v>0</v>
      </c>
      <c r="AQ902" s="324">
        <f t="shared" ref="AQ902:AQ965" si="175">(SUM(M902:N902)+SUM(AC902:AD902))*AJ902</f>
        <v>0</v>
      </c>
      <c r="AR902" s="324">
        <f t="shared" ref="AR902:AR965" si="176">(O902+AE902+AF902)*AJ902</f>
        <v>0</v>
      </c>
      <c r="AS902" s="324">
        <f t="shared" ref="AS902:AS965" si="177">(P902+AG902+AH902)*AJ902</f>
        <v>0</v>
      </c>
      <c r="AT902" s="324">
        <f t="shared" ref="AT902:AT965" si="178">(Q902+AI902)*AJ902</f>
        <v>0</v>
      </c>
      <c r="AU902" s="321">
        <f t="shared" ref="AU902:AU965" si="179">SUM(AN902:AT902)</f>
        <v>0</v>
      </c>
      <c r="AV902" s="322" t="str">
        <f t="shared" si="169"/>
        <v/>
      </c>
      <c r="AW902" s="110"/>
      <c r="AX902" s="110"/>
      <c r="AY902" s="110"/>
    </row>
    <row r="903" spans="1:51">
      <c r="A903" s="319"/>
      <c r="B903" s="634"/>
      <c r="C903" s="634"/>
      <c r="D903" s="633"/>
      <c r="E903" s="635"/>
      <c r="F903" s="635"/>
      <c r="G903" s="634"/>
      <c r="H903" s="647"/>
      <c r="I903" s="651"/>
      <c r="J903" s="647"/>
      <c r="K903" s="649"/>
      <c r="L903" s="647">
        <f>IF(D903="",0,VLOOKUP(D903,LookupDataNonCounty!$B$2:$C$16,2,FALSE)*J903)</f>
        <v>0</v>
      </c>
      <c r="M903" s="647"/>
      <c r="N903" s="647"/>
      <c r="O903" s="647"/>
      <c r="P903" s="647"/>
      <c r="Q903" s="647"/>
      <c r="R903" s="459"/>
      <c r="S903" s="460"/>
      <c r="T903" s="461"/>
      <c r="U903" s="462"/>
      <c r="V903" s="459"/>
      <c r="W903" s="459"/>
      <c r="X903" s="459"/>
      <c r="Y903" s="463"/>
      <c r="Z903" s="464"/>
      <c r="AA903" s="465"/>
      <c r="AB903" s="459"/>
      <c r="AC903" s="463"/>
      <c r="AD903" s="464"/>
      <c r="AE903" s="466"/>
      <c r="AF903" s="464"/>
      <c r="AG903" s="461"/>
      <c r="AH903" s="464"/>
      <c r="AI903" s="461"/>
      <c r="AJ903" s="653">
        <f t="shared" si="170"/>
        <v>1</v>
      </c>
      <c r="AK903" s="607"/>
      <c r="AL903" s="320">
        <f t="shared" si="168"/>
        <v>0</v>
      </c>
      <c r="AM903" s="320">
        <f t="shared" si="171"/>
        <v>0</v>
      </c>
      <c r="AN903" s="324">
        <f t="shared" si="172"/>
        <v>0</v>
      </c>
      <c r="AO903" s="324">
        <f t="shared" si="173"/>
        <v>0</v>
      </c>
      <c r="AP903" s="324">
        <f t="shared" si="174"/>
        <v>0</v>
      </c>
      <c r="AQ903" s="324">
        <f t="shared" si="175"/>
        <v>0</v>
      </c>
      <c r="AR903" s="324">
        <f t="shared" si="176"/>
        <v>0</v>
      </c>
      <c r="AS903" s="324">
        <f t="shared" si="177"/>
        <v>0</v>
      </c>
      <c r="AT903" s="324">
        <f t="shared" si="178"/>
        <v>0</v>
      </c>
      <c r="AU903" s="321">
        <f t="shared" si="179"/>
        <v>0</v>
      </c>
      <c r="AV903" s="322" t="str">
        <f t="shared" si="169"/>
        <v/>
      </c>
      <c r="AW903" s="110"/>
      <c r="AX903" s="110"/>
      <c r="AY903" s="110"/>
    </row>
    <row r="904" spans="1:51">
      <c r="A904" s="319"/>
      <c r="B904" s="634"/>
      <c r="C904" s="634"/>
      <c r="D904" s="633"/>
      <c r="E904" s="635"/>
      <c r="F904" s="635"/>
      <c r="G904" s="634"/>
      <c r="H904" s="647"/>
      <c r="I904" s="651"/>
      <c r="J904" s="647"/>
      <c r="K904" s="649"/>
      <c r="L904" s="647">
        <f>IF(D904="",0,VLOOKUP(D904,LookupDataNonCounty!$B$2:$C$16,2,FALSE)*J904)</f>
        <v>0</v>
      </c>
      <c r="M904" s="647"/>
      <c r="N904" s="647"/>
      <c r="O904" s="647"/>
      <c r="P904" s="647"/>
      <c r="Q904" s="647"/>
      <c r="R904" s="459"/>
      <c r="S904" s="460"/>
      <c r="T904" s="461"/>
      <c r="U904" s="462"/>
      <c r="V904" s="459"/>
      <c r="W904" s="459"/>
      <c r="X904" s="459"/>
      <c r="Y904" s="463"/>
      <c r="Z904" s="464"/>
      <c r="AA904" s="465"/>
      <c r="AB904" s="459"/>
      <c r="AC904" s="463"/>
      <c r="AD904" s="464"/>
      <c r="AE904" s="466"/>
      <c r="AF904" s="464"/>
      <c r="AG904" s="461"/>
      <c r="AH904" s="464"/>
      <c r="AI904" s="461"/>
      <c r="AJ904" s="653">
        <f t="shared" si="170"/>
        <v>1</v>
      </c>
      <c r="AK904" s="608"/>
      <c r="AL904" s="320">
        <f t="shared" si="168"/>
        <v>0</v>
      </c>
      <c r="AM904" s="320">
        <f t="shared" si="171"/>
        <v>0</v>
      </c>
      <c r="AN904" s="324">
        <f t="shared" si="172"/>
        <v>0</v>
      </c>
      <c r="AO904" s="324">
        <f t="shared" si="173"/>
        <v>0</v>
      </c>
      <c r="AP904" s="324">
        <f t="shared" si="174"/>
        <v>0</v>
      </c>
      <c r="AQ904" s="324">
        <f t="shared" si="175"/>
        <v>0</v>
      </c>
      <c r="AR904" s="324">
        <f t="shared" si="176"/>
        <v>0</v>
      </c>
      <c r="AS904" s="324">
        <f t="shared" si="177"/>
        <v>0</v>
      </c>
      <c r="AT904" s="324">
        <f t="shared" si="178"/>
        <v>0</v>
      </c>
      <c r="AU904" s="321">
        <f t="shared" si="179"/>
        <v>0</v>
      </c>
      <c r="AV904" s="322" t="str">
        <f t="shared" si="169"/>
        <v/>
      </c>
      <c r="AW904" s="110"/>
      <c r="AX904" s="110"/>
      <c r="AY904" s="110"/>
    </row>
    <row r="905" spans="1:51">
      <c r="A905" s="319"/>
      <c r="B905" s="634"/>
      <c r="C905" s="634"/>
      <c r="D905" s="633"/>
      <c r="E905" s="635"/>
      <c r="F905" s="635"/>
      <c r="G905" s="634"/>
      <c r="H905" s="647"/>
      <c r="I905" s="651"/>
      <c r="J905" s="647"/>
      <c r="K905" s="649"/>
      <c r="L905" s="647">
        <f>IF(D905="",0,VLOOKUP(D905,LookupDataNonCounty!$B$2:$C$16,2,FALSE)*J905)</f>
        <v>0</v>
      </c>
      <c r="M905" s="647"/>
      <c r="N905" s="647"/>
      <c r="O905" s="647"/>
      <c r="P905" s="647"/>
      <c r="Q905" s="647"/>
      <c r="R905" s="459"/>
      <c r="S905" s="460"/>
      <c r="T905" s="461"/>
      <c r="U905" s="462"/>
      <c r="V905" s="459"/>
      <c r="W905" s="459"/>
      <c r="X905" s="459"/>
      <c r="Y905" s="463"/>
      <c r="Z905" s="464"/>
      <c r="AA905" s="465"/>
      <c r="AB905" s="459"/>
      <c r="AC905" s="463"/>
      <c r="AD905" s="464"/>
      <c r="AE905" s="466"/>
      <c r="AF905" s="464"/>
      <c r="AG905" s="461"/>
      <c r="AH905" s="464"/>
      <c r="AI905" s="461"/>
      <c r="AJ905" s="653">
        <f t="shared" si="170"/>
        <v>1</v>
      </c>
      <c r="AK905" s="607"/>
      <c r="AL905" s="320">
        <f t="shared" si="168"/>
        <v>0</v>
      </c>
      <c r="AM905" s="320">
        <f t="shared" si="171"/>
        <v>0</v>
      </c>
      <c r="AN905" s="324">
        <f t="shared" si="172"/>
        <v>0</v>
      </c>
      <c r="AO905" s="324">
        <f t="shared" si="173"/>
        <v>0</v>
      </c>
      <c r="AP905" s="324">
        <f t="shared" si="174"/>
        <v>0</v>
      </c>
      <c r="AQ905" s="324">
        <f t="shared" si="175"/>
        <v>0</v>
      </c>
      <c r="AR905" s="324">
        <f t="shared" si="176"/>
        <v>0</v>
      </c>
      <c r="AS905" s="324">
        <f t="shared" si="177"/>
        <v>0</v>
      </c>
      <c r="AT905" s="324">
        <f t="shared" si="178"/>
        <v>0</v>
      </c>
      <c r="AU905" s="321">
        <f t="shared" si="179"/>
        <v>0</v>
      </c>
      <c r="AV905" s="322" t="str">
        <f t="shared" si="169"/>
        <v/>
      </c>
      <c r="AW905" s="110"/>
      <c r="AX905" s="110"/>
      <c r="AY905" s="110"/>
    </row>
    <row r="906" spans="1:51">
      <c r="A906" s="319"/>
      <c r="B906" s="634"/>
      <c r="C906" s="634"/>
      <c r="D906" s="633"/>
      <c r="E906" s="635"/>
      <c r="F906" s="635"/>
      <c r="G906" s="634"/>
      <c r="H906" s="647"/>
      <c r="I906" s="651"/>
      <c r="J906" s="647"/>
      <c r="K906" s="649"/>
      <c r="L906" s="647">
        <f>IF(D906="",0,VLOOKUP(D906,LookupDataNonCounty!$B$2:$C$16,2,FALSE)*J906)</f>
        <v>0</v>
      </c>
      <c r="M906" s="647"/>
      <c r="N906" s="647"/>
      <c r="O906" s="647"/>
      <c r="P906" s="647"/>
      <c r="Q906" s="647"/>
      <c r="R906" s="459"/>
      <c r="S906" s="460"/>
      <c r="T906" s="461"/>
      <c r="U906" s="462"/>
      <c r="V906" s="459"/>
      <c r="W906" s="459"/>
      <c r="X906" s="459"/>
      <c r="Y906" s="463"/>
      <c r="Z906" s="464"/>
      <c r="AA906" s="465"/>
      <c r="AB906" s="459"/>
      <c r="AC906" s="463"/>
      <c r="AD906" s="464"/>
      <c r="AE906" s="466"/>
      <c r="AF906" s="464"/>
      <c r="AG906" s="461"/>
      <c r="AH906" s="464"/>
      <c r="AI906" s="461"/>
      <c r="AJ906" s="653">
        <f t="shared" si="170"/>
        <v>1</v>
      </c>
      <c r="AK906" s="608"/>
      <c r="AL906" s="320">
        <f t="shared" si="168"/>
        <v>0</v>
      </c>
      <c r="AM906" s="320">
        <f t="shared" si="171"/>
        <v>0</v>
      </c>
      <c r="AN906" s="324">
        <f t="shared" si="172"/>
        <v>0</v>
      </c>
      <c r="AO906" s="324">
        <f t="shared" si="173"/>
        <v>0</v>
      </c>
      <c r="AP906" s="324">
        <f t="shared" si="174"/>
        <v>0</v>
      </c>
      <c r="AQ906" s="324">
        <f t="shared" si="175"/>
        <v>0</v>
      </c>
      <c r="AR906" s="324">
        <f t="shared" si="176"/>
        <v>0</v>
      </c>
      <c r="AS906" s="324">
        <f t="shared" si="177"/>
        <v>0</v>
      </c>
      <c r="AT906" s="324">
        <f t="shared" si="178"/>
        <v>0</v>
      </c>
      <c r="AU906" s="321">
        <f t="shared" si="179"/>
        <v>0</v>
      </c>
      <c r="AV906" s="322" t="str">
        <f t="shared" si="169"/>
        <v/>
      </c>
      <c r="AW906" s="110"/>
      <c r="AX906" s="110"/>
      <c r="AY906" s="110"/>
    </row>
    <row r="907" spans="1:51">
      <c r="A907" s="319"/>
      <c r="B907" s="634"/>
      <c r="C907" s="634"/>
      <c r="D907" s="633"/>
      <c r="E907" s="635"/>
      <c r="F907" s="635"/>
      <c r="G907" s="634"/>
      <c r="H907" s="647"/>
      <c r="I907" s="651"/>
      <c r="J907" s="647"/>
      <c r="K907" s="649"/>
      <c r="L907" s="647">
        <f>IF(D907="",0,VLOOKUP(D907,LookupDataNonCounty!$B$2:$C$16,2,FALSE)*J907)</f>
        <v>0</v>
      </c>
      <c r="M907" s="647"/>
      <c r="N907" s="647"/>
      <c r="O907" s="647"/>
      <c r="P907" s="647"/>
      <c r="Q907" s="647"/>
      <c r="R907" s="459"/>
      <c r="S907" s="460"/>
      <c r="T907" s="461"/>
      <c r="U907" s="462"/>
      <c r="V907" s="459"/>
      <c r="W907" s="459"/>
      <c r="X907" s="459"/>
      <c r="Y907" s="463"/>
      <c r="Z907" s="464"/>
      <c r="AA907" s="465"/>
      <c r="AB907" s="459"/>
      <c r="AC907" s="463"/>
      <c r="AD907" s="464"/>
      <c r="AE907" s="466"/>
      <c r="AF907" s="464"/>
      <c r="AG907" s="461"/>
      <c r="AH907" s="464"/>
      <c r="AI907" s="461"/>
      <c r="AJ907" s="653">
        <f t="shared" si="170"/>
        <v>1</v>
      </c>
      <c r="AK907" s="607"/>
      <c r="AL907" s="320">
        <f t="shared" si="168"/>
        <v>0</v>
      </c>
      <c r="AM907" s="320">
        <f t="shared" si="171"/>
        <v>0</v>
      </c>
      <c r="AN907" s="324">
        <f t="shared" si="172"/>
        <v>0</v>
      </c>
      <c r="AO907" s="324">
        <f t="shared" si="173"/>
        <v>0</v>
      </c>
      <c r="AP907" s="324">
        <f t="shared" si="174"/>
        <v>0</v>
      </c>
      <c r="AQ907" s="324">
        <f t="shared" si="175"/>
        <v>0</v>
      </c>
      <c r="AR907" s="324">
        <f t="shared" si="176"/>
        <v>0</v>
      </c>
      <c r="AS907" s="324">
        <f t="shared" si="177"/>
        <v>0</v>
      </c>
      <c r="AT907" s="324">
        <f t="shared" si="178"/>
        <v>0</v>
      </c>
      <c r="AU907" s="321">
        <f t="shared" si="179"/>
        <v>0</v>
      </c>
      <c r="AV907" s="322" t="str">
        <f t="shared" si="169"/>
        <v/>
      </c>
      <c r="AW907" s="110"/>
      <c r="AX907" s="110"/>
      <c r="AY907" s="110"/>
    </row>
    <row r="908" spans="1:51">
      <c r="A908" s="319"/>
      <c r="B908" s="634"/>
      <c r="C908" s="634"/>
      <c r="D908" s="633"/>
      <c r="E908" s="635"/>
      <c r="F908" s="635"/>
      <c r="G908" s="634"/>
      <c r="H908" s="647"/>
      <c r="I908" s="651"/>
      <c r="J908" s="647"/>
      <c r="K908" s="649"/>
      <c r="L908" s="647">
        <f>IF(D908="",0,VLOOKUP(D908,LookupDataNonCounty!$B$2:$C$16,2,FALSE)*J908)</f>
        <v>0</v>
      </c>
      <c r="M908" s="647"/>
      <c r="N908" s="647"/>
      <c r="O908" s="647"/>
      <c r="P908" s="647"/>
      <c r="Q908" s="647"/>
      <c r="R908" s="459"/>
      <c r="S908" s="460"/>
      <c r="T908" s="461"/>
      <c r="U908" s="462"/>
      <c r="V908" s="459"/>
      <c r="W908" s="459"/>
      <c r="X908" s="459"/>
      <c r="Y908" s="463"/>
      <c r="Z908" s="464"/>
      <c r="AA908" s="465"/>
      <c r="AB908" s="459"/>
      <c r="AC908" s="463"/>
      <c r="AD908" s="464"/>
      <c r="AE908" s="466"/>
      <c r="AF908" s="464"/>
      <c r="AG908" s="461"/>
      <c r="AH908" s="464"/>
      <c r="AI908" s="461"/>
      <c r="AJ908" s="653">
        <f t="shared" si="170"/>
        <v>1</v>
      </c>
      <c r="AK908" s="608"/>
      <c r="AL908" s="320">
        <f t="shared" si="168"/>
        <v>0</v>
      </c>
      <c r="AM908" s="320">
        <f t="shared" si="171"/>
        <v>0</v>
      </c>
      <c r="AN908" s="324">
        <f t="shared" si="172"/>
        <v>0</v>
      </c>
      <c r="AO908" s="324">
        <f t="shared" si="173"/>
        <v>0</v>
      </c>
      <c r="AP908" s="324">
        <f t="shared" si="174"/>
        <v>0</v>
      </c>
      <c r="AQ908" s="324">
        <f t="shared" si="175"/>
        <v>0</v>
      </c>
      <c r="AR908" s="324">
        <f t="shared" si="176"/>
        <v>0</v>
      </c>
      <c r="AS908" s="324">
        <f t="shared" si="177"/>
        <v>0</v>
      </c>
      <c r="AT908" s="324">
        <f t="shared" si="178"/>
        <v>0</v>
      </c>
      <c r="AU908" s="321">
        <f t="shared" si="179"/>
        <v>0</v>
      </c>
      <c r="AV908" s="322" t="str">
        <f t="shared" si="169"/>
        <v/>
      </c>
      <c r="AW908" s="110"/>
      <c r="AX908" s="110"/>
      <c r="AY908" s="110"/>
    </row>
    <row r="909" spans="1:51">
      <c r="A909" s="319"/>
      <c r="B909" s="634"/>
      <c r="C909" s="634"/>
      <c r="D909" s="633"/>
      <c r="E909" s="635"/>
      <c r="F909" s="635"/>
      <c r="G909" s="634"/>
      <c r="H909" s="647"/>
      <c r="I909" s="651"/>
      <c r="J909" s="647"/>
      <c r="K909" s="649"/>
      <c r="L909" s="647">
        <f>IF(D909="",0,VLOOKUP(D909,LookupDataNonCounty!$B$2:$C$16,2,FALSE)*J909)</f>
        <v>0</v>
      </c>
      <c r="M909" s="647"/>
      <c r="N909" s="647"/>
      <c r="O909" s="647"/>
      <c r="P909" s="647"/>
      <c r="Q909" s="647"/>
      <c r="R909" s="459"/>
      <c r="S909" s="460"/>
      <c r="T909" s="461"/>
      <c r="U909" s="462"/>
      <c r="V909" s="459"/>
      <c r="W909" s="459"/>
      <c r="X909" s="459"/>
      <c r="Y909" s="463"/>
      <c r="Z909" s="464"/>
      <c r="AA909" s="465"/>
      <c r="AB909" s="459"/>
      <c r="AC909" s="463"/>
      <c r="AD909" s="464"/>
      <c r="AE909" s="466"/>
      <c r="AF909" s="464"/>
      <c r="AG909" s="461"/>
      <c r="AH909" s="464"/>
      <c r="AI909" s="461"/>
      <c r="AJ909" s="653">
        <f t="shared" si="170"/>
        <v>1</v>
      </c>
      <c r="AK909" s="607"/>
      <c r="AL909" s="320">
        <f t="shared" si="168"/>
        <v>0</v>
      </c>
      <c r="AM909" s="320">
        <f t="shared" si="171"/>
        <v>0</v>
      </c>
      <c r="AN909" s="324">
        <f t="shared" si="172"/>
        <v>0</v>
      </c>
      <c r="AO909" s="324">
        <f t="shared" si="173"/>
        <v>0</v>
      </c>
      <c r="AP909" s="324">
        <f t="shared" si="174"/>
        <v>0</v>
      </c>
      <c r="AQ909" s="324">
        <f t="shared" si="175"/>
        <v>0</v>
      </c>
      <c r="AR909" s="324">
        <f t="shared" si="176"/>
        <v>0</v>
      </c>
      <c r="AS909" s="324">
        <f t="shared" si="177"/>
        <v>0</v>
      </c>
      <c r="AT909" s="324">
        <f t="shared" si="178"/>
        <v>0</v>
      </c>
      <c r="AU909" s="321">
        <f t="shared" si="179"/>
        <v>0</v>
      </c>
      <c r="AV909" s="322" t="str">
        <f t="shared" si="169"/>
        <v/>
      </c>
      <c r="AW909" s="110"/>
      <c r="AX909" s="110"/>
      <c r="AY909" s="110"/>
    </row>
    <row r="910" spans="1:51">
      <c r="A910" s="319"/>
      <c r="B910" s="634"/>
      <c r="C910" s="634"/>
      <c r="D910" s="633"/>
      <c r="E910" s="635"/>
      <c r="F910" s="635"/>
      <c r="G910" s="634"/>
      <c r="H910" s="647"/>
      <c r="I910" s="651"/>
      <c r="J910" s="647"/>
      <c r="K910" s="649"/>
      <c r="L910" s="647">
        <f>IF(D910="",0,VLOOKUP(D910,LookupDataNonCounty!$B$2:$C$16,2,FALSE)*J910)</f>
        <v>0</v>
      </c>
      <c r="M910" s="647"/>
      <c r="N910" s="647"/>
      <c r="O910" s="647"/>
      <c r="P910" s="647"/>
      <c r="Q910" s="647"/>
      <c r="R910" s="459"/>
      <c r="S910" s="460"/>
      <c r="T910" s="461"/>
      <c r="U910" s="462"/>
      <c r="V910" s="459"/>
      <c r="W910" s="459"/>
      <c r="X910" s="459"/>
      <c r="Y910" s="463"/>
      <c r="Z910" s="464"/>
      <c r="AA910" s="465"/>
      <c r="AB910" s="459"/>
      <c r="AC910" s="463"/>
      <c r="AD910" s="464"/>
      <c r="AE910" s="466"/>
      <c r="AF910" s="464"/>
      <c r="AG910" s="461"/>
      <c r="AH910" s="464"/>
      <c r="AI910" s="461"/>
      <c r="AJ910" s="653">
        <f t="shared" si="170"/>
        <v>1</v>
      </c>
      <c r="AK910" s="608"/>
      <c r="AL910" s="320">
        <f t="shared" si="168"/>
        <v>0</v>
      </c>
      <c r="AM910" s="320">
        <f t="shared" si="171"/>
        <v>0</v>
      </c>
      <c r="AN910" s="324">
        <f t="shared" si="172"/>
        <v>0</v>
      </c>
      <c r="AO910" s="324">
        <f t="shared" si="173"/>
        <v>0</v>
      </c>
      <c r="AP910" s="324">
        <f t="shared" si="174"/>
        <v>0</v>
      </c>
      <c r="AQ910" s="324">
        <f t="shared" si="175"/>
        <v>0</v>
      </c>
      <c r="AR910" s="324">
        <f t="shared" si="176"/>
        <v>0</v>
      </c>
      <c r="AS910" s="324">
        <f t="shared" si="177"/>
        <v>0</v>
      </c>
      <c r="AT910" s="324">
        <f t="shared" si="178"/>
        <v>0</v>
      </c>
      <c r="AU910" s="321">
        <f t="shared" si="179"/>
        <v>0</v>
      </c>
      <c r="AV910" s="322" t="str">
        <f t="shared" si="169"/>
        <v/>
      </c>
      <c r="AW910" s="110"/>
      <c r="AX910" s="110"/>
      <c r="AY910" s="110"/>
    </row>
    <row r="911" spans="1:51">
      <c r="A911" s="319"/>
      <c r="B911" s="634"/>
      <c r="C911" s="634"/>
      <c r="D911" s="633"/>
      <c r="E911" s="635"/>
      <c r="F911" s="635"/>
      <c r="G911" s="634"/>
      <c r="H911" s="647"/>
      <c r="I911" s="651"/>
      <c r="J911" s="647"/>
      <c r="K911" s="649"/>
      <c r="L911" s="647">
        <f>IF(D911="",0,VLOOKUP(D911,LookupDataNonCounty!$B$2:$C$16,2,FALSE)*J911)</f>
        <v>0</v>
      </c>
      <c r="M911" s="647"/>
      <c r="N911" s="647"/>
      <c r="O911" s="647"/>
      <c r="P911" s="647"/>
      <c r="Q911" s="647"/>
      <c r="R911" s="459"/>
      <c r="S911" s="460"/>
      <c r="T911" s="461"/>
      <c r="U911" s="462"/>
      <c r="V911" s="459"/>
      <c r="W911" s="459"/>
      <c r="X911" s="459"/>
      <c r="Y911" s="463"/>
      <c r="Z911" s="464"/>
      <c r="AA911" s="465"/>
      <c r="AB911" s="459"/>
      <c r="AC911" s="463"/>
      <c r="AD911" s="464"/>
      <c r="AE911" s="466"/>
      <c r="AF911" s="464"/>
      <c r="AG911" s="461"/>
      <c r="AH911" s="464"/>
      <c r="AI911" s="461"/>
      <c r="AJ911" s="653">
        <f t="shared" si="170"/>
        <v>1</v>
      </c>
      <c r="AK911" s="607"/>
      <c r="AL911" s="320">
        <f t="shared" si="168"/>
        <v>0</v>
      </c>
      <c r="AM911" s="320">
        <f t="shared" si="171"/>
        <v>0</v>
      </c>
      <c r="AN911" s="324">
        <f t="shared" si="172"/>
        <v>0</v>
      </c>
      <c r="AO911" s="324">
        <f t="shared" si="173"/>
        <v>0</v>
      </c>
      <c r="AP911" s="324">
        <f t="shared" si="174"/>
        <v>0</v>
      </c>
      <c r="AQ911" s="324">
        <f t="shared" si="175"/>
        <v>0</v>
      </c>
      <c r="AR911" s="324">
        <f t="shared" si="176"/>
        <v>0</v>
      </c>
      <c r="AS911" s="324">
        <f t="shared" si="177"/>
        <v>0</v>
      </c>
      <c r="AT911" s="324">
        <f t="shared" si="178"/>
        <v>0</v>
      </c>
      <c r="AU911" s="321">
        <f t="shared" si="179"/>
        <v>0</v>
      </c>
      <c r="AV911" s="322" t="str">
        <f t="shared" si="169"/>
        <v/>
      </c>
      <c r="AW911" s="110"/>
      <c r="AX911" s="110"/>
      <c r="AY911" s="110"/>
    </row>
    <row r="912" spans="1:51">
      <c r="A912" s="319"/>
      <c r="B912" s="634"/>
      <c r="C912" s="634"/>
      <c r="D912" s="633"/>
      <c r="E912" s="635"/>
      <c r="F912" s="635"/>
      <c r="G912" s="634"/>
      <c r="H912" s="647"/>
      <c r="I912" s="651"/>
      <c r="J912" s="647"/>
      <c r="K912" s="649"/>
      <c r="L912" s="647">
        <f>IF(D912="",0,VLOOKUP(D912,LookupDataNonCounty!$B$2:$C$16,2,FALSE)*J912)</f>
        <v>0</v>
      </c>
      <c r="M912" s="647"/>
      <c r="N912" s="647"/>
      <c r="O912" s="647"/>
      <c r="P912" s="647"/>
      <c r="Q912" s="647"/>
      <c r="R912" s="459"/>
      <c r="S912" s="460"/>
      <c r="T912" s="461"/>
      <c r="U912" s="462"/>
      <c r="V912" s="459"/>
      <c r="W912" s="459"/>
      <c r="X912" s="459"/>
      <c r="Y912" s="463"/>
      <c r="Z912" s="464"/>
      <c r="AA912" s="465"/>
      <c r="AB912" s="459"/>
      <c r="AC912" s="463"/>
      <c r="AD912" s="464"/>
      <c r="AE912" s="466"/>
      <c r="AF912" s="464"/>
      <c r="AG912" s="461"/>
      <c r="AH912" s="464"/>
      <c r="AI912" s="461"/>
      <c r="AJ912" s="653">
        <f t="shared" si="170"/>
        <v>1</v>
      </c>
      <c r="AK912" s="608"/>
      <c r="AL912" s="320">
        <f t="shared" si="168"/>
        <v>0</v>
      </c>
      <c r="AM912" s="320">
        <f t="shared" si="171"/>
        <v>0</v>
      </c>
      <c r="AN912" s="324">
        <f t="shared" si="172"/>
        <v>0</v>
      </c>
      <c r="AO912" s="324">
        <f t="shared" si="173"/>
        <v>0</v>
      </c>
      <c r="AP912" s="324">
        <f t="shared" si="174"/>
        <v>0</v>
      </c>
      <c r="AQ912" s="324">
        <f t="shared" si="175"/>
        <v>0</v>
      </c>
      <c r="AR912" s="324">
        <f t="shared" si="176"/>
        <v>0</v>
      </c>
      <c r="AS912" s="324">
        <f t="shared" si="177"/>
        <v>0</v>
      </c>
      <c r="AT912" s="324">
        <f t="shared" si="178"/>
        <v>0</v>
      </c>
      <c r="AU912" s="321">
        <f t="shared" si="179"/>
        <v>0</v>
      </c>
      <c r="AV912" s="322" t="str">
        <f t="shared" si="169"/>
        <v/>
      </c>
      <c r="AW912" s="110"/>
      <c r="AX912" s="110"/>
      <c r="AY912" s="110"/>
    </row>
    <row r="913" spans="1:51">
      <c r="A913" s="319"/>
      <c r="B913" s="634"/>
      <c r="C913" s="634"/>
      <c r="D913" s="633"/>
      <c r="E913" s="635"/>
      <c r="F913" s="635"/>
      <c r="G913" s="634"/>
      <c r="H913" s="647"/>
      <c r="I913" s="651"/>
      <c r="J913" s="647"/>
      <c r="K913" s="649"/>
      <c r="L913" s="647">
        <f>IF(D913="",0,VLOOKUP(D913,LookupDataNonCounty!$B$2:$C$16,2,FALSE)*J913)</f>
        <v>0</v>
      </c>
      <c r="M913" s="647"/>
      <c r="N913" s="647"/>
      <c r="O913" s="647"/>
      <c r="P913" s="647"/>
      <c r="Q913" s="647"/>
      <c r="R913" s="459"/>
      <c r="S913" s="460"/>
      <c r="T913" s="461"/>
      <c r="U913" s="462"/>
      <c r="V913" s="459"/>
      <c r="W913" s="459"/>
      <c r="X913" s="459"/>
      <c r="Y913" s="463"/>
      <c r="Z913" s="464"/>
      <c r="AA913" s="465"/>
      <c r="AB913" s="459"/>
      <c r="AC913" s="463"/>
      <c r="AD913" s="464"/>
      <c r="AE913" s="466"/>
      <c r="AF913" s="464"/>
      <c r="AG913" s="461"/>
      <c r="AH913" s="464"/>
      <c r="AI913" s="461"/>
      <c r="AJ913" s="653">
        <f t="shared" si="170"/>
        <v>1</v>
      </c>
      <c r="AK913" s="607"/>
      <c r="AL913" s="320">
        <f t="shared" si="168"/>
        <v>0</v>
      </c>
      <c r="AM913" s="320">
        <f t="shared" si="171"/>
        <v>0</v>
      </c>
      <c r="AN913" s="324">
        <f t="shared" si="172"/>
        <v>0</v>
      </c>
      <c r="AO913" s="324">
        <f t="shared" si="173"/>
        <v>0</v>
      </c>
      <c r="AP913" s="324">
        <f t="shared" si="174"/>
        <v>0</v>
      </c>
      <c r="AQ913" s="324">
        <f t="shared" si="175"/>
        <v>0</v>
      </c>
      <c r="AR913" s="324">
        <f t="shared" si="176"/>
        <v>0</v>
      </c>
      <c r="AS913" s="324">
        <f t="shared" si="177"/>
        <v>0</v>
      </c>
      <c r="AT913" s="324">
        <f t="shared" si="178"/>
        <v>0</v>
      </c>
      <c r="AU913" s="321">
        <f t="shared" si="179"/>
        <v>0</v>
      </c>
      <c r="AV913" s="322" t="str">
        <f t="shared" si="169"/>
        <v/>
      </c>
      <c r="AW913" s="110"/>
      <c r="AX913" s="110"/>
      <c r="AY913" s="110"/>
    </row>
    <row r="914" spans="1:51">
      <c r="A914" s="319"/>
      <c r="B914" s="634"/>
      <c r="C914" s="634"/>
      <c r="D914" s="633"/>
      <c r="E914" s="635"/>
      <c r="F914" s="635"/>
      <c r="G914" s="634"/>
      <c r="H914" s="647"/>
      <c r="I914" s="651"/>
      <c r="J914" s="647"/>
      <c r="K914" s="649"/>
      <c r="L914" s="647">
        <f>IF(D914="",0,VLOOKUP(D914,LookupDataNonCounty!$B$2:$C$16,2,FALSE)*J914)</f>
        <v>0</v>
      </c>
      <c r="M914" s="647"/>
      <c r="N914" s="647"/>
      <c r="O914" s="647"/>
      <c r="P914" s="647"/>
      <c r="Q914" s="647"/>
      <c r="R914" s="459"/>
      <c r="S914" s="460"/>
      <c r="T914" s="461"/>
      <c r="U914" s="462"/>
      <c r="V914" s="459"/>
      <c r="W914" s="459"/>
      <c r="X914" s="459"/>
      <c r="Y914" s="463"/>
      <c r="Z914" s="464"/>
      <c r="AA914" s="465"/>
      <c r="AB914" s="459"/>
      <c r="AC914" s="463"/>
      <c r="AD914" s="464"/>
      <c r="AE914" s="466"/>
      <c r="AF914" s="464"/>
      <c r="AG914" s="461"/>
      <c r="AH914" s="464"/>
      <c r="AI914" s="461"/>
      <c r="AJ914" s="653">
        <f t="shared" si="170"/>
        <v>1</v>
      </c>
      <c r="AK914" s="608"/>
      <c r="AL914" s="320">
        <f t="shared" si="168"/>
        <v>0</v>
      </c>
      <c r="AM914" s="320">
        <f t="shared" si="171"/>
        <v>0</v>
      </c>
      <c r="AN914" s="324">
        <f t="shared" si="172"/>
        <v>0</v>
      </c>
      <c r="AO914" s="324">
        <f t="shared" si="173"/>
        <v>0</v>
      </c>
      <c r="AP914" s="324">
        <f t="shared" si="174"/>
        <v>0</v>
      </c>
      <c r="AQ914" s="324">
        <f t="shared" si="175"/>
        <v>0</v>
      </c>
      <c r="AR914" s="324">
        <f t="shared" si="176"/>
        <v>0</v>
      </c>
      <c r="AS914" s="324">
        <f t="shared" si="177"/>
        <v>0</v>
      </c>
      <c r="AT914" s="324">
        <f t="shared" si="178"/>
        <v>0</v>
      </c>
      <c r="AU914" s="321">
        <f t="shared" si="179"/>
        <v>0</v>
      </c>
      <c r="AV914" s="322" t="str">
        <f t="shared" si="169"/>
        <v/>
      </c>
      <c r="AW914" s="110"/>
      <c r="AX914" s="110"/>
      <c r="AY914" s="110"/>
    </row>
    <row r="915" spans="1:51">
      <c r="A915" s="319"/>
      <c r="B915" s="634"/>
      <c r="C915" s="634"/>
      <c r="D915" s="633"/>
      <c r="E915" s="635"/>
      <c r="F915" s="635"/>
      <c r="G915" s="634"/>
      <c r="H915" s="647"/>
      <c r="I915" s="651"/>
      <c r="J915" s="647"/>
      <c r="K915" s="649"/>
      <c r="L915" s="647">
        <f>IF(D915="",0,VLOOKUP(D915,LookupDataNonCounty!$B$2:$C$16,2,FALSE)*J915)</f>
        <v>0</v>
      </c>
      <c r="M915" s="647"/>
      <c r="N915" s="647"/>
      <c r="O915" s="647"/>
      <c r="P915" s="647"/>
      <c r="Q915" s="647"/>
      <c r="R915" s="459"/>
      <c r="S915" s="460"/>
      <c r="T915" s="461"/>
      <c r="U915" s="462"/>
      <c r="V915" s="459"/>
      <c r="W915" s="459"/>
      <c r="X915" s="459"/>
      <c r="Y915" s="463"/>
      <c r="Z915" s="464"/>
      <c r="AA915" s="465"/>
      <c r="AB915" s="459"/>
      <c r="AC915" s="463"/>
      <c r="AD915" s="464"/>
      <c r="AE915" s="466"/>
      <c r="AF915" s="464"/>
      <c r="AG915" s="461"/>
      <c r="AH915" s="464"/>
      <c r="AI915" s="461"/>
      <c r="AJ915" s="653">
        <f t="shared" si="170"/>
        <v>1</v>
      </c>
      <c r="AK915" s="607"/>
      <c r="AL915" s="320">
        <f t="shared" si="168"/>
        <v>0</v>
      </c>
      <c r="AM915" s="320">
        <f t="shared" si="171"/>
        <v>0</v>
      </c>
      <c r="AN915" s="324">
        <f t="shared" si="172"/>
        <v>0</v>
      </c>
      <c r="AO915" s="324">
        <f t="shared" si="173"/>
        <v>0</v>
      </c>
      <c r="AP915" s="324">
        <f t="shared" si="174"/>
        <v>0</v>
      </c>
      <c r="AQ915" s="324">
        <f t="shared" si="175"/>
        <v>0</v>
      </c>
      <c r="AR915" s="324">
        <f t="shared" si="176"/>
        <v>0</v>
      </c>
      <c r="AS915" s="324">
        <f t="shared" si="177"/>
        <v>0</v>
      </c>
      <c r="AT915" s="324">
        <f t="shared" si="178"/>
        <v>0</v>
      </c>
      <c r="AU915" s="321">
        <f t="shared" si="179"/>
        <v>0</v>
      </c>
      <c r="AV915" s="322" t="str">
        <f t="shared" si="169"/>
        <v/>
      </c>
      <c r="AW915" s="110"/>
      <c r="AX915" s="110"/>
      <c r="AY915" s="110"/>
    </row>
    <row r="916" spans="1:51">
      <c r="A916" s="319"/>
      <c r="B916" s="634"/>
      <c r="C916" s="634"/>
      <c r="D916" s="633"/>
      <c r="E916" s="635"/>
      <c r="F916" s="635"/>
      <c r="G916" s="634"/>
      <c r="H916" s="647"/>
      <c r="I916" s="651"/>
      <c r="J916" s="647"/>
      <c r="K916" s="649"/>
      <c r="L916" s="647">
        <f>IF(D916="",0,VLOOKUP(D916,LookupDataNonCounty!$B$2:$C$16,2,FALSE)*J916)</f>
        <v>0</v>
      </c>
      <c r="M916" s="647"/>
      <c r="N916" s="647"/>
      <c r="O916" s="647"/>
      <c r="P916" s="647"/>
      <c r="Q916" s="647"/>
      <c r="R916" s="459"/>
      <c r="S916" s="460"/>
      <c r="T916" s="461"/>
      <c r="U916" s="462"/>
      <c r="V916" s="459"/>
      <c r="W916" s="459"/>
      <c r="X916" s="459"/>
      <c r="Y916" s="463"/>
      <c r="Z916" s="464"/>
      <c r="AA916" s="465"/>
      <c r="AB916" s="459"/>
      <c r="AC916" s="463"/>
      <c r="AD916" s="464"/>
      <c r="AE916" s="466"/>
      <c r="AF916" s="464"/>
      <c r="AG916" s="461"/>
      <c r="AH916" s="464"/>
      <c r="AI916" s="461"/>
      <c r="AJ916" s="653">
        <f t="shared" si="170"/>
        <v>1</v>
      </c>
      <c r="AK916" s="608"/>
      <c r="AL916" s="320">
        <f t="shared" si="168"/>
        <v>0</v>
      </c>
      <c r="AM916" s="320">
        <f t="shared" si="171"/>
        <v>0</v>
      </c>
      <c r="AN916" s="324">
        <f t="shared" si="172"/>
        <v>0</v>
      </c>
      <c r="AO916" s="324">
        <f t="shared" si="173"/>
        <v>0</v>
      </c>
      <c r="AP916" s="324">
        <f t="shared" si="174"/>
        <v>0</v>
      </c>
      <c r="AQ916" s="324">
        <f t="shared" si="175"/>
        <v>0</v>
      </c>
      <c r="AR916" s="324">
        <f t="shared" si="176"/>
        <v>0</v>
      </c>
      <c r="AS916" s="324">
        <f t="shared" si="177"/>
        <v>0</v>
      </c>
      <c r="AT916" s="324">
        <f t="shared" si="178"/>
        <v>0</v>
      </c>
      <c r="AU916" s="321">
        <f t="shared" si="179"/>
        <v>0</v>
      </c>
      <c r="AV916" s="322" t="str">
        <f t="shared" si="169"/>
        <v/>
      </c>
      <c r="AW916" s="110"/>
      <c r="AX916" s="110"/>
      <c r="AY916" s="110"/>
    </row>
    <row r="917" spans="1:51">
      <c r="A917" s="319"/>
      <c r="B917" s="634"/>
      <c r="C917" s="634"/>
      <c r="D917" s="633"/>
      <c r="E917" s="635"/>
      <c r="F917" s="635"/>
      <c r="G917" s="634"/>
      <c r="H917" s="647"/>
      <c r="I917" s="651"/>
      <c r="J917" s="647"/>
      <c r="K917" s="649"/>
      <c r="L917" s="647">
        <f>IF(D917="",0,VLOOKUP(D917,LookupDataNonCounty!$B$2:$C$16,2,FALSE)*J917)</f>
        <v>0</v>
      </c>
      <c r="M917" s="647"/>
      <c r="N917" s="647"/>
      <c r="O917" s="647"/>
      <c r="P917" s="647"/>
      <c r="Q917" s="647"/>
      <c r="R917" s="459"/>
      <c r="S917" s="460"/>
      <c r="T917" s="461"/>
      <c r="U917" s="462"/>
      <c r="V917" s="459"/>
      <c r="W917" s="459"/>
      <c r="X917" s="459"/>
      <c r="Y917" s="463"/>
      <c r="Z917" s="464"/>
      <c r="AA917" s="465"/>
      <c r="AB917" s="459"/>
      <c r="AC917" s="463"/>
      <c r="AD917" s="464"/>
      <c r="AE917" s="466"/>
      <c r="AF917" s="464"/>
      <c r="AG917" s="461"/>
      <c r="AH917" s="464"/>
      <c r="AI917" s="461"/>
      <c r="AJ917" s="653">
        <f t="shared" si="170"/>
        <v>1</v>
      </c>
      <c r="AK917" s="607"/>
      <c r="AL917" s="320">
        <f t="shared" si="168"/>
        <v>0</v>
      </c>
      <c r="AM917" s="320">
        <f t="shared" si="171"/>
        <v>0</v>
      </c>
      <c r="AN917" s="324">
        <f t="shared" si="172"/>
        <v>0</v>
      </c>
      <c r="AO917" s="324">
        <f t="shared" si="173"/>
        <v>0</v>
      </c>
      <c r="AP917" s="324">
        <f t="shared" si="174"/>
        <v>0</v>
      </c>
      <c r="AQ917" s="324">
        <f t="shared" si="175"/>
        <v>0</v>
      </c>
      <c r="AR917" s="324">
        <f t="shared" si="176"/>
        <v>0</v>
      </c>
      <c r="AS917" s="324">
        <f t="shared" si="177"/>
        <v>0</v>
      </c>
      <c r="AT917" s="324">
        <f t="shared" si="178"/>
        <v>0</v>
      </c>
      <c r="AU917" s="321">
        <f t="shared" si="179"/>
        <v>0</v>
      </c>
      <c r="AV917" s="322" t="str">
        <f t="shared" si="169"/>
        <v/>
      </c>
      <c r="AW917" s="110"/>
      <c r="AX917" s="110"/>
      <c r="AY917" s="110"/>
    </row>
    <row r="918" spans="1:51">
      <c r="A918" s="319"/>
      <c r="B918" s="634"/>
      <c r="C918" s="634"/>
      <c r="D918" s="633"/>
      <c r="E918" s="635"/>
      <c r="F918" s="635"/>
      <c r="G918" s="634"/>
      <c r="H918" s="647"/>
      <c r="I918" s="651"/>
      <c r="J918" s="647"/>
      <c r="K918" s="649"/>
      <c r="L918" s="647">
        <f>IF(D918="",0,VLOOKUP(D918,LookupDataNonCounty!$B$2:$C$16,2,FALSE)*J918)</f>
        <v>0</v>
      </c>
      <c r="M918" s="647"/>
      <c r="N918" s="647"/>
      <c r="O918" s="647"/>
      <c r="P918" s="647"/>
      <c r="Q918" s="647"/>
      <c r="R918" s="459"/>
      <c r="S918" s="460"/>
      <c r="T918" s="461"/>
      <c r="U918" s="462"/>
      <c r="V918" s="459"/>
      <c r="W918" s="459"/>
      <c r="X918" s="459"/>
      <c r="Y918" s="463"/>
      <c r="Z918" s="464"/>
      <c r="AA918" s="465"/>
      <c r="AB918" s="459"/>
      <c r="AC918" s="463"/>
      <c r="AD918" s="464"/>
      <c r="AE918" s="466"/>
      <c r="AF918" s="464"/>
      <c r="AG918" s="461"/>
      <c r="AH918" s="464"/>
      <c r="AI918" s="461"/>
      <c r="AJ918" s="653">
        <f t="shared" si="170"/>
        <v>1</v>
      </c>
      <c r="AK918" s="608"/>
      <c r="AL918" s="320">
        <f t="shared" si="168"/>
        <v>0</v>
      </c>
      <c r="AM918" s="320">
        <f t="shared" si="171"/>
        <v>0</v>
      </c>
      <c r="AN918" s="324">
        <f t="shared" si="172"/>
        <v>0</v>
      </c>
      <c r="AO918" s="324">
        <f t="shared" si="173"/>
        <v>0</v>
      </c>
      <c r="AP918" s="324">
        <f t="shared" si="174"/>
        <v>0</v>
      </c>
      <c r="AQ918" s="324">
        <f t="shared" si="175"/>
        <v>0</v>
      </c>
      <c r="AR918" s="324">
        <f t="shared" si="176"/>
        <v>0</v>
      </c>
      <c r="AS918" s="324">
        <f t="shared" si="177"/>
        <v>0</v>
      </c>
      <c r="AT918" s="324">
        <f t="shared" si="178"/>
        <v>0</v>
      </c>
      <c r="AU918" s="321">
        <f t="shared" si="179"/>
        <v>0</v>
      </c>
      <c r="AV918" s="322" t="str">
        <f t="shared" si="169"/>
        <v/>
      </c>
      <c r="AW918" s="110"/>
      <c r="AX918" s="110"/>
      <c r="AY918" s="110"/>
    </row>
    <row r="919" spans="1:51">
      <c r="A919" s="319"/>
      <c r="B919" s="634"/>
      <c r="C919" s="634"/>
      <c r="D919" s="633"/>
      <c r="E919" s="635"/>
      <c r="F919" s="635"/>
      <c r="G919" s="634"/>
      <c r="H919" s="647"/>
      <c r="I919" s="651"/>
      <c r="J919" s="647"/>
      <c r="K919" s="649"/>
      <c r="L919" s="647">
        <f>IF(D919="",0,VLOOKUP(D919,LookupDataNonCounty!$B$2:$C$16,2,FALSE)*J919)</f>
        <v>0</v>
      </c>
      <c r="M919" s="647"/>
      <c r="N919" s="647"/>
      <c r="O919" s="647"/>
      <c r="P919" s="647"/>
      <c r="Q919" s="647"/>
      <c r="R919" s="459"/>
      <c r="S919" s="460"/>
      <c r="T919" s="461"/>
      <c r="U919" s="462"/>
      <c r="V919" s="459"/>
      <c r="W919" s="459"/>
      <c r="X919" s="459"/>
      <c r="Y919" s="463"/>
      <c r="Z919" s="464"/>
      <c r="AA919" s="465"/>
      <c r="AB919" s="459"/>
      <c r="AC919" s="463"/>
      <c r="AD919" s="464"/>
      <c r="AE919" s="466"/>
      <c r="AF919" s="464"/>
      <c r="AG919" s="461"/>
      <c r="AH919" s="464"/>
      <c r="AI919" s="461"/>
      <c r="AJ919" s="653">
        <f t="shared" si="170"/>
        <v>1</v>
      </c>
      <c r="AK919" s="607"/>
      <c r="AL919" s="320">
        <f t="shared" si="168"/>
        <v>0</v>
      </c>
      <c r="AM919" s="320">
        <f t="shared" si="171"/>
        <v>0</v>
      </c>
      <c r="AN919" s="324">
        <f t="shared" si="172"/>
        <v>0</v>
      </c>
      <c r="AO919" s="324">
        <f t="shared" si="173"/>
        <v>0</v>
      </c>
      <c r="AP919" s="324">
        <f t="shared" si="174"/>
        <v>0</v>
      </c>
      <c r="AQ919" s="324">
        <f t="shared" si="175"/>
        <v>0</v>
      </c>
      <c r="AR919" s="324">
        <f t="shared" si="176"/>
        <v>0</v>
      </c>
      <c r="AS919" s="324">
        <f t="shared" si="177"/>
        <v>0</v>
      </c>
      <c r="AT919" s="324">
        <f t="shared" si="178"/>
        <v>0</v>
      </c>
      <c r="AU919" s="321">
        <f t="shared" si="179"/>
        <v>0</v>
      </c>
      <c r="AV919" s="322" t="str">
        <f t="shared" si="169"/>
        <v/>
      </c>
      <c r="AW919" s="110"/>
      <c r="AX919" s="110"/>
      <c r="AY919" s="110"/>
    </row>
    <row r="920" spans="1:51">
      <c r="A920" s="319"/>
      <c r="B920" s="634"/>
      <c r="C920" s="634"/>
      <c r="D920" s="633"/>
      <c r="E920" s="635"/>
      <c r="F920" s="635"/>
      <c r="G920" s="634"/>
      <c r="H920" s="647"/>
      <c r="I920" s="651"/>
      <c r="J920" s="647"/>
      <c r="K920" s="649"/>
      <c r="L920" s="647">
        <f>IF(D920="",0,VLOOKUP(D920,LookupDataNonCounty!$B$2:$C$16,2,FALSE)*J920)</f>
        <v>0</v>
      </c>
      <c r="M920" s="647"/>
      <c r="N920" s="647"/>
      <c r="O920" s="647"/>
      <c r="P920" s="647"/>
      <c r="Q920" s="647"/>
      <c r="R920" s="459"/>
      <c r="S920" s="460"/>
      <c r="T920" s="461"/>
      <c r="U920" s="462"/>
      <c r="V920" s="459"/>
      <c r="W920" s="459"/>
      <c r="X920" s="459"/>
      <c r="Y920" s="463"/>
      <c r="Z920" s="464"/>
      <c r="AA920" s="465"/>
      <c r="AB920" s="459"/>
      <c r="AC920" s="463"/>
      <c r="AD920" s="464"/>
      <c r="AE920" s="466"/>
      <c r="AF920" s="464"/>
      <c r="AG920" s="461"/>
      <c r="AH920" s="464"/>
      <c r="AI920" s="461"/>
      <c r="AJ920" s="653">
        <f t="shared" si="170"/>
        <v>1</v>
      </c>
      <c r="AK920" s="608"/>
      <c r="AL920" s="320">
        <f t="shared" si="168"/>
        <v>0</v>
      </c>
      <c r="AM920" s="320">
        <f t="shared" si="171"/>
        <v>0</v>
      </c>
      <c r="AN920" s="324">
        <f t="shared" si="172"/>
        <v>0</v>
      </c>
      <c r="AO920" s="324">
        <f t="shared" si="173"/>
        <v>0</v>
      </c>
      <c r="AP920" s="324">
        <f t="shared" si="174"/>
        <v>0</v>
      </c>
      <c r="AQ920" s="324">
        <f t="shared" si="175"/>
        <v>0</v>
      </c>
      <c r="AR920" s="324">
        <f t="shared" si="176"/>
        <v>0</v>
      </c>
      <c r="AS920" s="324">
        <f t="shared" si="177"/>
        <v>0</v>
      </c>
      <c r="AT920" s="324">
        <f t="shared" si="178"/>
        <v>0</v>
      </c>
      <c r="AU920" s="321">
        <f t="shared" si="179"/>
        <v>0</v>
      </c>
      <c r="AV920" s="322" t="str">
        <f t="shared" si="169"/>
        <v/>
      </c>
      <c r="AW920" s="110"/>
      <c r="AX920" s="110"/>
      <c r="AY920" s="110"/>
    </row>
    <row r="921" spans="1:51">
      <c r="A921" s="319"/>
      <c r="B921" s="634"/>
      <c r="C921" s="634"/>
      <c r="D921" s="633"/>
      <c r="E921" s="635"/>
      <c r="F921" s="635"/>
      <c r="G921" s="634"/>
      <c r="H921" s="647"/>
      <c r="I921" s="651"/>
      <c r="J921" s="647"/>
      <c r="K921" s="649"/>
      <c r="L921" s="647">
        <f>IF(D921="",0,VLOOKUP(D921,LookupDataNonCounty!$B$2:$C$16,2,FALSE)*J921)</f>
        <v>0</v>
      </c>
      <c r="M921" s="647"/>
      <c r="N921" s="647"/>
      <c r="O921" s="647"/>
      <c r="P921" s="647"/>
      <c r="Q921" s="647"/>
      <c r="R921" s="459"/>
      <c r="S921" s="460"/>
      <c r="T921" s="461"/>
      <c r="U921" s="462"/>
      <c r="V921" s="459"/>
      <c r="W921" s="459"/>
      <c r="X921" s="459"/>
      <c r="Y921" s="463"/>
      <c r="Z921" s="464"/>
      <c r="AA921" s="465"/>
      <c r="AB921" s="459"/>
      <c r="AC921" s="463"/>
      <c r="AD921" s="464"/>
      <c r="AE921" s="466"/>
      <c r="AF921" s="464"/>
      <c r="AG921" s="461"/>
      <c r="AH921" s="464"/>
      <c r="AI921" s="461"/>
      <c r="AJ921" s="653">
        <f t="shared" si="170"/>
        <v>1</v>
      </c>
      <c r="AK921" s="607"/>
      <c r="AL921" s="320">
        <f t="shared" si="168"/>
        <v>0</v>
      </c>
      <c r="AM921" s="320">
        <f t="shared" si="171"/>
        <v>0</v>
      </c>
      <c r="AN921" s="324">
        <f t="shared" si="172"/>
        <v>0</v>
      </c>
      <c r="AO921" s="324">
        <f t="shared" si="173"/>
        <v>0</v>
      </c>
      <c r="AP921" s="324">
        <f t="shared" si="174"/>
        <v>0</v>
      </c>
      <c r="AQ921" s="324">
        <f t="shared" si="175"/>
        <v>0</v>
      </c>
      <c r="AR921" s="324">
        <f t="shared" si="176"/>
        <v>0</v>
      </c>
      <c r="AS921" s="324">
        <f t="shared" si="177"/>
        <v>0</v>
      </c>
      <c r="AT921" s="324">
        <f t="shared" si="178"/>
        <v>0</v>
      </c>
      <c r="AU921" s="321">
        <f t="shared" si="179"/>
        <v>0</v>
      </c>
      <c r="AV921" s="322" t="str">
        <f t="shared" si="169"/>
        <v/>
      </c>
      <c r="AW921" s="110"/>
      <c r="AX921" s="110"/>
      <c r="AY921" s="110"/>
    </row>
    <row r="922" spans="1:51">
      <c r="A922" s="319"/>
      <c r="B922" s="634"/>
      <c r="C922" s="634"/>
      <c r="D922" s="633"/>
      <c r="E922" s="635"/>
      <c r="F922" s="635"/>
      <c r="G922" s="634"/>
      <c r="H922" s="647"/>
      <c r="I922" s="651"/>
      <c r="J922" s="647"/>
      <c r="K922" s="649"/>
      <c r="L922" s="647">
        <f>IF(D922="",0,VLOOKUP(D922,LookupDataNonCounty!$B$2:$C$16,2,FALSE)*J922)</f>
        <v>0</v>
      </c>
      <c r="M922" s="647"/>
      <c r="N922" s="647"/>
      <c r="O922" s="647"/>
      <c r="P922" s="647"/>
      <c r="Q922" s="647"/>
      <c r="R922" s="459"/>
      <c r="S922" s="460"/>
      <c r="T922" s="461"/>
      <c r="U922" s="462"/>
      <c r="V922" s="459"/>
      <c r="W922" s="459"/>
      <c r="X922" s="459"/>
      <c r="Y922" s="463"/>
      <c r="Z922" s="464"/>
      <c r="AA922" s="465"/>
      <c r="AB922" s="459"/>
      <c r="AC922" s="463"/>
      <c r="AD922" s="464"/>
      <c r="AE922" s="466"/>
      <c r="AF922" s="464"/>
      <c r="AG922" s="461"/>
      <c r="AH922" s="464"/>
      <c r="AI922" s="461"/>
      <c r="AJ922" s="653">
        <f t="shared" si="170"/>
        <v>1</v>
      </c>
      <c r="AK922" s="608"/>
      <c r="AL922" s="320">
        <f t="shared" si="168"/>
        <v>0</v>
      </c>
      <c r="AM922" s="320">
        <f t="shared" si="171"/>
        <v>0</v>
      </c>
      <c r="AN922" s="324">
        <f t="shared" si="172"/>
        <v>0</v>
      </c>
      <c r="AO922" s="324">
        <f t="shared" si="173"/>
        <v>0</v>
      </c>
      <c r="AP922" s="324">
        <f t="shared" si="174"/>
        <v>0</v>
      </c>
      <c r="AQ922" s="324">
        <f t="shared" si="175"/>
        <v>0</v>
      </c>
      <c r="AR922" s="324">
        <f t="shared" si="176"/>
        <v>0</v>
      </c>
      <c r="AS922" s="324">
        <f t="shared" si="177"/>
        <v>0</v>
      </c>
      <c r="AT922" s="324">
        <f t="shared" si="178"/>
        <v>0</v>
      </c>
      <c r="AU922" s="321">
        <f t="shared" si="179"/>
        <v>0</v>
      </c>
      <c r="AV922" s="322" t="str">
        <f t="shared" si="169"/>
        <v/>
      </c>
      <c r="AW922" s="110"/>
      <c r="AX922" s="110"/>
      <c r="AY922" s="110"/>
    </row>
    <row r="923" spans="1:51">
      <c r="A923" s="319"/>
      <c r="B923" s="634"/>
      <c r="C923" s="634"/>
      <c r="D923" s="633"/>
      <c r="E923" s="635"/>
      <c r="F923" s="635"/>
      <c r="G923" s="634"/>
      <c r="H923" s="647"/>
      <c r="I923" s="651"/>
      <c r="J923" s="647"/>
      <c r="K923" s="649"/>
      <c r="L923" s="647">
        <f>IF(D923="",0,VLOOKUP(D923,LookupDataNonCounty!$B$2:$C$16,2,FALSE)*J923)</f>
        <v>0</v>
      </c>
      <c r="M923" s="647"/>
      <c r="N923" s="647"/>
      <c r="O923" s="647"/>
      <c r="P923" s="647"/>
      <c r="Q923" s="647"/>
      <c r="R923" s="459"/>
      <c r="S923" s="460"/>
      <c r="T923" s="461"/>
      <c r="U923" s="462"/>
      <c r="V923" s="459"/>
      <c r="W923" s="459"/>
      <c r="X923" s="459"/>
      <c r="Y923" s="463"/>
      <c r="Z923" s="464"/>
      <c r="AA923" s="465"/>
      <c r="AB923" s="459"/>
      <c r="AC923" s="463"/>
      <c r="AD923" s="464"/>
      <c r="AE923" s="466"/>
      <c r="AF923" s="464"/>
      <c r="AG923" s="461"/>
      <c r="AH923" s="464"/>
      <c r="AI923" s="461"/>
      <c r="AJ923" s="653">
        <f t="shared" si="170"/>
        <v>1</v>
      </c>
      <c r="AK923" s="607"/>
      <c r="AL923" s="320">
        <f t="shared" si="168"/>
        <v>0</v>
      </c>
      <c r="AM923" s="320">
        <f t="shared" si="171"/>
        <v>0</v>
      </c>
      <c r="AN923" s="324">
        <f t="shared" si="172"/>
        <v>0</v>
      </c>
      <c r="AO923" s="324">
        <f t="shared" si="173"/>
        <v>0</v>
      </c>
      <c r="AP923" s="324">
        <f t="shared" si="174"/>
        <v>0</v>
      </c>
      <c r="AQ923" s="324">
        <f t="shared" si="175"/>
        <v>0</v>
      </c>
      <c r="AR923" s="324">
        <f t="shared" si="176"/>
        <v>0</v>
      </c>
      <c r="AS923" s="324">
        <f t="shared" si="177"/>
        <v>0</v>
      </c>
      <c r="AT923" s="324">
        <f t="shared" si="178"/>
        <v>0</v>
      </c>
      <c r="AU923" s="321">
        <f t="shared" si="179"/>
        <v>0</v>
      </c>
      <c r="AV923" s="322" t="str">
        <f t="shared" si="169"/>
        <v/>
      </c>
      <c r="AW923" s="110"/>
      <c r="AX923" s="110"/>
      <c r="AY923" s="110"/>
    </row>
    <row r="924" spans="1:51">
      <c r="A924" s="319"/>
      <c r="B924" s="634"/>
      <c r="C924" s="634"/>
      <c r="D924" s="633"/>
      <c r="E924" s="635"/>
      <c r="F924" s="635"/>
      <c r="G924" s="634"/>
      <c r="H924" s="647"/>
      <c r="I924" s="651"/>
      <c r="J924" s="647"/>
      <c r="K924" s="649"/>
      <c r="L924" s="647">
        <f>IF(D924="",0,VLOOKUP(D924,LookupDataNonCounty!$B$2:$C$16,2,FALSE)*J924)</f>
        <v>0</v>
      </c>
      <c r="M924" s="647"/>
      <c r="N924" s="647"/>
      <c r="O924" s="647"/>
      <c r="P924" s="647"/>
      <c r="Q924" s="647"/>
      <c r="R924" s="459"/>
      <c r="S924" s="460"/>
      <c r="T924" s="461"/>
      <c r="U924" s="462"/>
      <c r="V924" s="459"/>
      <c r="W924" s="459"/>
      <c r="X924" s="459"/>
      <c r="Y924" s="463"/>
      <c r="Z924" s="464"/>
      <c r="AA924" s="465"/>
      <c r="AB924" s="459"/>
      <c r="AC924" s="463"/>
      <c r="AD924" s="464"/>
      <c r="AE924" s="466"/>
      <c r="AF924" s="464"/>
      <c r="AG924" s="461"/>
      <c r="AH924" s="464"/>
      <c r="AI924" s="461"/>
      <c r="AJ924" s="653">
        <f t="shared" si="170"/>
        <v>1</v>
      </c>
      <c r="AK924" s="608"/>
      <c r="AL924" s="320">
        <f t="shared" si="168"/>
        <v>0</v>
      </c>
      <c r="AM924" s="320">
        <f t="shared" si="171"/>
        <v>0</v>
      </c>
      <c r="AN924" s="324">
        <f t="shared" si="172"/>
        <v>0</v>
      </c>
      <c r="AO924" s="324">
        <f t="shared" si="173"/>
        <v>0</v>
      </c>
      <c r="AP924" s="324">
        <f t="shared" si="174"/>
        <v>0</v>
      </c>
      <c r="AQ924" s="324">
        <f t="shared" si="175"/>
        <v>0</v>
      </c>
      <c r="AR924" s="324">
        <f t="shared" si="176"/>
        <v>0</v>
      </c>
      <c r="AS924" s="324">
        <f t="shared" si="177"/>
        <v>0</v>
      </c>
      <c r="AT924" s="324">
        <f t="shared" si="178"/>
        <v>0</v>
      </c>
      <c r="AU924" s="321">
        <f t="shared" si="179"/>
        <v>0</v>
      </c>
      <c r="AV924" s="322" t="str">
        <f t="shared" si="169"/>
        <v/>
      </c>
      <c r="AW924" s="110"/>
      <c r="AX924" s="110"/>
      <c r="AY924" s="110"/>
    </row>
    <row r="925" spans="1:51">
      <c r="A925" s="319"/>
      <c r="B925" s="634"/>
      <c r="C925" s="634"/>
      <c r="D925" s="633"/>
      <c r="E925" s="635"/>
      <c r="F925" s="635"/>
      <c r="G925" s="634"/>
      <c r="H925" s="647"/>
      <c r="I925" s="651"/>
      <c r="J925" s="647"/>
      <c r="K925" s="649"/>
      <c r="L925" s="647">
        <f>IF(D925="",0,VLOOKUP(D925,LookupDataNonCounty!$B$2:$C$16,2,FALSE)*J925)</f>
        <v>0</v>
      </c>
      <c r="M925" s="647"/>
      <c r="N925" s="647"/>
      <c r="O925" s="647"/>
      <c r="P925" s="647"/>
      <c r="Q925" s="647"/>
      <c r="R925" s="459"/>
      <c r="S925" s="460"/>
      <c r="T925" s="461"/>
      <c r="U925" s="462"/>
      <c r="V925" s="459"/>
      <c r="W925" s="459"/>
      <c r="X925" s="459"/>
      <c r="Y925" s="463"/>
      <c r="Z925" s="464"/>
      <c r="AA925" s="465"/>
      <c r="AB925" s="459"/>
      <c r="AC925" s="463"/>
      <c r="AD925" s="464"/>
      <c r="AE925" s="466"/>
      <c r="AF925" s="464"/>
      <c r="AG925" s="461"/>
      <c r="AH925" s="464"/>
      <c r="AI925" s="461"/>
      <c r="AJ925" s="653">
        <f t="shared" si="170"/>
        <v>1</v>
      </c>
      <c r="AK925" s="607"/>
      <c r="AL925" s="320">
        <f t="shared" si="168"/>
        <v>0</v>
      </c>
      <c r="AM925" s="320">
        <f t="shared" si="171"/>
        <v>0</v>
      </c>
      <c r="AN925" s="324">
        <f t="shared" si="172"/>
        <v>0</v>
      </c>
      <c r="AO925" s="324">
        <f t="shared" si="173"/>
        <v>0</v>
      </c>
      <c r="AP925" s="324">
        <f t="shared" si="174"/>
        <v>0</v>
      </c>
      <c r="AQ925" s="324">
        <f t="shared" si="175"/>
        <v>0</v>
      </c>
      <c r="AR925" s="324">
        <f t="shared" si="176"/>
        <v>0</v>
      </c>
      <c r="AS925" s="324">
        <f t="shared" si="177"/>
        <v>0</v>
      </c>
      <c r="AT925" s="324">
        <f t="shared" si="178"/>
        <v>0</v>
      </c>
      <c r="AU925" s="321">
        <f t="shared" si="179"/>
        <v>0</v>
      </c>
      <c r="AV925" s="322" t="str">
        <f t="shared" si="169"/>
        <v/>
      </c>
      <c r="AW925" s="110"/>
      <c r="AX925" s="110"/>
      <c r="AY925" s="110"/>
    </row>
    <row r="926" spans="1:51">
      <c r="A926" s="319"/>
      <c r="B926" s="634"/>
      <c r="C926" s="634"/>
      <c r="D926" s="633"/>
      <c r="E926" s="635"/>
      <c r="F926" s="635"/>
      <c r="G926" s="634"/>
      <c r="H926" s="647"/>
      <c r="I926" s="651"/>
      <c r="J926" s="647"/>
      <c r="K926" s="649"/>
      <c r="L926" s="647">
        <f>IF(D926="",0,VLOOKUP(D926,LookupDataNonCounty!$B$2:$C$16,2,FALSE)*J926)</f>
        <v>0</v>
      </c>
      <c r="M926" s="647"/>
      <c r="N926" s="647"/>
      <c r="O926" s="647"/>
      <c r="P926" s="647"/>
      <c r="Q926" s="647"/>
      <c r="R926" s="459"/>
      <c r="S926" s="460"/>
      <c r="T926" s="461"/>
      <c r="U926" s="462"/>
      <c r="V926" s="459"/>
      <c r="W926" s="459"/>
      <c r="X926" s="459"/>
      <c r="Y926" s="463"/>
      <c r="Z926" s="464"/>
      <c r="AA926" s="465"/>
      <c r="AB926" s="459"/>
      <c r="AC926" s="463"/>
      <c r="AD926" s="464"/>
      <c r="AE926" s="466"/>
      <c r="AF926" s="464"/>
      <c r="AG926" s="461"/>
      <c r="AH926" s="464"/>
      <c r="AI926" s="461"/>
      <c r="AJ926" s="653">
        <f t="shared" si="170"/>
        <v>1</v>
      </c>
      <c r="AK926" s="608"/>
      <c r="AL926" s="320">
        <f t="shared" si="168"/>
        <v>0</v>
      </c>
      <c r="AM926" s="320">
        <f t="shared" si="171"/>
        <v>0</v>
      </c>
      <c r="AN926" s="324">
        <f t="shared" si="172"/>
        <v>0</v>
      </c>
      <c r="AO926" s="324">
        <f t="shared" si="173"/>
        <v>0</v>
      </c>
      <c r="AP926" s="324">
        <f t="shared" si="174"/>
        <v>0</v>
      </c>
      <c r="AQ926" s="324">
        <f t="shared" si="175"/>
        <v>0</v>
      </c>
      <c r="AR926" s="324">
        <f t="shared" si="176"/>
        <v>0</v>
      </c>
      <c r="AS926" s="324">
        <f t="shared" si="177"/>
        <v>0</v>
      </c>
      <c r="AT926" s="324">
        <f t="shared" si="178"/>
        <v>0</v>
      </c>
      <c r="AU926" s="321">
        <f t="shared" si="179"/>
        <v>0</v>
      </c>
      <c r="AV926" s="322" t="str">
        <f t="shared" si="169"/>
        <v/>
      </c>
      <c r="AW926" s="110"/>
      <c r="AX926" s="110"/>
      <c r="AY926" s="110"/>
    </row>
    <row r="927" spans="1:51">
      <c r="A927" s="319"/>
      <c r="B927" s="634"/>
      <c r="C927" s="634"/>
      <c r="D927" s="633"/>
      <c r="E927" s="635"/>
      <c r="F927" s="635"/>
      <c r="G927" s="634"/>
      <c r="H927" s="647"/>
      <c r="I927" s="651"/>
      <c r="J927" s="647"/>
      <c r="K927" s="649"/>
      <c r="L927" s="647">
        <f>IF(D927="",0,VLOOKUP(D927,LookupDataNonCounty!$B$2:$C$16,2,FALSE)*J927)</f>
        <v>0</v>
      </c>
      <c r="M927" s="647"/>
      <c r="N927" s="647"/>
      <c r="O927" s="647"/>
      <c r="P927" s="647"/>
      <c r="Q927" s="647"/>
      <c r="R927" s="459"/>
      <c r="S927" s="460"/>
      <c r="T927" s="461"/>
      <c r="U927" s="462"/>
      <c r="V927" s="459"/>
      <c r="W927" s="459"/>
      <c r="X927" s="459"/>
      <c r="Y927" s="463"/>
      <c r="Z927" s="464"/>
      <c r="AA927" s="465"/>
      <c r="AB927" s="459"/>
      <c r="AC927" s="463"/>
      <c r="AD927" s="464"/>
      <c r="AE927" s="466"/>
      <c r="AF927" s="464"/>
      <c r="AG927" s="461"/>
      <c r="AH927" s="464"/>
      <c r="AI927" s="461"/>
      <c r="AJ927" s="653">
        <f t="shared" si="170"/>
        <v>1</v>
      </c>
      <c r="AK927" s="607"/>
      <c r="AL927" s="320">
        <f t="shared" si="168"/>
        <v>0</v>
      </c>
      <c r="AM927" s="320">
        <f t="shared" si="171"/>
        <v>0</v>
      </c>
      <c r="AN927" s="324">
        <f t="shared" si="172"/>
        <v>0</v>
      </c>
      <c r="AO927" s="324">
        <f t="shared" si="173"/>
        <v>0</v>
      </c>
      <c r="AP927" s="324">
        <f t="shared" si="174"/>
        <v>0</v>
      </c>
      <c r="AQ927" s="324">
        <f t="shared" si="175"/>
        <v>0</v>
      </c>
      <c r="AR927" s="324">
        <f t="shared" si="176"/>
        <v>0</v>
      </c>
      <c r="AS927" s="324">
        <f t="shared" si="177"/>
        <v>0</v>
      </c>
      <c r="AT927" s="324">
        <f t="shared" si="178"/>
        <v>0</v>
      </c>
      <c r="AU927" s="321">
        <f t="shared" si="179"/>
        <v>0</v>
      </c>
      <c r="AV927" s="322" t="str">
        <f t="shared" si="169"/>
        <v/>
      </c>
      <c r="AW927" s="110"/>
      <c r="AX927" s="110"/>
      <c r="AY927" s="110"/>
    </row>
    <row r="928" spans="1:51">
      <c r="A928" s="319"/>
      <c r="B928" s="634"/>
      <c r="C928" s="634"/>
      <c r="D928" s="633"/>
      <c r="E928" s="635"/>
      <c r="F928" s="635"/>
      <c r="G928" s="634"/>
      <c r="H928" s="647"/>
      <c r="I928" s="651"/>
      <c r="J928" s="647"/>
      <c r="K928" s="649"/>
      <c r="L928" s="647">
        <f>IF(D928="",0,VLOOKUP(D928,LookupDataNonCounty!$B$2:$C$16,2,FALSE)*J928)</f>
        <v>0</v>
      </c>
      <c r="M928" s="647"/>
      <c r="N928" s="647"/>
      <c r="O928" s="647"/>
      <c r="P928" s="647"/>
      <c r="Q928" s="647"/>
      <c r="R928" s="459"/>
      <c r="S928" s="460"/>
      <c r="T928" s="461"/>
      <c r="U928" s="462"/>
      <c r="V928" s="459"/>
      <c r="W928" s="459"/>
      <c r="X928" s="459"/>
      <c r="Y928" s="463"/>
      <c r="Z928" s="464"/>
      <c r="AA928" s="465"/>
      <c r="AB928" s="459"/>
      <c r="AC928" s="463"/>
      <c r="AD928" s="464"/>
      <c r="AE928" s="466"/>
      <c r="AF928" s="464"/>
      <c r="AG928" s="461"/>
      <c r="AH928" s="464"/>
      <c r="AI928" s="461"/>
      <c r="AJ928" s="653">
        <f t="shared" si="170"/>
        <v>1</v>
      </c>
      <c r="AK928" s="608"/>
      <c r="AL928" s="320">
        <f t="shared" si="168"/>
        <v>0</v>
      </c>
      <c r="AM928" s="320">
        <f t="shared" si="171"/>
        <v>0</v>
      </c>
      <c r="AN928" s="324">
        <f t="shared" si="172"/>
        <v>0</v>
      </c>
      <c r="AO928" s="324">
        <f t="shared" si="173"/>
        <v>0</v>
      </c>
      <c r="AP928" s="324">
        <f t="shared" si="174"/>
        <v>0</v>
      </c>
      <c r="AQ928" s="324">
        <f t="shared" si="175"/>
        <v>0</v>
      </c>
      <c r="AR928" s="324">
        <f t="shared" si="176"/>
        <v>0</v>
      </c>
      <c r="AS928" s="324">
        <f t="shared" si="177"/>
        <v>0</v>
      </c>
      <c r="AT928" s="324">
        <f t="shared" si="178"/>
        <v>0</v>
      </c>
      <c r="AU928" s="321">
        <f t="shared" si="179"/>
        <v>0</v>
      </c>
      <c r="AV928" s="322" t="str">
        <f t="shared" si="169"/>
        <v/>
      </c>
      <c r="AW928" s="110"/>
      <c r="AX928" s="110"/>
      <c r="AY928" s="110"/>
    </row>
    <row r="929" spans="1:51">
      <c r="A929" s="319"/>
      <c r="B929" s="634"/>
      <c r="C929" s="634"/>
      <c r="D929" s="633"/>
      <c r="E929" s="635"/>
      <c r="F929" s="635"/>
      <c r="G929" s="634"/>
      <c r="H929" s="647"/>
      <c r="I929" s="651"/>
      <c r="J929" s="647"/>
      <c r="K929" s="649"/>
      <c r="L929" s="647">
        <f>IF(D929="",0,VLOOKUP(D929,LookupDataNonCounty!$B$2:$C$16,2,FALSE)*J929)</f>
        <v>0</v>
      </c>
      <c r="M929" s="647"/>
      <c r="N929" s="647"/>
      <c r="O929" s="647"/>
      <c r="P929" s="647"/>
      <c r="Q929" s="647"/>
      <c r="R929" s="459"/>
      <c r="S929" s="460"/>
      <c r="T929" s="461"/>
      <c r="U929" s="462"/>
      <c r="V929" s="459"/>
      <c r="W929" s="459"/>
      <c r="X929" s="459"/>
      <c r="Y929" s="463"/>
      <c r="Z929" s="464"/>
      <c r="AA929" s="465"/>
      <c r="AB929" s="459"/>
      <c r="AC929" s="463"/>
      <c r="AD929" s="464"/>
      <c r="AE929" s="466"/>
      <c r="AF929" s="464"/>
      <c r="AG929" s="461"/>
      <c r="AH929" s="464"/>
      <c r="AI929" s="461"/>
      <c r="AJ929" s="653">
        <f t="shared" si="170"/>
        <v>1</v>
      </c>
      <c r="AK929" s="607"/>
      <c r="AL929" s="320">
        <f t="shared" si="168"/>
        <v>0</v>
      </c>
      <c r="AM929" s="320">
        <f t="shared" si="171"/>
        <v>0</v>
      </c>
      <c r="AN929" s="324">
        <f t="shared" si="172"/>
        <v>0</v>
      </c>
      <c r="AO929" s="324">
        <f t="shared" si="173"/>
        <v>0</v>
      </c>
      <c r="AP929" s="324">
        <f t="shared" si="174"/>
        <v>0</v>
      </c>
      <c r="AQ929" s="324">
        <f t="shared" si="175"/>
        <v>0</v>
      </c>
      <c r="AR929" s="324">
        <f t="shared" si="176"/>
        <v>0</v>
      </c>
      <c r="AS929" s="324">
        <f t="shared" si="177"/>
        <v>0</v>
      </c>
      <c r="AT929" s="324">
        <f t="shared" si="178"/>
        <v>0</v>
      </c>
      <c r="AU929" s="321">
        <f t="shared" si="179"/>
        <v>0</v>
      </c>
      <c r="AV929" s="322" t="str">
        <f t="shared" si="169"/>
        <v/>
      </c>
      <c r="AW929" s="110"/>
      <c r="AX929" s="110"/>
      <c r="AY929" s="110"/>
    </row>
    <row r="930" spans="1:51">
      <c r="A930" s="319"/>
      <c r="B930" s="634"/>
      <c r="C930" s="634"/>
      <c r="D930" s="633"/>
      <c r="E930" s="635"/>
      <c r="F930" s="635"/>
      <c r="G930" s="634"/>
      <c r="H930" s="647"/>
      <c r="I930" s="651"/>
      <c r="J930" s="647"/>
      <c r="K930" s="649"/>
      <c r="L930" s="647">
        <f>IF(D930="",0,VLOOKUP(D930,LookupDataNonCounty!$B$2:$C$16,2,FALSE)*J930)</f>
        <v>0</v>
      </c>
      <c r="M930" s="647"/>
      <c r="N930" s="647"/>
      <c r="O930" s="647"/>
      <c r="P930" s="647"/>
      <c r="Q930" s="647"/>
      <c r="R930" s="459"/>
      <c r="S930" s="460"/>
      <c r="T930" s="461"/>
      <c r="U930" s="462"/>
      <c r="V930" s="459"/>
      <c r="W930" s="459"/>
      <c r="X930" s="459"/>
      <c r="Y930" s="463"/>
      <c r="Z930" s="464"/>
      <c r="AA930" s="465"/>
      <c r="AB930" s="459"/>
      <c r="AC930" s="463"/>
      <c r="AD930" s="464"/>
      <c r="AE930" s="466"/>
      <c r="AF930" s="464"/>
      <c r="AG930" s="461"/>
      <c r="AH930" s="464"/>
      <c r="AI930" s="461"/>
      <c r="AJ930" s="653">
        <f t="shared" si="170"/>
        <v>1</v>
      </c>
      <c r="AK930" s="608"/>
      <c r="AL930" s="320">
        <f t="shared" si="168"/>
        <v>0</v>
      </c>
      <c r="AM930" s="320">
        <f t="shared" si="171"/>
        <v>0</v>
      </c>
      <c r="AN930" s="324">
        <f t="shared" si="172"/>
        <v>0</v>
      </c>
      <c r="AO930" s="324">
        <f t="shared" si="173"/>
        <v>0</v>
      </c>
      <c r="AP930" s="324">
        <f t="shared" si="174"/>
        <v>0</v>
      </c>
      <c r="AQ930" s="324">
        <f t="shared" si="175"/>
        <v>0</v>
      </c>
      <c r="AR930" s="324">
        <f t="shared" si="176"/>
        <v>0</v>
      </c>
      <c r="AS930" s="324">
        <f t="shared" si="177"/>
        <v>0</v>
      </c>
      <c r="AT930" s="324">
        <f t="shared" si="178"/>
        <v>0</v>
      </c>
      <c r="AU930" s="321">
        <f t="shared" si="179"/>
        <v>0</v>
      </c>
      <c r="AV930" s="322" t="str">
        <f t="shared" si="169"/>
        <v/>
      </c>
      <c r="AW930" s="110"/>
      <c r="AX930" s="110"/>
      <c r="AY930" s="110"/>
    </row>
    <row r="931" spans="1:51">
      <c r="A931" s="319"/>
      <c r="B931" s="634"/>
      <c r="C931" s="634"/>
      <c r="D931" s="633"/>
      <c r="E931" s="635"/>
      <c r="F931" s="635"/>
      <c r="G931" s="634"/>
      <c r="H931" s="647"/>
      <c r="I931" s="651"/>
      <c r="J931" s="647"/>
      <c r="K931" s="649"/>
      <c r="L931" s="647">
        <f>IF(D931="",0,VLOOKUP(D931,LookupDataNonCounty!$B$2:$C$16,2,FALSE)*J931)</f>
        <v>0</v>
      </c>
      <c r="M931" s="647"/>
      <c r="N931" s="647"/>
      <c r="O931" s="647"/>
      <c r="P931" s="647"/>
      <c r="Q931" s="647"/>
      <c r="R931" s="459"/>
      <c r="S931" s="460"/>
      <c r="T931" s="461"/>
      <c r="U931" s="462"/>
      <c r="V931" s="459"/>
      <c r="W931" s="459"/>
      <c r="X931" s="459"/>
      <c r="Y931" s="463"/>
      <c r="Z931" s="464"/>
      <c r="AA931" s="465"/>
      <c r="AB931" s="459"/>
      <c r="AC931" s="463"/>
      <c r="AD931" s="464"/>
      <c r="AE931" s="466"/>
      <c r="AF931" s="464"/>
      <c r="AG931" s="461"/>
      <c r="AH931" s="464"/>
      <c r="AI931" s="461"/>
      <c r="AJ931" s="653">
        <f t="shared" si="170"/>
        <v>1</v>
      </c>
      <c r="AK931" s="607"/>
      <c r="AL931" s="320">
        <f t="shared" si="168"/>
        <v>0</v>
      </c>
      <c r="AM931" s="320">
        <f t="shared" si="171"/>
        <v>0</v>
      </c>
      <c r="AN931" s="324">
        <f t="shared" si="172"/>
        <v>0</v>
      </c>
      <c r="AO931" s="324">
        <f t="shared" si="173"/>
        <v>0</v>
      </c>
      <c r="AP931" s="324">
        <f t="shared" si="174"/>
        <v>0</v>
      </c>
      <c r="AQ931" s="324">
        <f t="shared" si="175"/>
        <v>0</v>
      </c>
      <c r="AR931" s="324">
        <f t="shared" si="176"/>
        <v>0</v>
      </c>
      <c r="AS931" s="324">
        <f t="shared" si="177"/>
        <v>0</v>
      </c>
      <c r="AT931" s="324">
        <f t="shared" si="178"/>
        <v>0</v>
      </c>
      <c r="AU931" s="321">
        <f t="shared" si="179"/>
        <v>0</v>
      </c>
      <c r="AV931" s="322" t="str">
        <f t="shared" si="169"/>
        <v/>
      </c>
      <c r="AW931" s="110"/>
      <c r="AX931" s="110"/>
      <c r="AY931" s="110"/>
    </row>
    <row r="932" spans="1:51">
      <c r="A932" s="319"/>
      <c r="B932" s="634"/>
      <c r="C932" s="634"/>
      <c r="D932" s="633"/>
      <c r="E932" s="635"/>
      <c r="F932" s="635"/>
      <c r="G932" s="634"/>
      <c r="H932" s="647"/>
      <c r="I932" s="651"/>
      <c r="J932" s="647"/>
      <c r="K932" s="649"/>
      <c r="L932" s="647">
        <f>IF(D932="",0,VLOOKUP(D932,LookupDataNonCounty!$B$2:$C$16,2,FALSE)*J932)</f>
        <v>0</v>
      </c>
      <c r="M932" s="647"/>
      <c r="N932" s="647"/>
      <c r="O932" s="647"/>
      <c r="P932" s="647"/>
      <c r="Q932" s="647"/>
      <c r="R932" s="459"/>
      <c r="S932" s="460"/>
      <c r="T932" s="461"/>
      <c r="U932" s="462"/>
      <c r="V932" s="459"/>
      <c r="W932" s="459"/>
      <c r="X932" s="459"/>
      <c r="Y932" s="463"/>
      <c r="Z932" s="464"/>
      <c r="AA932" s="465"/>
      <c r="AB932" s="459"/>
      <c r="AC932" s="463"/>
      <c r="AD932" s="464"/>
      <c r="AE932" s="466"/>
      <c r="AF932" s="464"/>
      <c r="AG932" s="461"/>
      <c r="AH932" s="464"/>
      <c r="AI932" s="461"/>
      <c r="AJ932" s="653">
        <f t="shared" si="170"/>
        <v>1</v>
      </c>
      <c r="AK932" s="608"/>
      <c r="AL932" s="320">
        <f t="shared" si="168"/>
        <v>0</v>
      </c>
      <c r="AM932" s="320">
        <f t="shared" si="171"/>
        <v>0</v>
      </c>
      <c r="AN932" s="324">
        <f t="shared" si="172"/>
        <v>0</v>
      </c>
      <c r="AO932" s="324">
        <f t="shared" si="173"/>
        <v>0</v>
      </c>
      <c r="AP932" s="324">
        <f t="shared" si="174"/>
        <v>0</v>
      </c>
      <c r="AQ932" s="324">
        <f t="shared" si="175"/>
        <v>0</v>
      </c>
      <c r="AR932" s="324">
        <f t="shared" si="176"/>
        <v>0</v>
      </c>
      <c r="AS932" s="324">
        <f t="shared" si="177"/>
        <v>0</v>
      </c>
      <c r="AT932" s="324">
        <f t="shared" si="178"/>
        <v>0</v>
      </c>
      <c r="AU932" s="321">
        <f t="shared" si="179"/>
        <v>0</v>
      </c>
      <c r="AV932" s="322" t="str">
        <f t="shared" si="169"/>
        <v/>
      </c>
      <c r="AW932" s="110"/>
      <c r="AX932" s="110"/>
      <c r="AY932" s="110"/>
    </row>
    <row r="933" spans="1:51">
      <c r="A933" s="319"/>
      <c r="B933" s="634"/>
      <c r="C933" s="634"/>
      <c r="D933" s="633"/>
      <c r="E933" s="635"/>
      <c r="F933" s="635"/>
      <c r="G933" s="634"/>
      <c r="H933" s="647"/>
      <c r="I933" s="651"/>
      <c r="J933" s="647"/>
      <c r="K933" s="649"/>
      <c r="L933" s="647">
        <f>IF(D933="",0,VLOOKUP(D933,LookupDataNonCounty!$B$2:$C$16,2,FALSE)*J933)</f>
        <v>0</v>
      </c>
      <c r="M933" s="647"/>
      <c r="N933" s="647"/>
      <c r="O933" s="647"/>
      <c r="P933" s="647"/>
      <c r="Q933" s="647"/>
      <c r="R933" s="459"/>
      <c r="S933" s="460"/>
      <c r="T933" s="461"/>
      <c r="U933" s="462"/>
      <c r="V933" s="459"/>
      <c r="W933" s="459"/>
      <c r="X933" s="459"/>
      <c r="Y933" s="463"/>
      <c r="Z933" s="464"/>
      <c r="AA933" s="465"/>
      <c r="AB933" s="459"/>
      <c r="AC933" s="463"/>
      <c r="AD933" s="464"/>
      <c r="AE933" s="466"/>
      <c r="AF933" s="464"/>
      <c r="AG933" s="461"/>
      <c r="AH933" s="464"/>
      <c r="AI933" s="461"/>
      <c r="AJ933" s="653">
        <f t="shared" si="170"/>
        <v>1</v>
      </c>
      <c r="AK933" s="607"/>
      <c r="AL933" s="320">
        <f t="shared" si="168"/>
        <v>0</v>
      </c>
      <c r="AM933" s="320">
        <f t="shared" si="171"/>
        <v>0</v>
      </c>
      <c r="AN933" s="324">
        <f t="shared" si="172"/>
        <v>0</v>
      </c>
      <c r="AO933" s="324">
        <f t="shared" si="173"/>
        <v>0</v>
      </c>
      <c r="AP933" s="324">
        <f t="shared" si="174"/>
        <v>0</v>
      </c>
      <c r="AQ933" s="324">
        <f t="shared" si="175"/>
        <v>0</v>
      </c>
      <c r="AR933" s="324">
        <f t="shared" si="176"/>
        <v>0</v>
      </c>
      <c r="AS933" s="324">
        <f t="shared" si="177"/>
        <v>0</v>
      </c>
      <c r="AT933" s="324">
        <f t="shared" si="178"/>
        <v>0</v>
      </c>
      <c r="AU933" s="321">
        <f t="shared" si="179"/>
        <v>0</v>
      </c>
      <c r="AV933" s="322" t="str">
        <f t="shared" si="169"/>
        <v/>
      </c>
      <c r="AW933" s="110"/>
      <c r="AX933" s="110"/>
      <c r="AY933" s="110"/>
    </row>
    <row r="934" spans="1:51">
      <c r="A934" s="319"/>
      <c r="B934" s="634"/>
      <c r="C934" s="634"/>
      <c r="D934" s="633"/>
      <c r="E934" s="635"/>
      <c r="F934" s="635"/>
      <c r="G934" s="634"/>
      <c r="H934" s="647"/>
      <c r="I934" s="651"/>
      <c r="J934" s="647"/>
      <c r="K934" s="649"/>
      <c r="L934" s="647">
        <f>IF(D934="",0,VLOOKUP(D934,LookupDataNonCounty!$B$2:$C$16,2,FALSE)*J934)</f>
        <v>0</v>
      </c>
      <c r="M934" s="647"/>
      <c r="N934" s="647"/>
      <c r="O934" s="647"/>
      <c r="P934" s="647"/>
      <c r="Q934" s="647"/>
      <c r="R934" s="459"/>
      <c r="S934" s="460"/>
      <c r="T934" s="461"/>
      <c r="U934" s="462"/>
      <c r="V934" s="459"/>
      <c r="W934" s="459"/>
      <c r="X934" s="459"/>
      <c r="Y934" s="463"/>
      <c r="Z934" s="464"/>
      <c r="AA934" s="465"/>
      <c r="AB934" s="459"/>
      <c r="AC934" s="463"/>
      <c r="AD934" s="464"/>
      <c r="AE934" s="466"/>
      <c r="AF934" s="464"/>
      <c r="AG934" s="461"/>
      <c r="AH934" s="464"/>
      <c r="AI934" s="461"/>
      <c r="AJ934" s="653">
        <f t="shared" si="170"/>
        <v>1</v>
      </c>
      <c r="AK934" s="608"/>
      <c r="AL934" s="320">
        <f t="shared" si="168"/>
        <v>0</v>
      </c>
      <c r="AM934" s="320">
        <f t="shared" si="171"/>
        <v>0</v>
      </c>
      <c r="AN934" s="324">
        <f t="shared" si="172"/>
        <v>0</v>
      </c>
      <c r="AO934" s="324">
        <f t="shared" si="173"/>
        <v>0</v>
      </c>
      <c r="AP934" s="324">
        <f t="shared" si="174"/>
        <v>0</v>
      </c>
      <c r="AQ934" s="324">
        <f t="shared" si="175"/>
        <v>0</v>
      </c>
      <c r="AR934" s="324">
        <f t="shared" si="176"/>
        <v>0</v>
      </c>
      <c r="AS934" s="324">
        <f t="shared" si="177"/>
        <v>0</v>
      </c>
      <c r="AT934" s="324">
        <f t="shared" si="178"/>
        <v>0</v>
      </c>
      <c r="AU934" s="321">
        <f t="shared" si="179"/>
        <v>0</v>
      </c>
      <c r="AV934" s="322" t="str">
        <f t="shared" si="169"/>
        <v/>
      </c>
      <c r="AW934" s="110"/>
      <c r="AX934" s="110"/>
      <c r="AY934" s="110"/>
    </row>
    <row r="935" spans="1:51">
      <c r="A935" s="319"/>
      <c r="B935" s="634"/>
      <c r="C935" s="634"/>
      <c r="D935" s="633"/>
      <c r="E935" s="635"/>
      <c r="F935" s="635"/>
      <c r="G935" s="634"/>
      <c r="H935" s="647"/>
      <c r="I935" s="651"/>
      <c r="J935" s="647"/>
      <c r="K935" s="649"/>
      <c r="L935" s="647">
        <f>IF(D935="",0,VLOOKUP(D935,LookupDataNonCounty!$B$2:$C$16,2,FALSE)*J935)</f>
        <v>0</v>
      </c>
      <c r="M935" s="647"/>
      <c r="N935" s="647"/>
      <c r="O935" s="647"/>
      <c r="P935" s="647"/>
      <c r="Q935" s="647"/>
      <c r="R935" s="459"/>
      <c r="S935" s="460"/>
      <c r="T935" s="461"/>
      <c r="U935" s="462"/>
      <c r="V935" s="459"/>
      <c r="W935" s="459"/>
      <c r="X935" s="459"/>
      <c r="Y935" s="463"/>
      <c r="Z935" s="464"/>
      <c r="AA935" s="465"/>
      <c r="AB935" s="459"/>
      <c r="AC935" s="463"/>
      <c r="AD935" s="464"/>
      <c r="AE935" s="466"/>
      <c r="AF935" s="464"/>
      <c r="AG935" s="461"/>
      <c r="AH935" s="464"/>
      <c r="AI935" s="461"/>
      <c r="AJ935" s="653">
        <f t="shared" si="170"/>
        <v>1</v>
      </c>
      <c r="AK935" s="607"/>
      <c r="AL935" s="320">
        <f t="shared" si="168"/>
        <v>0</v>
      </c>
      <c r="AM935" s="320">
        <f t="shared" si="171"/>
        <v>0</v>
      </c>
      <c r="AN935" s="324">
        <f t="shared" si="172"/>
        <v>0</v>
      </c>
      <c r="AO935" s="324">
        <f t="shared" si="173"/>
        <v>0</v>
      </c>
      <c r="AP935" s="324">
        <f t="shared" si="174"/>
        <v>0</v>
      </c>
      <c r="AQ935" s="324">
        <f t="shared" si="175"/>
        <v>0</v>
      </c>
      <c r="AR935" s="324">
        <f t="shared" si="176"/>
        <v>0</v>
      </c>
      <c r="AS935" s="324">
        <f t="shared" si="177"/>
        <v>0</v>
      </c>
      <c r="AT935" s="324">
        <f t="shared" si="178"/>
        <v>0</v>
      </c>
      <c r="AU935" s="321">
        <f t="shared" si="179"/>
        <v>0</v>
      </c>
      <c r="AV935" s="322" t="str">
        <f t="shared" si="169"/>
        <v/>
      </c>
      <c r="AW935" s="110"/>
      <c r="AX935" s="110"/>
      <c r="AY935" s="110"/>
    </row>
    <row r="936" spans="1:51">
      <c r="A936" s="319"/>
      <c r="B936" s="634"/>
      <c r="C936" s="634"/>
      <c r="D936" s="633"/>
      <c r="E936" s="635"/>
      <c r="F936" s="635"/>
      <c r="G936" s="634"/>
      <c r="H936" s="647"/>
      <c r="I936" s="651"/>
      <c r="J936" s="647"/>
      <c r="K936" s="649"/>
      <c r="L936" s="647">
        <f>IF(D936="",0,VLOOKUP(D936,LookupDataNonCounty!$B$2:$C$16,2,FALSE)*J936)</f>
        <v>0</v>
      </c>
      <c r="M936" s="647"/>
      <c r="N936" s="647"/>
      <c r="O936" s="647"/>
      <c r="P936" s="647"/>
      <c r="Q936" s="647"/>
      <c r="R936" s="459"/>
      <c r="S936" s="460"/>
      <c r="T936" s="461"/>
      <c r="U936" s="462"/>
      <c r="V936" s="459"/>
      <c r="W936" s="459"/>
      <c r="X936" s="459"/>
      <c r="Y936" s="463"/>
      <c r="Z936" s="464"/>
      <c r="AA936" s="465"/>
      <c r="AB936" s="459"/>
      <c r="AC936" s="463"/>
      <c r="AD936" s="464"/>
      <c r="AE936" s="466"/>
      <c r="AF936" s="464"/>
      <c r="AG936" s="461"/>
      <c r="AH936" s="464"/>
      <c r="AI936" s="461"/>
      <c r="AJ936" s="653">
        <f t="shared" si="170"/>
        <v>1</v>
      </c>
      <c r="AK936" s="608"/>
      <c r="AL936" s="320">
        <f t="shared" si="168"/>
        <v>0</v>
      </c>
      <c r="AM936" s="320">
        <f t="shared" si="171"/>
        <v>0</v>
      </c>
      <c r="AN936" s="324">
        <f t="shared" si="172"/>
        <v>0</v>
      </c>
      <c r="AO936" s="324">
        <f t="shared" si="173"/>
        <v>0</v>
      </c>
      <c r="AP936" s="324">
        <f t="shared" si="174"/>
        <v>0</v>
      </c>
      <c r="AQ936" s="324">
        <f t="shared" si="175"/>
        <v>0</v>
      </c>
      <c r="AR936" s="324">
        <f t="shared" si="176"/>
        <v>0</v>
      </c>
      <c r="AS936" s="324">
        <f t="shared" si="177"/>
        <v>0</v>
      </c>
      <c r="AT936" s="324">
        <f t="shared" si="178"/>
        <v>0</v>
      </c>
      <c r="AU936" s="321">
        <f t="shared" si="179"/>
        <v>0</v>
      </c>
      <c r="AV936" s="322" t="str">
        <f t="shared" si="169"/>
        <v/>
      </c>
      <c r="AW936" s="110"/>
      <c r="AX936" s="110"/>
      <c r="AY936" s="110"/>
    </row>
    <row r="937" spans="1:51">
      <c r="A937" s="319"/>
      <c r="B937" s="634"/>
      <c r="C937" s="634"/>
      <c r="D937" s="633"/>
      <c r="E937" s="635"/>
      <c r="F937" s="635"/>
      <c r="G937" s="634"/>
      <c r="H937" s="647"/>
      <c r="I937" s="651"/>
      <c r="J937" s="647"/>
      <c r="K937" s="649"/>
      <c r="L937" s="647">
        <f>IF(D937="",0,VLOOKUP(D937,LookupDataNonCounty!$B$2:$C$16,2,FALSE)*J937)</f>
        <v>0</v>
      </c>
      <c r="M937" s="647"/>
      <c r="N937" s="647"/>
      <c r="O937" s="647"/>
      <c r="P937" s="647"/>
      <c r="Q937" s="647"/>
      <c r="R937" s="459"/>
      <c r="S937" s="460"/>
      <c r="T937" s="461"/>
      <c r="U937" s="462"/>
      <c r="V937" s="459"/>
      <c r="W937" s="459"/>
      <c r="X937" s="459"/>
      <c r="Y937" s="463"/>
      <c r="Z937" s="464"/>
      <c r="AA937" s="465"/>
      <c r="AB937" s="459"/>
      <c r="AC937" s="463"/>
      <c r="AD937" s="464"/>
      <c r="AE937" s="466"/>
      <c r="AF937" s="464"/>
      <c r="AG937" s="461"/>
      <c r="AH937" s="464"/>
      <c r="AI937" s="461"/>
      <c r="AJ937" s="653">
        <f t="shared" si="170"/>
        <v>1</v>
      </c>
      <c r="AK937" s="607"/>
      <c r="AL937" s="320">
        <f t="shared" si="168"/>
        <v>0</v>
      </c>
      <c r="AM937" s="320">
        <f t="shared" si="171"/>
        <v>0</v>
      </c>
      <c r="AN937" s="324">
        <f t="shared" si="172"/>
        <v>0</v>
      </c>
      <c r="AO937" s="324">
        <f t="shared" si="173"/>
        <v>0</v>
      </c>
      <c r="AP937" s="324">
        <f t="shared" si="174"/>
        <v>0</v>
      </c>
      <c r="AQ937" s="324">
        <f t="shared" si="175"/>
        <v>0</v>
      </c>
      <c r="AR937" s="324">
        <f t="shared" si="176"/>
        <v>0</v>
      </c>
      <c r="AS937" s="324">
        <f t="shared" si="177"/>
        <v>0</v>
      </c>
      <c r="AT937" s="324">
        <f t="shared" si="178"/>
        <v>0</v>
      </c>
      <c r="AU937" s="321">
        <f t="shared" si="179"/>
        <v>0</v>
      </c>
      <c r="AV937" s="322" t="str">
        <f t="shared" si="169"/>
        <v/>
      </c>
      <c r="AW937" s="110"/>
      <c r="AX937" s="110"/>
      <c r="AY937" s="110"/>
    </row>
    <row r="938" spans="1:51">
      <c r="A938" s="319"/>
      <c r="B938" s="634"/>
      <c r="C938" s="634"/>
      <c r="D938" s="633"/>
      <c r="E938" s="635"/>
      <c r="F938" s="635"/>
      <c r="G938" s="634"/>
      <c r="H938" s="647"/>
      <c r="I938" s="651"/>
      <c r="J938" s="647"/>
      <c r="K938" s="649"/>
      <c r="L938" s="647">
        <f>IF(D938="",0,VLOOKUP(D938,LookupDataNonCounty!$B$2:$C$16,2,FALSE)*J938)</f>
        <v>0</v>
      </c>
      <c r="M938" s="647"/>
      <c r="N938" s="647"/>
      <c r="O938" s="647"/>
      <c r="P938" s="647"/>
      <c r="Q938" s="647"/>
      <c r="R938" s="459"/>
      <c r="S938" s="460"/>
      <c r="T938" s="461"/>
      <c r="U938" s="462"/>
      <c r="V938" s="459"/>
      <c r="W938" s="459"/>
      <c r="X938" s="459"/>
      <c r="Y938" s="463"/>
      <c r="Z938" s="464"/>
      <c r="AA938" s="465"/>
      <c r="AB938" s="459"/>
      <c r="AC938" s="463"/>
      <c r="AD938" s="464"/>
      <c r="AE938" s="466"/>
      <c r="AF938" s="464"/>
      <c r="AG938" s="461"/>
      <c r="AH938" s="464"/>
      <c r="AI938" s="461"/>
      <c r="AJ938" s="653">
        <f t="shared" si="170"/>
        <v>1</v>
      </c>
      <c r="AK938" s="608"/>
      <c r="AL938" s="320">
        <f t="shared" si="168"/>
        <v>0</v>
      </c>
      <c r="AM938" s="320">
        <f t="shared" si="171"/>
        <v>0</v>
      </c>
      <c r="AN938" s="324">
        <f t="shared" si="172"/>
        <v>0</v>
      </c>
      <c r="AO938" s="324">
        <f t="shared" si="173"/>
        <v>0</v>
      </c>
      <c r="AP938" s="324">
        <f t="shared" si="174"/>
        <v>0</v>
      </c>
      <c r="AQ938" s="324">
        <f t="shared" si="175"/>
        <v>0</v>
      </c>
      <c r="AR938" s="324">
        <f t="shared" si="176"/>
        <v>0</v>
      </c>
      <c r="AS938" s="324">
        <f t="shared" si="177"/>
        <v>0</v>
      </c>
      <c r="AT938" s="324">
        <f t="shared" si="178"/>
        <v>0</v>
      </c>
      <c r="AU938" s="321">
        <f t="shared" si="179"/>
        <v>0</v>
      </c>
      <c r="AV938" s="322" t="str">
        <f t="shared" si="169"/>
        <v/>
      </c>
      <c r="AW938" s="110"/>
      <c r="AX938" s="110"/>
      <c r="AY938" s="110"/>
    </row>
    <row r="939" spans="1:51">
      <c r="A939" s="319"/>
      <c r="B939" s="634"/>
      <c r="C939" s="634"/>
      <c r="D939" s="633"/>
      <c r="E939" s="635"/>
      <c r="F939" s="635"/>
      <c r="G939" s="634"/>
      <c r="H939" s="647"/>
      <c r="I939" s="651"/>
      <c r="J939" s="647"/>
      <c r="K939" s="649"/>
      <c r="L939" s="647">
        <f>IF(D939="",0,VLOOKUP(D939,LookupDataNonCounty!$B$2:$C$16,2,FALSE)*J939)</f>
        <v>0</v>
      </c>
      <c r="M939" s="647"/>
      <c r="N939" s="647"/>
      <c r="O939" s="647"/>
      <c r="P939" s="647"/>
      <c r="Q939" s="647"/>
      <c r="R939" s="459"/>
      <c r="S939" s="460"/>
      <c r="T939" s="461"/>
      <c r="U939" s="462"/>
      <c r="V939" s="459"/>
      <c r="W939" s="459"/>
      <c r="X939" s="459"/>
      <c r="Y939" s="463"/>
      <c r="Z939" s="464"/>
      <c r="AA939" s="465"/>
      <c r="AB939" s="459"/>
      <c r="AC939" s="463"/>
      <c r="AD939" s="464"/>
      <c r="AE939" s="466"/>
      <c r="AF939" s="464"/>
      <c r="AG939" s="461"/>
      <c r="AH939" s="464"/>
      <c r="AI939" s="461"/>
      <c r="AJ939" s="653">
        <f t="shared" si="170"/>
        <v>1</v>
      </c>
      <c r="AK939" s="607"/>
      <c r="AL939" s="320">
        <f t="shared" si="168"/>
        <v>0</v>
      </c>
      <c r="AM939" s="320">
        <f t="shared" si="171"/>
        <v>0</v>
      </c>
      <c r="AN939" s="324">
        <f t="shared" si="172"/>
        <v>0</v>
      </c>
      <c r="AO939" s="324">
        <f t="shared" si="173"/>
        <v>0</v>
      </c>
      <c r="AP939" s="324">
        <f t="shared" si="174"/>
        <v>0</v>
      </c>
      <c r="AQ939" s="324">
        <f t="shared" si="175"/>
        <v>0</v>
      </c>
      <c r="AR939" s="324">
        <f t="shared" si="176"/>
        <v>0</v>
      </c>
      <c r="AS939" s="324">
        <f t="shared" si="177"/>
        <v>0</v>
      </c>
      <c r="AT939" s="324">
        <f t="shared" si="178"/>
        <v>0</v>
      </c>
      <c r="AU939" s="321">
        <f t="shared" si="179"/>
        <v>0</v>
      </c>
      <c r="AV939" s="322" t="str">
        <f t="shared" si="169"/>
        <v/>
      </c>
      <c r="AW939" s="110"/>
      <c r="AX939" s="110"/>
      <c r="AY939" s="110"/>
    </row>
    <row r="940" spans="1:51">
      <c r="A940" s="319"/>
      <c r="B940" s="634"/>
      <c r="C940" s="634"/>
      <c r="D940" s="633"/>
      <c r="E940" s="635"/>
      <c r="F940" s="635"/>
      <c r="G940" s="634"/>
      <c r="H940" s="647"/>
      <c r="I940" s="651"/>
      <c r="J940" s="647"/>
      <c r="K940" s="649"/>
      <c r="L940" s="647">
        <f>IF(D940="",0,VLOOKUP(D940,LookupDataNonCounty!$B$2:$C$16,2,FALSE)*J940)</f>
        <v>0</v>
      </c>
      <c r="M940" s="647"/>
      <c r="N940" s="647"/>
      <c r="O940" s="647"/>
      <c r="P940" s="647"/>
      <c r="Q940" s="647"/>
      <c r="R940" s="459"/>
      <c r="S940" s="460"/>
      <c r="T940" s="461"/>
      <c r="U940" s="462"/>
      <c r="V940" s="459"/>
      <c r="W940" s="459"/>
      <c r="X940" s="459"/>
      <c r="Y940" s="463"/>
      <c r="Z940" s="464"/>
      <c r="AA940" s="465"/>
      <c r="AB940" s="459"/>
      <c r="AC940" s="463"/>
      <c r="AD940" s="464"/>
      <c r="AE940" s="466"/>
      <c r="AF940" s="464"/>
      <c r="AG940" s="461"/>
      <c r="AH940" s="464"/>
      <c r="AI940" s="461"/>
      <c r="AJ940" s="653">
        <f t="shared" si="170"/>
        <v>1</v>
      </c>
      <c r="AK940" s="608"/>
      <c r="AL940" s="320">
        <f t="shared" si="168"/>
        <v>0</v>
      </c>
      <c r="AM940" s="320">
        <f t="shared" si="171"/>
        <v>0</v>
      </c>
      <c r="AN940" s="324">
        <f t="shared" si="172"/>
        <v>0</v>
      </c>
      <c r="AO940" s="324">
        <f t="shared" si="173"/>
        <v>0</v>
      </c>
      <c r="AP940" s="324">
        <f t="shared" si="174"/>
        <v>0</v>
      </c>
      <c r="AQ940" s="324">
        <f t="shared" si="175"/>
        <v>0</v>
      </c>
      <c r="AR940" s="324">
        <f t="shared" si="176"/>
        <v>0</v>
      </c>
      <c r="AS940" s="324">
        <f t="shared" si="177"/>
        <v>0</v>
      </c>
      <c r="AT940" s="324">
        <f t="shared" si="178"/>
        <v>0</v>
      </c>
      <c r="AU940" s="321">
        <f t="shared" si="179"/>
        <v>0</v>
      </c>
      <c r="AV940" s="322" t="str">
        <f t="shared" si="169"/>
        <v/>
      </c>
      <c r="AW940" s="110"/>
      <c r="AX940" s="110"/>
      <c r="AY940" s="110"/>
    </row>
    <row r="941" spans="1:51">
      <c r="A941" s="319"/>
      <c r="B941" s="634"/>
      <c r="C941" s="634"/>
      <c r="D941" s="633"/>
      <c r="E941" s="635"/>
      <c r="F941" s="635"/>
      <c r="G941" s="634"/>
      <c r="H941" s="647"/>
      <c r="I941" s="651"/>
      <c r="J941" s="647"/>
      <c r="K941" s="649"/>
      <c r="L941" s="647">
        <f>IF(D941="",0,VLOOKUP(D941,LookupDataNonCounty!$B$2:$C$16,2,FALSE)*J941)</f>
        <v>0</v>
      </c>
      <c r="M941" s="647"/>
      <c r="N941" s="647"/>
      <c r="O941" s="647"/>
      <c r="P941" s="647"/>
      <c r="Q941" s="647"/>
      <c r="R941" s="459"/>
      <c r="S941" s="460"/>
      <c r="T941" s="461"/>
      <c r="U941" s="462"/>
      <c r="V941" s="459"/>
      <c r="W941" s="459"/>
      <c r="X941" s="459"/>
      <c r="Y941" s="463"/>
      <c r="Z941" s="464"/>
      <c r="AA941" s="465"/>
      <c r="AB941" s="459"/>
      <c r="AC941" s="463"/>
      <c r="AD941" s="464"/>
      <c r="AE941" s="466"/>
      <c r="AF941" s="464"/>
      <c r="AG941" s="461"/>
      <c r="AH941" s="464"/>
      <c r="AI941" s="461"/>
      <c r="AJ941" s="653">
        <f t="shared" si="170"/>
        <v>1</v>
      </c>
      <c r="AK941" s="607"/>
      <c r="AL941" s="320">
        <f t="shared" si="168"/>
        <v>0</v>
      </c>
      <c r="AM941" s="320">
        <f t="shared" si="171"/>
        <v>0</v>
      </c>
      <c r="AN941" s="324">
        <f t="shared" si="172"/>
        <v>0</v>
      </c>
      <c r="AO941" s="324">
        <f t="shared" si="173"/>
        <v>0</v>
      </c>
      <c r="AP941" s="324">
        <f t="shared" si="174"/>
        <v>0</v>
      </c>
      <c r="AQ941" s="324">
        <f t="shared" si="175"/>
        <v>0</v>
      </c>
      <c r="AR941" s="324">
        <f t="shared" si="176"/>
        <v>0</v>
      </c>
      <c r="AS941" s="324">
        <f t="shared" si="177"/>
        <v>0</v>
      </c>
      <c r="AT941" s="324">
        <f t="shared" si="178"/>
        <v>0</v>
      </c>
      <c r="AU941" s="321">
        <f t="shared" si="179"/>
        <v>0</v>
      </c>
      <c r="AV941" s="322" t="str">
        <f t="shared" si="169"/>
        <v/>
      </c>
      <c r="AW941" s="110"/>
      <c r="AX941" s="110"/>
      <c r="AY941" s="110"/>
    </row>
    <row r="942" spans="1:51">
      <c r="A942" s="319"/>
      <c r="B942" s="634"/>
      <c r="C942" s="634"/>
      <c r="D942" s="633"/>
      <c r="E942" s="635"/>
      <c r="F942" s="635"/>
      <c r="G942" s="634"/>
      <c r="H942" s="647"/>
      <c r="I942" s="651"/>
      <c r="J942" s="647"/>
      <c r="K942" s="649"/>
      <c r="L942" s="647">
        <f>IF(D942="",0,VLOOKUP(D942,LookupDataNonCounty!$B$2:$C$16,2,FALSE)*J942)</f>
        <v>0</v>
      </c>
      <c r="M942" s="647"/>
      <c r="N942" s="647"/>
      <c r="O942" s="647"/>
      <c r="P942" s="647"/>
      <c r="Q942" s="647"/>
      <c r="R942" s="459"/>
      <c r="S942" s="460"/>
      <c r="T942" s="461"/>
      <c r="U942" s="462"/>
      <c r="V942" s="459"/>
      <c r="W942" s="459"/>
      <c r="X942" s="459"/>
      <c r="Y942" s="463"/>
      <c r="Z942" s="464"/>
      <c r="AA942" s="465"/>
      <c r="AB942" s="459"/>
      <c r="AC942" s="463"/>
      <c r="AD942" s="464"/>
      <c r="AE942" s="466"/>
      <c r="AF942" s="464"/>
      <c r="AG942" s="461"/>
      <c r="AH942" s="464"/>
      <c r="AI942" s="461"/>
      <c r="AJ942" s="653">
        <f t="shared" si="170"/>
        <v>1</v>
      </c>
      <c r="AK942" s="608"/>
      <c r="AL942" s="320">
        <f t="shared" si="168"/>
        <v>0</v>
      </c>
      <c r="AM942" s="320">
        <f t="shared" si="171"/>
        <v>0</v>
      </c>
      <c r="AN942" s="324">
        <f t="shared" si="172"/>
        <v>0</v>
      </c>
      <c r="AO942" s="324">
        <f t="shared" si="173"/>
        <v>0</v>
      </c>
      <c r="AP942" s="324">
        <f t="shared" si="174"/>
        <v>0</v>
      </c>
      <c r="AQ942" s="324">
        <f t="shared" si="175"/>
        <v>0</v>
      </c>
      <c r="AR942" s="324">
        <f t="shared" si="176"/>
        <v>0</v>
      </c>
      <c r="AS942" s="324">
        <f t="shared" si="177"/>
        <v>0</v>
      </c>
      <c r="AT942" s="324">
        <f t="shared" si="178"/>
        <v>0</v>
      </c>
      <c r="AU942" s="321">
        <f t="shared" si="179"/>
        <v>0</v>
      </c>
      <c r="AV942" s="322" t="str">
        <f t="shared" si="169"/>
        <v/>
      </c>
      <c r="AW942" s="110"/>
      <c r="AX942" s="110"/>
      <c r="AY942" s="110"/>
    </row>
    <row r="943" spans="1:51">
      <c r="A943" s="319"/>
      <c r="B943" s="634"/>
      <c r="C943" s="634"/>
      <c r="D943" s="633"/>
      <c r="E943" s="635"/>
      <c r="F943" s="635"/>
      <c r="G943" s="634"/>
      <c r="H943" s="647"/>
      <c r="I943" s="651"/>
      <c r="J943" s="647"/>
      <c r="K943" s="649"/>
      <c r="L943" s="647">
        <f>IF(D943="",0,VLOOKUP(D943,LookupDataNonCounty!$B$2:$C$16,2,FALSE)*J943)</f>
        <v>0</v>
      </c>
      <c r="M943" s="647"/>
      <c r="N943" s="647"/>
      <c r="O943" s="647"/>
      <c r="P943" s="647"/>
      <c r="Q943" s="647"/>
      <c r="R943" s="459"/>
      <c r="S943" s="460"/>
      <c r="T943" s="461"/>
      <c r="U943" s="462"/>
      <c r="V943" s="459"/>
      <c r="W943" s="459"/>
      <c r="X943" s="459"/>
      <c r="Y943" s="463"/>
      <c r="Z943" s="464"/>
      <c r="AA943" s="465"/>
      <c r="AB943" s="459"/>
      <c r="AC943" s="463"/>
      <c r="AD943" s="464"/>
      <c r="AE943" s="466"/>
      <c r="AF943" s="464"/>
      <c r="AG943" s="461"/>
      <c r="AH943" s="464"/>
      <c r="AI943" s="461"/>
      <c r="AJ943" s="653">
        <f t="shared" si="170"/>
        <v>1</v>
      </c>
      <c r="AK943" s="607"/>
      <c r="AL943" s="320">
        <f t="shared" si="168"/>
        <v>0</v>
      </c>
      <c r="AM943" s="320">
        <f t="shared" si="171"/>
        <v>0</v>
      </c>
      <c r="AN943" s="324">
        <f t="shared" si="172"/>
        <v>0</v>
      </c>
      <c r="AO943" s="324">
        <f t="shared" si="173"/>
        <v>0</v>
      </c>
      <c r="AP943" s="324">
        <f t="shared" si="174"/>
        <v>0</v>
      </c>
      <c r="AQ943" s="324">
        <f t="shared" si="175"/>
        <v>0</v>
      </c>
      <c r="AR943" s="324">
        <f t="shared" si="176"/>
        <v>0</v>
      </c>
      <c r="AS943" s="324">
        <f t="shared" si="177"/>
        <v>0</v>
      </c>
      <c r="AT943" s="324">
        <f t="shared" si="178"/>
        <v>0</v>
      </c>
      <c r="AU943" s="321">
        <f t="shared" si="179"/>
        <v>0</v>
      </c>
      <c r="AV943" s="322" t="str">
        <f t="shared" si="169"/>
        <v/>
      </c>
      <c r="AW943" s="110"/>
      <c r="AX943" s="110"/>
      <c r="AY943" s="110"/>
    </row>
    <row r="944" spans="1:51">
      <c r="A944" s="319"/>
      <c r="B944" s="634"/>
      <c r="C944" s="634"/>
      <c r="D944" s="633"/>
      <c r="E944" s="635"/>
      <c r="F944" s="635"/>
      <c r="G944" s="634"/>
      <c r="H944" s="647"/>
      <c r="I944" s="651"/>
      <c r="J944" s="647"/>
      <c r="K944" s="649"/>
      <c r="L944" s="647">
        <f>IF(D944="",0,VLOOKUP(D944,LookupDataNonCounty!$B$2:$C$16,2,FALSE)*J944)</f>
        <v>0</v>
      </c>
      <c r="M944" s="647"/>
      <c r="N944" s="647"/>
      <c r="O944" s="647"/>
      <c r="P944" s="647"/>
      <c r="Q944" s="647"/>
      <c r="R944" s="459"/>
      <c r="S944" s="460"/>
      <c r="T944" s="461"/>
      <c r="U944" s="462"/>
      <c r="V944" s="459"/>
      <c r="W944" s="459"/>
      <c r="X944" s="459"/>
      <c r="Y944" s="463"/>
      <c r="Z944" s="464"/>
      <c r="AA944" s="465"/>
      <c r="AB944" s="459"/>
      <c r="AC944" s="463"/>
      <c r="AD944" s="464"/>
      <c r="AE944" s="466"/>
      <c r="AF944" s="464"/>
      <c r="AG944" s="461"/>
      <c r="AH944" s="464"/>
      <c r="AI944" s="461"/>
      <c r="AJ944" s="653">
        <f t="shared" si="170"/>
        <v>1</v>
      </c>
      <c r="AK944" s="608"/>
      <c r="AL944" s="320">
        <f t="shared" si="168"/>
        <v>0</v>
      </c>
      <c r="AM944" s="320">
        <f t="shared" si="171"/>
        <v>0</v>
      </c>
      <c r="AN944" s="324">
        <f t="shared" si="172"/>
        <v>0</v>
      </c>
      <c r="AO944" s="324">
        <f t="shared" si="173"/>
        <v>0</v>
      </c>
      <c r="AP944" s="324">
        <f t="shared" si="174"/>
        <v>0</v>
      </c>
      <c r="AQ944" s="324">
        <f t="shared" si="175"/>
        <v>0</v>
      </c>
      <c r="AR944" s="324">
        <f t="shared" si="176"/>
        <v>0</v>
      </c>
      <c r="AS944" s="324">
        <f t="shared" si="177"/>
        <v>0</v>
      </c>
      <c r="AT944" s="324">
        <f t="shared" si="178"/>
        <v>0</v>
      </c>
      <c r="AU944" s="321">
        <f t="shared" si="179"/>
        <v>0</v>
      </c>
      <c r="AV944" s="322" t="str">
        <f t="shared" si="169"/>
        <v/>
      </c>
      <c r="AW944" s="110"/>
      <c r="AX944" s="110"/>
      <c r="AY944" s="110"/>
    </row>
    <row r="945" spans="1:51">
      <c r="A945" s="319"/>
      <c r="B945" s="634"/>
      <c r="C945" s="634"/>
      <c r="D945" s="633"/>
      <c r="E945" s="635"/>
      <c r="F945" s="635"/>
      <c r="G945" s="634"/>
      <c r="H945" s="647"/>
      <c r="I945" s="651"/>
      <c r="J945" s="647"/>
      <c r="K945" s="649"/>
      <c r="L945" s="647">
        <f>IF(D945="",0,VLOOKUP(D945,LookupDataNonCounty!$B$2:$C$16,2,FALSE)*J945)</f>
        <v>0</v>
      </c>
      <c r="M945" s="647"/>
      <c r="N945" s="647"/>
      <c r="O945" s="647"/>
      <c r="P945" s="647"/>
      <c r="Q945" s="647"/>
      <c r="R945" s="459"/>
      <c r="S945" s="460"/>
      <c r="T945" s="461"/>
      <c r="U945" s="462"/>
      <c r="V945" s="459"/>
      <c r="W945" s="459"/>
      <c r="X945" s="459"/>
      <c r="Y945" s="463"/>
      <c r="Z945" s="464"/>
      <c r="AA945" s="465"/>
      <c r="AB945" s="459"/>
      <c r="AC945" s="463"/>
      <c r="AD945" s="464"/>
      <c r="AE945" s="466"/>
      <c r="AF945" s="464"/>
      <c r="AG945" s="461"/>
      <c r="AH945" s="464"/>
      <c r="AI945" s="461"/>
      <c r="AJ945" s="653">
        <f t="shared" si="170"/>
        <v>1</v>
      </c>
      <c r="AK945" s="607"/>
      <c r="AL945" s="320">
        <f t="shared" si="168"/>
        <v>0</v>
      </c>
      <c r="AM945" s="320">
        <f t="shared" si="171"/>
        <v>0</v>
      </c>
      <c r="AN945" s="324">
        <f t="shared" si="172"/>
        <v>0</v>
      </c>
      <c r="AO945" s="324">
        <f t="shared" si="173"/>
        <v>0</v>
      </c>
      <c r="AP945" s="324">
        <f t="shared" si="174"/>
        <v>0</v>
      </c>
      <c r="AQ945" s="324">
        <f t="shared" si="175"/>
        <v>0</v>
      </c>
      <c r="AR945" s="324">
        <f t="shared" si="176"/>
        <v>0</v>
      </c>
      <c r="AS945" s="324">
        <f t="shared" si="177"/>
        <v>0</v>
      </c>
      <c r="AT945" s="324">
        <f t="shared" si="178"/>
        <v>0</v>
      </c>
      <c r="AU945" s="321">
        <f t="shared" si="179"/>
        <v>0</v>
      </c>
      <c r="AV945" s="322" t="str">
        <f t="shared" si="169"/>
        <v/>
      </c>
      <c r="AW945" s="110"/>
      <c r="AX945" s="110"/>
      <c r="AY945" s="110"/>
    </row>
    <row r="946" spans="1:51">
      <c r="A946" s="319"/>
      <c r="B946" s="634"/>
      <c r="C946" s="634"/>
      <c r="D946" s="633"/>
      <c r="E946" s="635"/>
      <c r="F946" s="635"/>
      <c r="G946" s="634"/>
      <c r="H946" s="647"/>
      <c r="I946" s="651"/>
      <c r="J946" s="647"/>
      <c r="K946" s="649"/>
      <c r="L946" s="647">
        <f>IF(D946="",0,VLOOKUP(D946,LookupDataNonCounty!$B$2:$C$16,2,FALSE)*J946)</f>
        <v>0</v>
      </c>
      <c r="M946" s="647"/>
      <c r="N946" s="647"/>
      <c r="O946" s="647"/>
      <c r="P946" s="647"/>
      <c r="Q946" s="647"/>
      <c r="R946" s="459"/>
      <c r="S946" s="460"/>
      <c r="T946" s="461"/>
      <c r="U946" s="462"/>
      <c r="V946" s="459"/>
      <c r="W946" s="459"/>
      <c r="X946" s="459"/>
      <c r="Y946" s="463"/>
      <c r="Z946" s="464"/>
      <c r="AA946" s="465"/>
      <c r="AB946" s="459"/>
      <c r="AC946" s="463"/>
      <c r="AD946" s="464"/>
      <c r="AE946" s="466"/>
      <c r="AF946" s="464"/>
      <c r="AG946" s="461"/>
      <c r="AH946" s="464"/>
      <c r="AI946" s="461"/>
      <c r="AJ946" s="653">
        <f t="shared" si="170"/>
        <v>1</v>
      </c>
      <c r="AK946" s="608"/>
      <c r="AL946" s="320">
        <f t="shared" si="168"/>
        <v>0</v>
      </c>
      <c r="AM946" s="320">
        <f t="shared" si="171"/>
        <v>0</v>
      </c>
      <c r="AN946" s="324">
        <f t="shared" si="172"/>
        <v>0</v>
      </c>
      <c r="AO946" s="324">
        <f t="shared" si="173"/>
        <v>0</v>
      </c>
      <c r="AP946" s="324">
        <f t="shared" si="174"/>
        <v>0</v>
      </c>
      <c r="AQ946" s="324">
        <f t="shared" si="175"/>
        <v>0</v>
      </c>
      <c r="AR946" s="324">
        <f t="shared" si="176"/>
        <v>0</v>
      </c>
      <c r="AS946" s="324">
        <f t="shared" si="177"/>
        <v>0</v>
      </c>
      <c r="AT946" s="324">
        <f t="shared" si="178"/>
        <v>0</v>
      </c>
      <c r="AU946" s="321">
        <f t="shared" si="179"/>
        <v>0</v>
      </c>
      <c r="AV946" s="322" t="str">
        <f t="shared" si="169"/>
        <v/>
      </c>
      <c r="AW946" s="110"/>
      <c r="AX946" s="110"/>
      <c r="AY946" s="110"/>
    </row>
    <row r="947" spans="1:51">
      <c r="A947" s="319"/>
      <c r="B947" s="634"/>
      <c r="C947" s="634"/>
      <c r="D947" s="633"/>
      <c r="E947" s="635"/>
      <c r="F947" s="635"/>
      <c r="G947" s="634"/>
      <c r="H947" s="647"/>
      <c r="I947" s="651"/>
      <c r="J947" s="647"/>
      <c r="K947" s="649"/>
      <c r="L947" s="647">
        <f>IF(D947="",0,VLOOKUP(D947,LookupDataNonCounty!$B$2:$C$16,2,FALSE)*J947)</f>
        <v>0</v>
      </c>
      <c r="M947" s="647"/>
      <c r="N947" s="647"/>
      <c r="O947" s="647"/>
      <c r="P947" s="647"/>
      <c r="Q947" s="647"/>
      <c r="R947" s="459"/>
      <c r="S947" s="460"/>
      <c r="T947" s="461"/>
      <c r="U947" s="462"/>
      <c r="V947" s="459"/>
      <c r="W947" s="459"/>
      <c r="X947" s="459"/>
      <c r="Y947" s="463"/>
      <c r="Z947" s="464"/>
      <c r="AA947" s="465"/>
      <c r="AB947" s="459"/>
      <c r="AC947" s="463"/>
      <c r="AD947" s="464"/>
      <c r="AE947" s="466"/>
      <c r="AF947" s="464"/>
      <c r="AG947" s="461"/>
      <c r="AH947" s="464"/>
      <c r="AI947" s="461"/>
      <c r="AJ947" s="653">
        <f t="shared" si="170"/>
        <v>1</v>
      </c>
      <c r="AK947" s="607"/>
      <c r="AL947" s="320">
        <f t="shared" si="168"/>
        <v>0</v>
      </c>
      <c r="AM947" s="320">
        <f t="shared" si="171"/>
        <v>0</v>
      </c>
      <c r="AN947" s="324">
        <f t="shared" si="172"/>
        <v>0</v>
      </c>
      <c r="AO947" s="324">
        <f t="shared" si="173"/>
        <v>0</v>
      </c>
      <c r="AP947" s="324">
        <f t="shared" si="174"/>
        <v>0</v>
      </c>
      <c r="AQ947" s="324">
        <f t="shared" si="175"/>
        <v>0</v>
      </c>
      <c r="AR947" s="324">
        <f t="shared" si="176"/>
        <v>0</v>
      </c>
      <c r="AS947" s="324">
        <f t="shared" si="177"/>
        <v>0</v>
      </c>
      <c r="AT947" s="324">
        <f t="shared" si="178"/>
        <v>0</v>
      </c>
      <c r="AU947" s="321">
        <f t="shared" si="179"/>
        <v>0</v>
      </c>
      <c r="AV947" s="322" t="str">
        <f t="shared" si="169"/>
        <v/>
      </c>
      <c r="AW947" s="110"/>
      <c r="AX947" s="110"/>
      <c r="AY947" s="110"/>
    </row>
    <row r="948" spans="1:51">
      <c r="A948" s="319"/>
      <c r="B948" s="634"/>
      <c r="C948" s="634"/>
      <c r="D948" s="633"/>
      <c r="E948" s="635"/>
      <c r="F948" s="635"/>
      <c r="G948" s="634"/>
      <c r="H948" s="647"/>
      <c r="I948" s="651"/>
      <c r="J948" s="647"/>
      <c r="K948" s="649"/>
      <c r="L948" s="647">
        <f>IF(D948="",0,VLOOKUP(D948,LookupDataNonCounty!$B$2:$C$16,2,FALSE)*J948)</f>
        <v>0</v>
      </c>
      <c r="M948" s="647"/>
      <c r="N948" s="647"/>
      <c r="O948" s="647"/>
      <c r="P948" s="647"/>
      <c r="Q948" s="647"/>
      <c r="R948" s="459"/>
      <c r="S948" s="460"/>
      <c r="T948" s="461"/>
      <c r="U948" s="462"/>
      <c r="V948" s="459"/>
      <c r="W948" s="459"/>
      <c r="X948" s="459"/>
      <c r="Y948" s="463"/>
      <c r="Z948" s="464"/>
      <c r="AA948" s="465"/>
      <c r="AB948" s="459"/>
      <c r="AC948" s="463"/>
      <c r="AD948" s="464"/>
      <c r="AE948" s="466"/>
      <c r="AF948" s="464"/>
      <c r="AG948" s="461"/>
      <c r="AH948" s="464"/>
      <c r="AI948" s="461"/>
      <c r="AJ948" s="653">
        <f t="shared" si="170"/>
        <v>1</v>
      </c>
      <c r="AK948" s="608"/>
      <c r="AL948" s="320">
        <f t="shared" si="168"/>
        <v>0</v>
      </c>
      <c r="AM948" s="320">
        <f t="shared" si="171"/>
        <v>0</v>
      </c>
      <c r="AN948" s="324">
        <f t="shared" si="172"/>
        <v>0</v>
      </c>
      <c r="AO948" s="324">
        <f t="shared" si="173"/>
        <v>0</v>
      </c>
      <c r="AP948" s="324">
        <f t="shared" si="174"/>
        <v>0</v>
      </c>
      <c r="AQ948" s="324">
        <f t="shared" si="175"/>
        <v>0</v>
      </c>
      <c r="AR948" s="324">
        <f t="shared" si="176"/>
        <v>0</v>
      </c>
      <c r="AS948" s="324">
        <f t="shared" si="177"/>
        <v>0</v>
      </c>
      <c r="AT948" s="324">
        <f t="shared" si="178"/>
        <v>0</v>
      </c>
      <c r="AU948" s="321">
        <f t="shared" si="179"/>
        <v>0</v>
      </c>
      <c r="AV948" s="322" t="str">
        <f t="shared" si="169"/>
        <v/>
      </c>
      <c r="AW948" s="110"/>
      <c r="AX948" s="110"/>
      <c r="AY948" s="110"/>
    </row>
    <row r="949" spans="1:51">
      <c r="A949" s="319"/>
      <c r="B949" s="634"/>
      <c r="C949" s="634"/>
      <c r="D949" s="633"/>
      <c r="E949" s="635"/>
      <c r="F949" s="635"/>
      <c r="G949" s="634"/>
      <c r="H949" s="647"/>
      <c r="I949" s="651"/>
      <c r="J949" s="647"/>
      <c r="K949" s="649"/>
      <c r="L949" s="647">
        <f>IF(D949="",0,VLOOKUP(D949,LookupDataNonCounty!$B$2:$C$16,2,FALSE)*J949)</f>
        <v>0</v>
      </c>
      <c r="M949" s="647"/>
      <c r="N949" s="647"/>
      <c r="O949" s="647"/>
      <c r="P949" s="647"/>
      <c r="Q949" s="647"/>
      <c r="R949" s="459"/>
      <c r="S949" s="460"/>
      <c r="T949" s="461"/>
      <c r="U949" s="462"/>
      <c r="V949" s="459"/>
      <c r="W949" s="459"/>
      <c r="X949" s="459"/>
      <c r="Y949" s="463"/>
      <c r="Z949" s="464"/>
      <c r="AA949" s="465"/>
      <c r="AB949" s="459"/>
      <c r="AC949" s="463"/>
      <c r="AD949" s="464"/>
      <c r="AE949" s="466"/>
      <c r="AF949" s="464"/>
      <c r="AG949" s="461"/>
      <c r="AH949" s="464"/>
      <c r="AI949" s="461"/>
      <c r="AJ949" s="653">
        <f t="shared" si="170"/>
        <v>1</v>
      </c>
      <c r="AK949" s="607"/>
      <c r="AL949" s="320">
        <f t="shared" si="168"/>
        <v>0</v>
      </c>
      <c r="AM949" s="320">
        <f t="shared" si="171"/>
        <v>0</v>
      </c>
      <c r="AN949" s="324">
        <f t="shared" si="172"/>
        <v>0</v>
      </c>
      <c r="AO949" s="324">
        <f t="shared" si="173"/>
        <v>0</v>
      </c>
      <c r="AP949" s="324">
        <f t="shared" si="174"/>
        <v>0</v>
      </c>
      <c r="AQ949" s="324">
        <f t="shared" si="175"/>
        <v>0</v>
      </c>
      <c r="AR949" s="324">
        <f t="shared" si="176"/>
        <v>0</v>
      </c>
      <c r="AS949" s="324">
        <f t="shared" si="177"/>
        <v>0</v>
      </c>
      <c r="AT949" s="324">
        <f t="shared" si="178"/>
        <v>0</v>
      </c>
      <c r="AU949" s="321">
        <f t="shared" si="179"/>
        <v>0</v>
      </c>
      <c r="AV949" s="322" t="str">
        <f t="shared" si="169"/>
        <v/>
      </c>
      <c r="AW949" s="110"/>
      <c r="AX949" s="110"/>
      <c r="AY949" s="110"/>
    </row>
    <row r="950" spans="1:51">
      <c r="A950" s="319"/>
      <c r="B950" s="634"/>
      <c r="C950" s="634"/>
      <c r="D950" s="633"/>
      <c r="E950" s="635"/>
      <c r="F950" s="635"/>
      <c r="G950" s="634"/>
      <c r="H950" s="647"/>
      <c r="I950" s="651"/>
      <c r="J950" s="647"/>
      <c r="K950" s="649"/>
      <c r="L950" s="647">
        <f>IF(D950="",0,VLOOKUP(D950,LookupDataNonCounty!$B$2:$C$16,2,FALSE)*J950)</f>
        <v>0</v>
      </c>
      <c r="M950" s="647"/>
      <c r="N950" s="647"/>
      <c r="O950" s="647"/>
      <c r="P950" s="647"/>
      <c r="Q950" s="647"/>
      <c r="R950" s="459"/>
      <c r="S950" s="460"/>
      <c r="T950" s="461"/>
      <c r="U950" s="462"/>
      <c r="V950" s="459"/>
      <c r="W950" s="459"/>
      <c r="X950" s="459"/>
      <c r="Y950" s="463"/>
      <c r="Z950" s="464"/>
      <c r="AA950" s="465"/>
      <c r="AB950" s="459"/>
      <c r="AC950" s="463"/>
      <c r="AD950" s="464"/>
      <c r="AE950" s="466"/>
      <c r="AF950" s="464"/>
      <c r="AG950" s="461"/>
      <c r="AH950" s="464"/>
      <c r="AI950" s="461"/>
      <c r="AJ950" s="653">
        <f t="shared" si="170"/>
        <v>1</v>
      </c>
      <c r="AK950" s="608"/>
      <c r="AL950" s="320">
        <f t="shared" si="168"/>
        <v>0</v>
      </c>
      <c r="AM950" s="320">
        <f t="shared" si="171"/>
        <v>0</v>
      </c>
      <c r="AN950" s="324">
        <f t="shared" si="172"/>
        <v>0</v>
      </c>
      <c r="AO950" s="324">
        <f t="shared" si="173"/>
        <v>0</v>
      </c>
      <c r="AP950" s="324">
        <f t="shared" si="174"/>
        <v>0</v>
      </c>
      <c r="AQ950" s="324">
        <f t="shared" si="175"/>
        <v>0</v>
      </c>
      <c r="AR950" s="324">
        <f t="shared" si="176"/>
        <v>0</v>
      </c>
      <c r="AS950" s="324">
        <f t="shared" si="177"/>
        <v>0</v>
      </c>
      <c r="AT950" s="324">
        <f t="shared" si="178"/>
        <v>0</v>
      </c>
      <c r="AU950" s="321">
        <f t="shared" si="179"/>
        <v>0</v>
      </c>
      <c r="AV950" s="322" t="str">
        <f t="shared" si="169"/>
        <v/>
      </c>
      <c r="AW950" s="110"/>
      <c r="AX950" s="110"/>
      <c r="AY950" s="110"/>
    </row>
    <row r="951" spans="1:51">
      <c r="A951" s="319"/>
      <c r="B951" s="634"/>
      <c r="C951" s="634"/>
      <c r="D951" s="633"/>
      <c r="E951" s="635"/>
      <c r="F951" s="635"/>
      <c r="G951" s="634"/>
      <c r="H951" s="647"/>
      <c r="I951" s="651"/>
      <c r="J951" s="647"/>
      <c r="K951" s="649"/>
      <c r="L951" s="647">
        <f>IF(D951="",0,VLOOKUP(D951,LookupDataNonCounty!$B$2:$C$16,2,FALSE)*J951)</f>
        <v>0</v>
      </c>
      <c r="M951" s="647"/>
      <c r="N951" s="647"/>
      <c r="O951" s="647"/>
      <c r="P951" s="647"/>
      <c r="Q951" s="647"/>
      <c r="R951" s="459"/>
      <c r="S951" s="460"/>
      <c r="T951" s="461"/>
      <c r="U951" s="462"/>
      <c r="V951" s="459"/>
      <c r="W951" s="459"/>
      <c r="X951" s="459"/>
      <c r="Y951" s="463"/>
      <c r="Z951" s="464"/>
      <c r="AA951" s="465"/>
      <c r="AB951" s="459"/>
      <c r="AC951" s="463"/>
      <c r="AD951" s="464"/>
      <c r="AE951" s="466"/>
      <c r="AF951" s="464"/>
      <c r="AG951" s="461"/>
      <c r="AH951" s="464"/>
      <c r="AI951" s="461"/>
      <c r="AJ951" s="653">
        <f t="shared" si="170"/>
        <v>1</v>
      </c>
      <c r="AK951" s="607"/>
      <c r="AL951" s="320">
        <f t="shared" si="168"/>
        <v>0</v>
      </c>
      <c r="AM951" s="320">
        <f t="shared" si="171"/>
        <v>0</v>
      </c>
      <c r="AN951" s="324">
        <f t="shared" si="172"/>
        <v>0</v>
      </c>
      <c r="AO951" s="324">
        <f t="shared" si="173"/>
        <v>0</v>
      </c>
      <c r="AP951" s="324">
        <f t="shared" si="174"/>
        <v>0</v>
      </c>
      <c r="AQ951" s="324">
        <f t="shared" si="175"/>
        <v>0</v>
      </c>
      <c r="AR951" s="324">
        <f t="shared" si="176"/>
        <v>0</v>
      </c>
      <c r="AS951" s="324">
        <f t="shared" si="177"/>
        <v>0</v>
      </c>
      <c r="AT951" s="324">
        <f t="shared" si="178"/>
        <v>0</v>
      </c>
      <c r="AU951" s="321">
        <f t="shared" si="179"/>
        <v>0</v>
      </c>
      <c r="AV951" s="322" t="str">
        <f t="shared" si="169"/>
        <v/>
      </c>
      <c r="AW951" s="110"/>
      <c r="AX951" s="110"/>
      <c r="AY951" s="110"/>
    </row>
    <row r="952" spans="1:51">
      <c r="A952" s="319"/>
      <c r="B952" s="634"/>
      <c r="C952" s="634"/>
      <c r="D952" s="633"/>
      <c r="E952" s="635"/>
      <c r="F952" s="635"/>
      <c r="G952" s="634"/>
      <c r="H952" s="647"/>
      <c r="I952" s="651"/>
      <c r="J952" s="647"/>
      <c r="K952" s="649"/>
      <c r="L952" s="647">
        <f>IF(D952="",0,VLOOKUP(D952,LookupDataNonCounty!$B$2:$C$16,2,FALSE)*J952)</f>
        <v>0</v>
      </c>
      <c r="M952" s="647"/>
      <c r="N952" s="647"/>
      <c r="O952" s="647"/>
      <c r="P952" s="647"/>
      <c r="Q952" s="647"/>
      <c r="R952" s="459"/>
      <c r="S952" s="460"/>
      <c r="T952" s="461"/>
      <c r="U952" s="462"/>
      <c r="V952" s="459"/>
      <c r="W952" s="459"/>
      <c r="X952" s="459"/>
      <c r="Y952" s="463"/>
      <c r="Z952" s="464"/>
      <c r="AA952" s="465"/>
      <c r="AB952" s="459"/>
      <c r="AC952" s="463"/>
      <c r="AD952" s="464"/>
      <c r="AE952" s="466"/>
      <c r="AF952" s="464"/>
      <c r="AG952" s="461"/>
      <c r="AH952" s="464"/>
      <c r="AI952" s="461"/>
      <c r="AJ952" s="653">
        <f t="shared" si="170"/>
        <v>1</v>
      </c>
      <c r="AK952" s="608"/>
      <c r="AL952" s="320">
        <f t="shared" si="168"/>
        <v>0</v>
      </c>
      <c r="AM952" s="320">
        <f t="shared" si="171"/>
        <v>0</v>
      </c>
      <c r="AN952" s="324">
        <f t="shared" si="172"/>
        <v>0</v>
      </c>
      <c r="AO952" s="324">
        <f t="shared" si="173"/>
        <v>0</v>
      </c>
      <c r="AP952" s="324">
        <f t="shared" si="174"/>
        <v>0</v>
      </c>
      <c r="AQ952" s="324">
        <f t="shared" si="175"/>
        <v>0</v>
      </c>
      <c r="AR952" s="324">
        <f t="shared" si="176"/>
        <v>0</v>
      </c>
      <c r="AS952" s="324">
        <f t="shared" si="177"/>
        <v>0</v>
      </c>
      <c r="AT952" s="324">
        <f t="shared" si="178"/>
        <v>0</v>
      </c>
      <c r="AU952" s="321">
        <f t="shared" si="179"/>
        <v>0</v>
      </c>
      <c r="AV952" s="322" t="str">
        <f t="shared" si="169"/>
        <v/>
      </c>
      <c r="AW952" s="110"/>
      <c r="AX952" s="110"/>
      <c r="AY952" s="110"/>
    </row>
    <row r="953" spans="1:51">
      <c r="A953" s="319"/>
      <c r="B953" s="634"/>
      <c r="C953" s="634"/>
      <c r="D953" s="633"/>
      <c r="E953" s="635"/>
      <c r="F953" s="635"/>
      <c r="G953" s="634"/>
      <c r="H953" s="647"/>
      <c r="I953" s="651"/>
      <c r="J953" s="647"/>
      <c r="K953" s="649"/>
      <c r="L953" s="647">
        <f>IF(D953="",0,VLOOKUP(D953,LookupDataNonCounty!$B$2:$C$16,2,FALSE)*J953)</f>
        <v>0</v>
      </c>
      <c r="M953" s="647"/>
      <c r="N953" s="647"/>
      <c r="O953" s="647"/>
      <c r="P953" s="647"/>
      <c r="Q953" s="647"/>
      <c r="R953" s="459"/>
      <c r="S953" s="460"/>
      <c r="T953" s="461"/>
      <c r="U953" s="462"/>
      <c r="V953" s="459"/>
      <c r="W953" s="459"/>
      <c r="X953" s="459"/>
      <c r="Y953" s="463"/>
      <c r="Z953" s="464"/>
      <c r="AA953" s="465"/>
      <c r="AB953" s="459"/>
      <c r="AC953" s="463"/>
      <c r="AD953" s="464"/>
      <c r="AE953" s="466"/>
      <c r="AF953" s="464"/>
      <c r="AG953" s="461"/>
      <c r="AH953" s="464"/>
      <c r="AI953" s="461"/>
      <c r="AJ953" s="653">
        <f t="shared" si="170"/>
        <v>1</v>
      </c>
      <c r="AK953" s="607"/>
      <c r="AL953" s="320">
        <f t="shared" si="168"/>
        <v>0</v>
      </c>
      <c r="AM953" s="320">
        <f t="shared" si="171"/>
        <v>0</v>
      </c>
      <c r="AN953" s="324">
        <f t="shared" si="172"/>
        <v>0</v>
      </c>
      <c r="AO953" s="324">
        <f t="shared" si="173"/>
        <v>0</v>
      </c>
      <c r="AP953" s="324">
        <f t="shared" si="174"/>
        <v>0</v>
      </c>
      <c r="AQ953" s="324">
        <f t="shared" si="175"/>
        <v>0</v>
      </c>
      <c r="AR953" s="324">
        <f t="shared" si="176"/>
        <v>0</v>
      </c>
      <c r="AS953" s="324">
        <f t="shared" si="177"/>
        <v>0</v>
      </c>
      <c r="AT953" s="324">
        <f t="shared" si="178"/>
        <v>0</v>
      </c>
      <c r="AU953" s="321">
        <f t="shared" si="179"/>
        <v>0</v>
      </c>
      <c r="AV953" s="322" t="str">
        <f t="shared" si="169"/>
        <v/>
      </c>
      <c r="AW953" s="110"/>
      <c r="AX953" s="110"/>
      <c r="AY953" s="110"/>
    </row>
    <row r="954" spans="1:51">
      <c r="A954" s="319"/>
      <c r="B954" s="634"/>
      <c r="C954" s="634"/>
      <c r="D954" s="633"/>
      <c r="E954" s="635"/>
      <c r="F954" s="635"/>
      <c r="G954" s="634"/>
      <c r="H954" s="647"/>
      <c r="I954" s="651"/>
      <c r="J954" s="647"/>
      <c r="K954" s="649"/>
      <c r="L954" s="647">
        <f>IF(D954="",0,VLOOKUP(D954,LookupDataNonCounty!$B$2:$C$16,2,FALSE)*J954)</f>
        <v>0</v>
      </c>
      <c r="M954" s="647"/>
      <c r="N954" s="647"/>
      <c r="O954" s="647"/>
      <c r="P954" s="647"/>
      <c r="Q954" s="647"/>
      <c r="R954" s="459"/>
      <c r="S954" s="460"/>
      <c r="T954" s="461"/>
      <c r="U954" s="462"/>
      <c r="V954" s="459"/>
      <c r="W954" s="459"/>
      <c r="X954" s="459"/>
      <c r="Y954" s="463"/>
      <c r="Z954" s="464"/>
      <c r="AA954" s="465"/>
      <c r="AB954" s="459"/>
      <c r="AC954" s="463"/>
      <c r="AD954" s="464"/>
      <c r="AE954" s="466"/>
      <c r="AF954" s="464"/>
      <c r="AG954" s="461"/>
      <c r="AH954" s="464"/>
      <c r="AI954" s="461"/>
      <c r="AJ954" s="653">
        <f t="shared" si="170"/>
        <v>1</v>
      </c>
      <c r="AK954" s="608"/>
      <c r="AL954" s="320">
        <f t="shared" si="168"/>
        <v>0</v>
      </c>
      <c r="AM954" s="320">
        <f t="shared" si="171"/>
        <v>0</v>
      </c>
      <c r="AN954" s="324">
        <f t="shared" si="172"/>
        <v>0</v>
      </c>
      <c r="AO954" s="324">
        <f t="shared" si="173"/>
        <v>0</v>
      </c>
      <c r="AP954" s="324">
        <f t="shared" si="174"/>
        <v>0</v>
      </c>
      <c r="AQ954" s="324">
        <f t="shared" si="175"/>
        <v>0</v>
      </c>
      <c r="AR954" s="324">
        <f t="shared" si="176"/>
        <v>0</v>
      </c>
      <c r="AS954" s="324">
        <f t="shared" si="177"/>
        <v>0</v>
      </c>
      <c r="AT954" s="324">
        <f t="shared" si="178"/>
        <v>0</v>
      </c>
      <c r="AU954" s="321">
        <f t="shared" si="179"/>
        <v>0</v>
      </c>
      <c r="AV954" s="322" t="str">
        <f t="shared" si="169"/>
        <v/>
      </c>
      <c r="AW954" s="110"/>
      <c r="AX954" s="110"/>
      <c r="AY954" s="110"/>
    </row>
    <row r="955" spans="1:51">
      <c r="A955" s="319"/>
      <c r="B955" s="634"/>
      <c r="C955" s="634"/>
      <c r="D955" s="633"/>
      <c r="E955" s="635"/>
      <c r="F955" s="635"/>
      <c r="G955" s="634"/>
      <c r="H955" s="647"/>
      <c r="I955" s="651"/>
      <c r="J955" s="647"/>
      <c r="K955" s="649"/>
      <c r="L955" s="647">
        <f>IF(D955="",0,VLOOKUP(D955,LookupDataNonCounty!$B$2:$C$16,2,FALSE)*J955)</f>
        <v>0</v>
      </c>
      <c r="M955" s="647"/>
      <c r="N955" s="647"/>
      <c r="O955" s="647"/>
      <c r="P955" s="647"/>
      <c r="Q955" s="647"/>
      <c r="R955" s="459"/>
      <c r="S955" s="460"/>
      <c r="T955" s="461"/>
      <c r="U955" s="462"/>
      <c r="V955" s="459"/>
      <c r="W955" s="459"/>
      <c r="X955" s="459"/>
      <c r="Y955" s="463"/>
      <c r="Z955" s="464"/>
      <c r="AA955" s="465"/>
      <c r="AB955" s="459"/>
      <c r="AC955" s="463"/>
      <c r="AD955" s="464"/>
      <c r="AE955" s="466"/>
      <c r="AF955" s="464"/>
      <c r="AG955" s="461"/>
      <c r="AH955" s="464"/>
      <c r="AI955" s="461"/>
      <c r="AJ955" s="653">
        <f t="shared" si="170"/>
        <v>1</v>
      </c>
      <c r="AK955" s="607"/>
      <c r="AL955" s="320">
        <f t="shared" si="168"/>
        <v>0</v>
      </c>
      <c r="AM955" s="320">
        <f t="shared" si="171"/>
        <v>0</v>
      </c>
      <c r="AN955" s="324">
        <f t="shared" si="172"/>
        <v>0</v>
      </c>
      <c r="AO955" s="324">
        <f t="shared" si="173"/>
        <v>0</v>
      </c>
      <c r="AP955" s="324">
        <f t="shared" si="174"/>
        <v>0</v>
      </c>
      <c r="AQ955" s="324">
        <f t="shared" si="175"/>
        <v>0</v>
      </c>
      <c r="AR955" s="324">
        <f t="shared" si="176"/>
        <v>0</v>
      </c>
      <c r="AS955" s="324">
        <f t="shared" si="177"/>
        <v>0</v>
      </c>
      <c r="AT955" s="324">
        <f t="shared" si="178"/>
        <v>0</v>
      </c>
      <c r="AU955" s="321">
        <f t="shared" si="179"/>
        <v>0</v>
      </c>
      <c r="AV955" s="322" t="str">
        <f t="shared" si="169"/>
        <v/>
      </c>
      <c r="AW955" s="110"/>
      <c r="AX955" s="110"/>
      <c r="AY955" s="110"/>
    </row>
    <row r="956" spans="1:51">
      <c r="A956" s="319"/>
      <c r="B956" s="634"/>
      <c r="C956" s="634"/>
      <c r="D956" s="633"/>
      <c r="E956" s="635"/>
      <c r="F956" s="635"/>
      <c r="G956" s="634"/>
      <c r="H956" s="647"/>
      <c r="I956" s="651"/>
      <c r="J956" s="647"/>
      <c r="K956" s="649"/>
      <c r="L956" s="647">
        <f>IF(D956="",0,VLOOKUP(D956,LookupDataNonCounty!$B$2:$C$16,2,FALSE)*J956)</f>
        <v>0</v>
      </c>
      <c r="M956" s="647"/>
      <c r="N956" s="647"/>
      <c r="O956" s="647"/>
      <c r="P956" s="647"/>
      <c r="Q956" s="647"/>
      <c r="R956" s="459"/>
      <c r="S956" s="460"/>
      <c r="T956" s="461"/>
      <c r="U956" s="462"/>
      <c r="V956" s="459"/>
      <c r="W956" s="459"/>
      <c r="X956" s="459"/>
      <c r="Y956" s="463"/>
      <c r="Z956" s="464"/>
      <c r="AA956" s="465"/>
      <c r="AB956" s="459"/>
      <c r="AC956" s="463"/>
      <c r="AD956" s="464"/>
      <c r="AE956" s="466"/>
      <c r="AF956" s="464"/>
      <c r="AG956" s="461"/>
      <c r="AH956" s="464"/>
      <c r="AI956" s="461"/>
      <c r="AJ956" s="653">
        <f t="shared" si="170"/>
        <v>1</v>
      </c>
      <c r="AK956" s="608"/>
      <c r="AL956" s="320">
        <f t="shared" si="168"/>
        <v>0</v>
      </c>
      <c r="AM956" s="320">
        <f t="shared" si="171"/>
        <v>0</v>
      </c>
      <c r="AN956" s="324">
        <f t="shared" si="172"/>
        <v>0</v>
      </c>
      <c r="AO956" s="324">
        <f t="shared" si="173"/>
        <v>0</v>
      </c>
      <c r="AP956" s="324">
        <f t="shared" si="174"/>
        <v>0</v>
      </c>
      <c r="AQ956" s="324">
        <f t="shared" si="175"/>
        <v>0</v>
      </c>
      <c r="AR956" s="324">
        <f t="shared" si="176"/>
        <v>0</v>
      </c>
      <c r="AS956" s="324">
        <f t="shared" si="177"/>
        <v>0</v>
      </c>
      <c r="AT956" s="324">
        <f t="shared" si="178"/>
        <v>0</v>
      </c>
      <c r="AU956" s="321">
        <f t="shared" si="179"/>
        <v>0</v>
      </c>
      <c r="AV956" s="322" t="str">
        <f t="shared" si="169"/>
        <v/>
      </c>
      <c r="AW956" s="110"/>
      <c r="AX956" s="110"/>
      <c r="AY956" s="110"/>
    </row>
    <row r="957" spans="1:51">
      <c r="A957" s="319"/>
      <c r="B957" s="634"/>
      <c r="C957" s="634"/>
      <c r="D957" s="633"/>
      <c r="E957" s="635"/>
      <c r="F957" s="635"/>
      <c r="G957" s="634"/>
      <c r="H957" s="647"/>
      <c r="I957" s="651"/>
      <c r="J957" s="647"/>
      <c r="K957" s="649"/>
      <c r="L957" s="647">
        <f>IF(D957="",0,VLOOKUP(D957,LookupDataNonCounty!$B$2:$C$16,2,FALSE)*J957)</f>
        <v>0</v>
      </c>
      <c r="M957" s="647"/>
      <c r="N957" s="647"/>
      <c r="O957" s="647"/>
      <c r="P957" s="647"/>
      <c r="Q957" s="647"/>
      <c r="R957" s="459"/>
      <c r="S957" s="460"/>
      <c r="T957" s="461"/>
      <c r="U957" s="462"/>
      <c r="V957" s="459"/>
      <c r="W957" s="459"/>
      <c r="X957" s="459"/>
      <c r="Y957" s="463"/>
      <c r="Z957" s="464"/>
      <c r="AA957" s="465"/>
      <c r="AB957" s="459"/>
      <c r="AC957" s="463"/>
      <c r="AD957" s="464"/>
      <c r="AE957" s="466"/>
      <c r="AF957" s="464"/>
      <c r="AG957" s="461"/>
      <c r="AH957" s="464"/>
      <c r="AI957" s="461"/>
      <c r="AJ957" s="653">
        <f t="shared" si="170"/>
        <v>1</v>
      </c>
      <c r="AK957" s="607"/>
      <c r="AL957" s="320">
        <f t="shared" si="168"/>
        <v>0</v>
      </c>
      <c r="AM957" s="320">
        <f t="shared" si="171"/>
        <v>0</v>
      </c>
      <c r="AN957" s="324">
        <f t="shared" si="172"/>
        <v>0</v>
      </c>
      <c r="AO957" s="324">
        <f t="shared" si="173"/>
        <v>0</v>
      </c>
      <c r="AP957" s="324">
        <f t="shared" si="174"/>
        <v>0</v>
      </c>
      <c r="AQ957" s="324">
        <f t="shared" si="175"/>
        <v>0</v>
      </c>
      <c r="AR957" s="324">
        <f t="shared" si="176"/>
        <v>0</v>
      </c>
      <c r="AS957" s="324">
        <f t="shared" si="177"/>
        <v>0</v>
      </c>
      <c r="AT957" s="324">
        <f t="shared" si="178"/>
        <v>0</v>
      </c>
      <c r="AU957" s="321">
        <f t="shared" si="179"/>
        <v>0</v>
      </c>
      <c r="AV957" s="322" t="str">
        <f t="shared" si="169"/>
        <v/>
      </c>
      <c r="AW957" s="110"/>
      <c r="AX957" s="110"/>
      <c r="AY957" s="110"/>
    </row>
    <row r="958" spans="1:51">
      <c r="A958" s="319"/>
      <c r="B958" s="634"/>
      <c r="C958" s="634"/>
      <c r="D958" s="633"/>
      <c r="E958" s="635"/>
      <c r="F958" s="635"/>
      <c r="G958" s="634"/>
      <c r="H958" s="647"/>
      <c r="I958" s="651"/>
      <c r="J958" s="647"/>
      <c r="K958" s="649"/>
      <c r="L958" s="647">
        <f>IF(D958="",0,VLOOKUP(D958,LookupDataNonCounty!$B$2:$C$16,2,FALSE)*J958)</f>
        <v>0</v>
      </c>
      <c r="M958" s="647"/>
      <c r="N958" s="647"/>
      <c r="O958" s="647"/>
      <c r="P958" s="647"/>
      <c r="Q958" s="647"/>
      <c r="R958" s="459"/>
      <c r="S958" s="460"/>
      <c r="T958" s="461"/>
      <c r="U958" s="462"/>
      <c r="V958" s="459"/>
      <c r="W958" s="459"/>
      <c r="X958" s="459"/>
      <c r="Y958" s="463"/>
      <c r="Z958" s="464"/>
      <c r="AA958" s="465"/>
      <c r="AB958" s="459"/>
      <c r="AC958" s="463"/>
      <c r="AD958" s="464"/>
      <c r="AE958" s="466"/>
      <c r="AF958" s="464"/>
      <c r="AG958" s="461"/>
      <c r="AH958" s="464"/>
      <c r="AI958" s="461"/>
      <c r="AJ958" s="653">
        <f t="shared" si="170"/>
        <v>1</v>
      </c>
      <c r="AK958" s="608"/>
      <c r="AL958" s="320">
        <f t="shared" si="168"/>
        <v>0</v>
      </c>
      <c r="AM958" s="320">
        <f t="shared" si="171"/>
        <v>0</v>
      </c>
      <c r="AN958" s="324">
        <f t="shared" si="172"/>
        <v>0</v>
      </c>
      <c r="AO958" s="324">
        <f t="shared" si="173"/>
        <v>0</v>
      </c>
      <c r="AP958" s="324">
        <f t="shared" si="174"/>
        <v>0</v>
      </c>
      <c r="AQ958" s="324">
        <f t="shared" si="175"/>
        <v>0</v>
      </c>
      <c r="AR958" s="324">
        <f t="shared" si="176"/>
        <v>0</v>
      </c>
      <c r="AS958" s="324">
        <f t="shared" si="177"/>
        <v>0</v>
      </c>
      <c r="AT958" s="324">
        <f t="shared" si="178"/>
        <v>0</v>
      </c>
      <c r="AU958" s="321">
        <f t="shared" si="179"/>
        <v>0</v>
      </c>
      <c r="AV958" s="322" t="str">
        <f t="shared" si="169"/>
        <v/>
      </c>
      <c r="AW958" s="110"/>
      <c r="AX958" s="110"/>
      <c r="AY958" s="110"/>
    </row>
    <row r="959" spans="1:51">
      <c r="A959" s="319"/>
      <c r="B959" s="634"/>
      <c r="C959" s="634"/>
      <c r="D959" s="633"/>
      <c r="E959" s="635"/>
      <c r="F959" s="635"/>
      <c r="G959" s="634"/>
      <c r="H959" s="647"/>
      <c r="I959" s="651"/>
      <c r="J959" s="647"/>
      <c r="K959" s="649"/>
      <c r="L959" s="647">
        <f>IF(D959="",0,VLOOKUP(D959,LookupDataNonCounty!$B$2:$C$16,2,FALSE)*J959)</f>
        <v>0</v>
      </c>
      <c r="M959" s="647"/>
      <c r="N959" s="647"/>
      <c r="O959" s="647"/>
      <c r="P959" s="647"/>
      <c r="Q959" s="647"/>
      <c r="R959" s="459"/>
      <c r="S959" s="460"/>
      <c r="T959" s="461"/>
      <c r="U959" s="462"/>
      <c r="V959" s="459"/>
      <c r="W959" s="459"/>
      <c r="X959" s="459"/>
      <c r="Y959" s="463"/>
      <c r="Z959" s="464"/>
      <c r="AA959" s="465"/>
      <c r="AB959" s="459"/>
      <c r="AC959" s="463"/>
      <c r="AD959" s="464"/>
      <c r="AE959" s="466"/>
      <c r="AF959" s="464"/>
      <c r="AG959" s="461"/>
      <c r="AH959" s="464"/>
      <c r="AI959" s="461"/>
      <c r="AJ959" s="653">
        <f t="shared" si="170"/>
        <v>1</v>
      </c>
      <c r="AK959" s="607"/>
      <c r="AL959" s="320">
        <f t="shared" si="168"/>
        <v>0</v>
      </c>
      <c r="AM959" s="320">
        <f t="shared" si="171"/>
        <v>0</v>
      </c>
      <c r="AN959" s="324">
        <f t="shared" si="172"/>
        <v>0</v>
      </c>
      <c r="AO959" s="324">
        <f t="shared" si="173"/>
        <v>0</v>
      </c>
      <c r="AP959" s="324">
        <f t="shared" si="174"/>
        <v>0</v>
      </c>
      <c r="AQ959" s="324">
        <f t="shared" si="175"/>
        <v>0</v>
      </c>
      <c r="AR959" s="324">
        <f t="shared" si="176"/>
        <v>0</v>
      </c>
      <c r="AS959" s="324">
        <f t="shared" si="177"/>
        <v>0</v>
      </c>
      <c r="AT959" s="324">
        <f t="shared" si="178"/>
        <v>0</v>
      </c>
      <c r="AU959" s="321">
        <f t="shared" si="179"/>
        <v>0</v>
      </c>
      <c r="AV959" s="322" t="str">
        <f t="shared" si="169"/>
        <v/>
      </c>
      <c r="AW959" s="110"/>
      <c r="AX959" s="110"/>
      <c r="AY959" s="110"/>
    </row>
    <row r="960" spans="1:51">
      <c r="A960" s="319"/>
      <c r="B960" s="634"/>
      <c r="C960" s="634"/>
      <c r="D960" s="633"/>
      <c r="E960" s="635"/>
      <c r="F960" s="635"/>
      <c r="G960" s="634"/>
      <c r="H960" s="647"/>
      <c r="I960" s="651"/>
      <c r="J960" s="647"/>
      <c r="K960" s="649"/>
      <c r="L960" s="647">
        <f>IF(D960="",0,VLOOKUP(D960,LookupDataNonCounty!$B$2:$C$16,2,FALSE)*J960)</f>
        <v>0</v>
      </c>
      <c r="M960" s="647"/>
      <c r="N960" s="647"/>
      <c r="O960" s="647"/>
      <c r="P960" s="647"/>
      <c r="Q960" s="647"/>
      <c r="R960" s="459"/>
      <c r="S960" s="460"/>
      <c r="T960" s="461"/>
      <c r="U960" s="462"/>
      <c r="V960" s="459"/>
      <c r="W960" s="459"/>
      <c r="X960" s="459"/>
      <c r="Y960" s="463"/>
      <c r="Z960" s="464"/>
      <c r="AA960" s="465"/>
      <c r="AB960" s="459"/>
      <c r="AC960" s="463"/>
      <c r="AD960" s="464"/>
      <c r="AE960" s="466"/>
      <c r="AF960" s="464"/>
      <c r="AG960" s="461"/>
      <c r="AH960" s="464"/>
      <c r="AI960" s="461"/>
      <c r="AJ960" s="653">
        <f t="shared" si="170"/>
        <v>1</v>
      </c>
      <c r="AK960" s="608"/>
      <c r="AL960" s="320">
        <f t="shared" si="168"/>
        <v>0</v>
      </c>
      <c r="AM960" s="320">
        <f t="shared" si="171"/>
        <v>0</v>
      </c>
      <c r="AN960" s="324">
        <f t="shared" si="172"/>
        <v>0</v>
      </c>
      <c r="AO960" s="324">
        <f t="shared" si="173"/>
        <v>0</v>
      </c>
      <c r="AP960" s="324">
        <f t="shared" si="174"/>
        <v>0</v>
      </c>
      <c r="AQ960" s="324">
        <f t="shared" si="175"/>
        <v>0</v>
      </c>
      <c r="AR960" s="324">
        <f t="shared" si="176"/>
        <v>0</v>
      </c>
      <c r="AS960" s="324">
        <f t="shared" si="177"/>
        <v>0</v>
      </c>
      <c r="AT960" s="324">
        <f t="shared" si="178"/>
        <v>0</v>
      </c>
      <c r="AU960" s="321">
        <f t="shared" si="179"/>
        <v>0</v>
      </c>
      <c r="AV960" s="322" t="str">
        <f t="shared" si="169"/>
        <v/>
      </c>
      <c r="AW960" s="110"/>
      <c r="AX960" s="110"/>
      <c r="AY960" s="110"/>
    </row>
    <row r="961" spans="1:51">
      <c r="A961" s="319"/>
      <c r="B961" s="634"/>
      <c r="C961" s="634"/>
      <c r="D961" s="633"/>
      <c r="E961" s="635"/>
      <c r="F961" s="635"/>
      <c r="G961" s="634"/>
      <c r="H961" s="647"/>
      <c r="I961" s="651"/>
      <c r="J961" s="647"/>
      <c r="K961" s="649"/>
      <c r="L961" s="647">
        <f>IF(D961="",0,VLOOKUP(D961,LookupDataNonCounty!$B$2:$C$16,2,FALSE)*J961)</f>
        <v>0</v>
      </c>
      <c r="M961" s="647"/>
      <c r="N961" s="647"/>
      <c r="O961" s="647"/>
      <c r="P961" s="647"/>
      <c r="Q961" s="647"/>
      <c r="R961" s="459"/>
      <c r="S961" s="460"/>
      <c r="T961" s="461"/>
      <c r="U961" s="462"/>
      <c r="V961" s="459"/>
      <c r="W961" s="459"/>
      <c r="X961" s="459"/>
      <c r="Y961" s="463"/>
      <c r="Z961" s="464"/>
      <c r="AA961" s="465"/>
      <c r="AB961" s="459"/>
      <c r="AC961" s="463"/>
      <c r="AD961" s="464"/>
      <c r="AE961" s="466"/>
      <c r="AF961" s="464"/>
      <c r="AG961" s="461"/>
      <c r="AH961" s="464"/>
      <c r="AI961" s="461"/>
      <c r="AJ961" s="653">
        <f t="shared" si="170"/>
        <v>1</v>
      </c>
      <c r="AK961" s="607"/>
      <c r="AL961" s="320">
        <f t="shared" si="168"/>
        <v>0</v>
      </c>
      <c r="AM961" s="320">
        <f t="shared" si="171"/>
        <v>0</v>
      </c>
      <c r="AN961" s="324">
        <f t="shared" si="172"/>
        <v>0</v>
      </c>
      <c r="AO961" s="324">
        <f t="shared" si="173"/>
        <v>0</v>
      </c>
      <c r="AP961" s="324">
        <f t="shared" si="174"/>
        <v>0</v>
      </c>
      <c r="AQ961" s="324">
        <f t="shared" si="175"/>
        <v>0</v>
      </c>
      <c r="AR961" s="324">
        <f t="shared" si="176"/>
        <v>0</v>
      </c>
      <c r="AS961" s="324">
        <f t="shared" si="177"/>
        <v>0</v>
      </c>
      <c r="AT961" s="324">
        <f t="shared" si="178"/>
        <v>0</v>
      </c>
      <c r="AU961" s="321">
        <f t="shared" si="179"/>
        <v>0</v>
      </c>
      <c r="AV961" s="322" t="str">
        <f t="shared" si="169"/>
        <v/>
      </c>
      <c r="AW961" s="110"/>
      <c r="AX961" s="110"/>
      <c r="AY961" s="110"/>
    </row>
    <row r="962" spans="1:51">
      <c r="A962" s="319"/>
      <c r="B962" s="634"/>
      <c r="C962" s="634"/>
      <c r="D962" s="633"/>
      <c r="E962" s="635"/>
      <c r="F962" s="635"/>
      <c r="G962" s="634"/>
      <c r="H962" s="647"/>
      <c r="I962" s="651"/>
      <c r="J962" s="647"/>
      <c r="K962" s="649"/>
      <c r="L962" s="647">
        <f>IF(D962="",0,VLOOKUP(D962,LookupDataNonCounty!$B$2:$C$16,2,FALSE)*J962)</f>
        <v>0</v>
      </c>
      <c r="M962" s="647"/>
      <c r="N962" s="647"/>
      <c r="O962" s="647"/>
      <c r="P962" s="647"/>
      <c r="Q962" s="647"/>
      <c r="R962" s="459"/>
      <c r="S962" s="460"/>
      <c r="T962" s="461"/>
      <c r="U962" s="462"/>
      <c r="V962" s="459"/>
      <c r="W962" s="459"/>
      <c r="X962" s="459"/>
      <c r="Y962" s="463"/>
      <c r="Z962" s="464"/>
      <c r="AA962" s="465"/>
      <c r="AB962" s="459"/>
      <c r="AC962" s="463"/>
      <c r="AD962" s="464"/>
      <c r="AE962" s="466"/>
      <c r="AF962" s="464"/>
      <c r="AG962" s="461"/>
      <c r="AH962" s="464"/>
      <c r="AI962" s="461"/>
      <c r="AJ962" s="653">
        <f t="shared" si="170"/>
        <v>1</v>
      </c>
      <c r="AK962" s="608"/>
      <c r="AL962" s="320">
        <f t="shared" si="168"/>
        <v>0</v>
      </c>
      <c r="AM962" s="320">
        <f t="shared" si="171"/>
        <v>0</v>
      </c>
      <c r="AN962" s="324">
        <f t="shared" si="172"/>
        <v>0</v>
      </c>
      <c r="AO962" s="324">
        <f t="shared" si="173"/>
        <v>0</v>
      </c>
      <c r="AP962" s="324">
        <f t="shared" si="174"/>
        <v>0</v>
      </c>
      <c r="AQ962" s="324">
        <f t="shared" si="175"/>
        <v>0</v>
      </c>
      <c r="AR962" s="324">
        <f t="shared" si="176"/>
        <v>0</v>
      </c>
      <c r="AS962" s="324">
        <f t="shared" si="177"/>
        <v>0</v>
      </c>
      <c r="AT962" s="324">
        <f t="shared" si="178"/>
        <v>0</v>
      </c>
      <c r="AU962" s="321">
        <f t="shared" si="179"/>
        <v>0</v>
      </c>
      <c r="AV962" s="322" t="str">
        <f t="shared" si="169"/>
        <v/>
      </c>
      <c r="AW962" s="110"/>
      <c r="AX962" s="110"/>
      <c r="AY962" s="110"/>
    </row>
    <row r="963" spans="1:51">
      <c r="A963" s="319"/>
      <c r="B963" s="634"/>
      <c r="C963" s="634"/>
      <c r="D963" s="633"/>
      <c r="E963" s="635"/>
      <c r="F963" s="635"/>
      <c r="G963" s="634"/>
      <c r="H963" s="647"/>
      <c r="I963" s="651"/>
      <c r="J963" s="647"/>
      <c r="K963" s="649"/>
      <c r="L963" s="647">
        <f>IF(D963="",0,VLOOKUP(D963,LookupDataNonCounty!$B$2:$C$16,2,FALSE)*J963)</f>
        <v>0</v>
      </c>
      <c r="M963" s="647"/>
      <c r="N963" s="647"/>
      <c r="O963" s="647"/>
      <c r="P963" s="647"/>
      <c r="Q963" s="647"/>
      <c r="R963" s="459"/>
      <c r="S963" s="460"/>
      <c r="T963" s="461"/>
      <c r="U963" s="462"/>
      <c r="V963" s="459"/>
      <c r="W963" s="459"/>
      <c r="X963" s="459"/>
      <c r="Y963" s="463"/>
      <c r="Z963" s="464"/>
      <c r="AA963" s="465"/>
      <c r="AB963" s="459"/>
      <c r="AC963" s="463"/>
      <c r="AD963" s="464"/>
      <c r="AE963" s="466"/>
      <c r="AF963" s="464"/>
      <c r="AG963" s="461"/>
      <c r="AH963" s="464"/>
      <c r="AI963" s="461"/>
      <c r="AJ963" s="653">
        <f t="shared" si="170"/>
        <v>1</v>
      </c>
      <c r="AK963" s="607"/>
      <c r="AL963" s="320">
        <f t="shared" si="168"/>
        <v>0</v>
      </c>
      <c r="AM963" s="320">
        <f t="shared" si="171"/>
        <v>0</v>
      </c>
      <c r="AN963" s="324">
        <f t="shared" si="172"/>
        <v>0</v>
      </c>
      <c r="AO963" s="324">
        <f t="shared" si="173"/>
        <v>0</v>
      </c>
      <c r="AP963" s="324">
        <f t="shared" si="174"/>
        <v>0</v>
      </c>
      <c r="AQ963" s="324">
        <f t="shared" si="175"/>
        <v>0</v>
      </c>
      <c r="AR963" s="324">
        <f t="shared" si="176"/>
        <v>0</v>
      </c>
      <c r="AS963" s="324">
        <f t="shared" si="177"/>
        <v>0</v>
      </c>
      <c r="AT963" s="324">
        <f t="shared" si="178"/>
        <v>0</v>
      </c>
      <c r="AU963" s="321">
        <f t="shared" si="179"/>
        <v>0</v>
      </c>
      <c r="AV963" s="322" t="str">
        <f t="shared" si="169"/>
        <v/>
      </c>
      <c r="AW963" s="110"/>
      <c r="AX963" s="110"/>
      <c r="AY963" s="110"/>
    </row>
    <row r="964" spans="1:51">
      <c r="A964" s="319"/>
      <c r="B964" s="634"/>
      <c r="C964" s="634"/>
      <c r="D964" s="633"/>
      <c r="E964" s="635"/>
      <c r="F964" s="635"/>
      <c r="G964" s="634"/>
      <c r="H964" s="647"/>
      <c r="I964" s="651"/>
      <c r="J964" s="647"/>
      <c r="K964" s="649"/>
      <c r="L964" s="647">
        <f>IF(D964="",0,VLOOKUP(D964,LookupDataNonCounty!$B$2:$C$16,2,FALSE)*J964)</f>
        <v>0</v>
      </c>
      <c r="M964" s="647"/>
      <c r="N964" s="647"/>
      <c r="O964" s="647"/>
      <c r="P964" s="647"/>
      <c r="Q964" s="647"/>
      <c r="R964" s="459"/>
      <c r="S964" s="460"/>
      <c r="T964" s="461"/>
      <c r="U964" s="462"/>
      <c r="V964" s="459"/>
      <c r="W964" s="459"/>
      <c r="X964" s="459"/>
      <c r="Y964" s="463"/>
      <c r="Z964" s="464"/>
      <c r="AA964" s="465"/>
      <c r="AB964" s="459"/>
      <c r="AC964" s="463"/>
      <c r="AD964" s="464"/>
      <c r="AE964" s="466"/>
      <c r="AF964" s="464"/>
      <c r="AG964" s="461"/>
      <c r="AH964" s="464"/>
      <c r="AI964" s="461"/>
      <c r="AJ964" s="653">
        <f t="shared" si="170"/>
        <v>1</v>
      </c>
      <c r="AK964" s="608"/>
      <c r="AL964" s="320">
        <f t="shared" si="168"/>
        <v>0</v>
      </c>
      <c r="AM964" s="320">
        <f t="shared" si="171"/>
        <v>0</v>
      </c>
      <c r="AN964" s="324">
        <f t="shared" si="172"/>
        <v>0</v>
      </c>
      <c r="AO964" s="324">
        <f t="shared" si="173"/>
        <v>0</v>
      </c>
      <c r="AP964" s="324">
        <f t="shared" si="174"/>
        <v>0</v>
      </c>
      <c r="AQ964" s="324">
        <f t="shared" si="175"/>
        <v>0</v>
      </c>
      <c r="AR964" s="324">
        <f t="shared" si="176"/>
        <v>0</v>
      </c>
      <c r="AS964" s="324">
        <f t="shared" si="177"/>
        <v>0</v>
      </c>
      <c r="AT964" s="324">
        <f t="shared" si="178"/>
        <v>0</v>
      </c>
      <c r="AU964" s="321">
        <f t="shared" si="179"/>
        <v>0</v>
      </c>
      <c r="AV964" s="322" t="str">
        <f t="shared" si="169"/>
        <v/>
      </c>
      <c r="AW964" s="110"/>
      <c r="AX964" s="110"/>
      <c r="AY964" s="110"/>
    </row>
    <row r="965" spans="1:51">
      <c r="A965" s="319"/>
      <c r="B965" s="634"/>
      <c r="C965" s="634"/>
      <c r="D965" s="633"/>
      <c r="E965" s="635"/>
      <c r="F965" s="635"/>
      <c r="G965" s="634"/>
      <c r="H965" s="647"/>
      <c r="I965" s="651"/>
      <c r="J965" s="647"/>
      <c r="K965" s="649"/>
      <c r="L965" s="647">
        <f>IF(D965="",0,VLOOKUP(D965,LookupDataNonCounty!$B$2:$C$16,2,FALSE)*J965)</f>
        <v>0</v>
      </c>
      <c r="M965" s="647"/>
      <c r="N965" s="647"/>
      <c r="O965" s="647"/>
      <c r="P965" s="647"/>
      <c r="Q965" s="647"/>
      <c r="R965" s="459"/>
      <c r="S965" s="460"/>
      <c r="T965" s="461"/>
      <c r="U965" s="462"/>
      <c r="V965" s="459"/>
      <c r="W965" s="459"/>
      <c r="X965" s="459"/>
      <c r="Y965" s="463"/>
      <c r="Z965" s="464"/>
      <c r="AA965" s="465"/>
      <c r="AB965" s="459"/>
      <c r="AC965" s="463"/>
      <c r="AD965" s="464"/>
      <c r="AE965" s="466"/>
      <c r="AF965" s="464"/>
      <c r="AG965" s="461"/>
      <c r="AH965" s="464"/>
      <c r="AI965" s="461"/>
      <c r="AJ965" s="653">
        <f t="shared" si="170"/>
        <v>1</v>
      </c>
      <c r="AK965" s="607"/>
      <c r="AL965" s="320">
        <f t="shared" ref="AL965:AL1028" si="180">(I965+S965)*AJ965</f>
        <v>0</v>
      </c>
      <c r="AM965" s="320">
        <f t="shared" si="171"/>
        <v>0</v>
      </c>
      <c r="AN965" s="324">
        <f t="shared" si="172"/>
        <v>0</v>
      </c>
      <c r="AO965" s="324">
        <f t="shared" si="173"/>
        <v>0</v>
      </c>
      <c r="AP965" s="324">
        <f t="shared" si="174"/>
        <v>0</v>
      </c>
      <c r="AQ965" s="324">
        <f t="shared" si="175"/>
        <v>0</v>
      </c>
      <c r="AR965" s="324">
        <f t="shared" si="176"/>
        <v>0</v>
      </c>
      <c r="AS965" s="324">
        <f t="shared" si="177"/>
        <v>0</v>
      </c>
      <c r="AT965" s="324">
        <f t="shared" si="178"/>
        <v>0</v>
      </c>
      <c r="AU965" s="321">
        <f t="shared" si="179"/>
        <v>0</v>
      </c>
      <c r="AV965" s="322" t="str">
        <f t="shared" ref="AV965:AV1028" si="181">IF(COUNTA(AK965,M965:AI965,A965:K965)&gt;0,"Y","")</f>
        <v/>
      </c>
      <c r="AW965" s="110"/>
      <c r="AX965" s="110"/>
      <c r="AY965" s="110"/>
    </row>
    <row r="966" spans="1:51">
      <c r="A966" s="319"/>
      <c r="B966" s="634"/>
      <c r="C966" s="634"/>
      <c r="D966" s="633"/>
      <c r="E966" s="635"/>
      <c r="F966" s="635"/>
      <c r="G966" s="634"/>
      <c r="H966" s="647"/>
      <c r="I966" s="651"/>
      <c r="J966" s="647"/>
      <c r="K966" s="649"/>
      <c r="L966" s="647">
        <f>IF(D966="",0,VLOOKUP(D966,LookupDataNonCounty!$B$2:$C$16,2,FALSE)*J966)</f>
        <v>0</v>
      </c>
      <c r="M966" s="647"/>
      <c r="N966" s="647"/>
      <c r="O966" s="647"/>
      <c r="P966" s="647"/>
      <c r="Q966" s="647"/>
      <c r="R966" s="459"/>
      <c r="S966" s="460"/>
      <c r="T966" s="461"/>
      <c r="U966" s="462"/>
      <c r="V966" s="459"/>
      <c r="W966" s="459"/>
      <c r="X966" s="459"/>
      <c r="Y966" s="463"/>
      <c r="Z966" s="464"/>
      <c r="AA966" s="465"/>
      <c r="AB966" s="459"/>
      <c r="AC966" s="463"/>
      <c r="AD966" s="464"/>
      <c r="AE966" s="466"/>
      <c r="AF966" s="464"/>
      <c r="AG966" s="461"/>
      <c r="AH966" s="464"/>
      <c r="AI966" s="461"/>
      <c r="AJ966" s="653">
        <f t="shared" ref="AJ966:AJ1029" si="182">1-AK966</f>
        <v>1</v>
      </c>
      <c r="AK966" s="608"/>
      <c r="AL966" s="320">
        <f t="shared" si="180"/>
        <v>0</v>
      </c>
      <c r="AM966" s="320">
        <f t="shared" ref="AM966:AM1029" si="183">AL966/40</f>
        <v>0</v>
      </c>
      <c r="AN966" s="324">
        <f t="shared" ref="AN966:AN1029" si="184">(J966+SUM(T966:X966))*AJ966</f>
        <v>0</v>
      </c>
      <c r="AO966" s="324">
        <f t="shared" ref="AO966:AO1029" si="185">(SUM(K966,Y966,Z966)*AJ966)</f>
        <v>0</v>
      </c>
      <c r="AP966" s="324">
        <f t="shared" ref="AP966:AP1029" si="186">(L966+AA966+AB966)*AJ966</f>
        <v>0</v>
      </c>
      <c r="AQ966" s="324">
        <f t="shared" ref="AQ966:AQ1029" si="187">(SUM(M966:N966)+SUM(AC966:AD966))*AJ966</f>
        <v>0</v>
      </c>
      <c r="AR966" s="324">
        <f t="shared" ref="AR966:AR1029" si="188">(O966+AE966+AF966)*AJ966</f>
        <v>0</v>
      </c>
      <c r="AS966" s="324">
        <f t="shared" ref="AS966:AS1029" si="189">(P966+AG966+AH966)*AJ966</f>
        <v>0</v>
      </c>
      <c r="AT966" s="324">
        <f t="shared" ref="AT966:AT1029" si="190">(Q966+AI966)*AJ966</f>
        <v>0</v>
      </c>
      <c r="AU966" s="321">
        <f t="shared" ref="AU966:AU1029" si="191">SUM(AN966:AT966)</f>
        <v>0</v>
      </c>
      <c r="AV966" s="322" t="str">
        <f t="shared" si="181"/>
        <v/>
      </c>
      <c r="AW966" s="110"/>
      <c r="AX966" s="110"/>
      <c r="AY966" s="110"/>
    </row>
    <row r="967" spans="1:51">
      <c r="A967" s="319"/>
      <c r="B967" s="634"/>
      <c r="C967" s="634"/>
      <c r="D967" s="633"/>
      <c r="E967" s="635"/>
      <c r="F967" s="635"/>
      <c r="G967" s="634"/>
      <c r="H967" s="647"/>
      <c r="I967" s="651"/>
      <c r="J967" s="647"/>
      <c r="K967" s="649"/>
      <c r="L967" s="647">
        <f>IF(D967="",0,VLOOKUP(D967,LookupDataNonCounty!$B$2:$C$16,2,FALSE)*J967)</f>
        <v>0</v>
      </c>
      <c r="M967" s="647"/>
      <c r="N967" s="647"/>
      <c r="O967" s="647"/>
      <c r="P967" s="647"/>
      <c r="Q967" s="647"/>
      <c r="R967" s="459"/>
      <c r="S967" s="460"/>
      <c r="T967" s="461"/>
      <c r="U967" s="462"/>
      <c r="V967" s="459"/>
      <c r="W967" s="459"/>
      <c r="X967" s="459"/>
      <c r="Y967" s="463"/>
      <c r="Z967" s="464"/>
      <c r="AA967" s="465"/>
      <c r="AB967" s="459"/>
      <c r="AC967" s="463"/>
      <c r="AD967" s="464"/>
      <c r="AE967" s="466"/>
      <c r="AF967" s="464"/>
      <c r="AG967" s="461"/>
      <c r="AH967" s="464"/>
      <c r="AI967" s="461"/>
      <c r="AJ967" s="653">
        <f t="shared" si="182"/>
        <v>1</v>
      </c>
      <c r="AK967" s="607"/>
      <c r="AL967" s="320">
        <f t="shared" si="180"/>
        <v>0</v>
      </c>
      <c r="AM967" s="320">
        <f t="shared" si="183"/>
        <v>0</v>
      </c>
      <c r="AN967" s="324">
        <f t="shared" si="184"/>
        <v>0</v>
      </c>
      <c r="AO967" s="324">
        <f t="shared" si="185"/>
        <v>0</v>
      </c>
      <c r="AP967" s="324">
        <f t="shared" si="186"/>
        <v>0</v>
      </c>
      <c r="AQ967" s="324">
        <f t="shared" si="187"/>
        <v>0</v>
      </c>
      <c r="AR967" s="324">
        <f t="shared" si="188"/>
        <v>0</v>
      </c>
      <c r="AS967" s="324">
        <f t="shared" si="189"/>
        <v>0</v>
      </c>
      <c r="AT967" s="324">
        <f t="shared" si="190"/>
        <v>0</v>
      </c>
      <c r="AU967" s="321">
        <f t="shared" si="191"/>
        <v>0</v>
      </c>
      <c r="AV967" s="322" t="str">
        <f t="shared" si="181"/>
        <v/>
      </c>
      <c r="AW967" s="110"/>
      <c r="AX967" s="110"/>
      <c r="AY967" s="110"/>
    </row>
    <row r="968" spans="1:51">
      <c r="A968" s="319"/>
      <c r="B968" s="634"/>
      <c r="C968" s="634"/>
      <c r="D968" s="633"/>
      <c r="E968" s="635"/>
      <c r="F968" s="635"/>
      <c r="G968" s="634"/>
      <c r="H968" s="647"/>
      <c r="I968" s="651"/>
      <c r="J968" s="647"/>
      <c r="K968" s="649"/>
      <c r="L968" s="647">
        <f>IF(D968="",0,VLOOKUP(D968,LookupDataNonCounty!$B$2:$C$16,2,FALSE)*J968)</f>
        <v>0</v>
      </c>
      <c r="M968" s="647"/>
      <c r="N968" s="647"/>
      <c r="O968" s="647"/>
      <c r="P968" s="647"/>
      <c r="Q968" s="647"/>
      <c r="R968" s="459"/>
      <c r="S968" s="460"/>
      <c r="T968" s="461"/>
      <c r="U968" s="462"/>
      <c r="V968" s="459"/>
      <c r="W968" s="459"/>
      <c r="X968" s="459"/>
      <c r="Y968" s="463"/>
      <c r="Z968" s="464"/>
      <c r="AA968" s="465"/>
      <c r="AB968" s="459"/>
      <c r="AC968" s="463"/>
      <c r="AD968" s="464"/>
      <c r="AE968" s="466"/>
      <c r="AF968" s="464"/>
      <c r="AG968" s="461"/>
      <c r="AH968" s="464"/>
      <c r="AI968" s="461"/>
      <c r="AJ968" s="653">
        <f t="shared" si="182"/>
        <v>1</v>
      </c>
      <c r="AK968" s="608"/>
      <c r="AL968" s="320">
        <f t="shared" si="180"/>
        <v>0</v>
      </c>
      <c r="AM968" s="320">
        <f t="shared" si="183"/>
        <v>0</v>
      </c>
      <c r="AN968" s="324">
        <f t="shared" si="184"/>
        <v>0</v>
      </c>
      <c r="AO968" s="324">
        <f t="shared" si="185"/>
        <v>0</v>
      </c>
      <c r="AP968" s="324">
        <f t="shared" si="186"/>
        <v>0</v>
      </c>
      <c r="AQ968" s="324">
        <f t="shared" si="187"/>
        <v>0</v>
      </c>
      <c r="AR968" s="324">
        <f t="shared" si="188"/>
        <v>0</v>
      </c>
      <c r="AS968" s="324">
        <f t="shared" si="189"/>
        <v>0</v>
      </c>
      <c r="AT968" s="324">
        <f t="shared" si="190"/>
        <v>0</v>
      </c>
      <c r="AU968" s="321">
        <f t="shared" si="191"/>
        <v>0</v>
      </c>
      <c r="AV968" s="322" t="str">
        <f t="shared" si="181"/>
        <v/>
      </c>
      <c r="AW968" s="110"/>
      <c r="AX968" s="110"/>
      <c r="AY968" s="110"/>
    </row>
    <row r="969" spans="1:51">
      <c r="A969" s="319"/>
      <c r="B969" s="634"/>
      <c r="C969" s="634"/>
      <c r="D969" s="633"/>
      <c r="E969" s="635"/>
      <c r="F969" s="635"/>
      <c r="G969" s="634"/>
      <c r="H969" s="647"/>
      <c r="I969" s="651"/>
      <c r="J969" s="647"/>
      <c r="K969" s="649"/>
      <c r="L969" s="647">
        <f>IF(D969="",0,VLOOKUP(D969,LookupDataNonCounty!$B$2:$C$16,2,FALSE)*J969)</f>
        <v>0</v>
      </c>
      <c r="M969" s="647"/>
      <c r="N969" s="647"/>
      <c r="O969" s="647"/>
      <c r="P969" s="647"/>
      <c r="Q969" s="647"/>
      <c r="R969" s="459"/>
      <c r="S969" s="460"/>
      <c r="T969" s="461"/>
      <c r="U969" s="462"/>
      <c r="V969" s="459"/>
      <c r="W969" s="459"/>
      <c r="X969" s="459"/>
      <c r="Y969" s="463"/>
      <c r="Z969" s="464"/>
      <c r="AA969" s="465"/>
      <c r="AB969" s="459"/>
      <c r="AC969" s="463"/>
      <c r="AD969" s="464"/>
      <c r="AE969" s="466"/>
      <c r="AF969" s="464"/>
      <c r="AG969" s="461"/>
      <c r="AH969" s="464"/>
      <c r="AI969" s="461"/>
      <c r="AJ969" s="653">
        <f t="shared" si="182"/>
        <v>1</v>
      </c>
      <c r="AK969" s="607"/>
      <c r="AL969" s="320">
        <f t="shared" si="180"/>
        <v>0</v>
      </c>
      <c r="AM969" s="320">
        <f t="shared" si="183"/>
        <v>0</v>
      </c>
      <c r="AN969" s="324">
        <f t="shared" si="184"/>
        <v>0</v>
      </c>
      <c r="AO969" s="324">
        <f t="shared" si="185"/>
        <v>0</v>
      </c>
      <c r="AP969" s="324">
        <f t="shared" si="186"/>
        <v>0</v>
      </c>
      <c r="AQ969" s="324">
        <f t="shared" si="187"/>
        <v>0</v>
      </c>
      <c r="AR969" s="324">
        <f t="shared" si="188"/>
        <v>0</v>
      </c>
      <c r="AS969" s="324">
        <f t="shared" si="189"/>
        <v>0</v>
      </c>
      <c r="AT969" s="324">
        <f t="shared" si="190"/>
        <v>0</v>
      </c>
      <c r="AU969" s="321">
        <f t="shared" si="191"/>
        <v>0</v>
      </c>
      <c r="AV969" s="322" t="str">
        <f t="shared" si="181"/>
        <v/>
      </c>
      <c r="AW969" s="110"/>
      <c r="AX969" s="110"/>
      <c r="AY969" s="110"/>
    </row>
    <row r="970" spans="1:51">
      <c r="A970" s="319"/>
      <c r="B970" s="634"/>
      <c r="C970" s="634"/>
      <c r="D970" s="633"/>
      <c r="E970" s="635"/>
      <c r="F970" s="635"/>
      <c r="G970" s="634"/>
      <c r="H970" s="647"/>
      <c r="I970" s="651"/>
      <c r="J970" s="647"/>
      <c r="K970" s="649"/>
      <c r="L970" s="647">
        <f>IF(D970="",0,VLOOKUP(D970,LookupDataNonCounty!$B$2:$C$16,2,FALSE)*J970)</f>
        <v>0</v>
      </c>
      <c r="M970" s="647"/>
      <c r="N970" s="647"/>
      <c r="O970" s="647"/>
      <c r="P970" s="647"/>
      <c r="Q970" s="647"/>
      <c r="R970" s="459"/>
      <c r="S970" s="460"/>
      <c r="T970" s="461"/>
      <c r="U970" s="462"/>
      <c r="V970" s="459"/>
      <c r="W970" s="459"/>
      <c r="X970" s="459"/>
      <c r="Y970" s="463"/>
      <c r="Z970" s="464"/>
      <c r="AA970" s="465"/>
      <c r="AB970" s="459"/>
      <c r="AC970" s="463"/>
      <c r="AD970" s="464"/>
      <c r="AE970" s="466"/>
      <c r="AF970" s="464"/>
      <c r="AG970" s="461"/>
      <c r="AH970" s="464"/>
      <c r="AI970" s="461"/>
      <c r="AJ970" s="653">
        <f t="shared" si="182"/>
        <v>1</v>
      </c>
      <c r="AK970" s="608"/>
      <c r="AL970" s="320">
        <f t="shared" si="180"/>
        <v>0</v>
      </c>
      <c r="AM970" s="320">
        <f t="shared" si="183"/>
        <v>0</v>
      </c>
      <c r="AN970" s="324">
        <f t="shared" si="184"/>
        <v>0</v>
      </c>
      <c r="AO970" s="324">
        <f t="shared" si="185"/>
        <v>0</v>
      </c>
      <c r="AP970" s="324">
        <f t="shared" si="186"/>
        <v>0</v>
      </c>
      <c r="AQ970" s="324">
        <f t="shared" si="187"/>
        <v>0</v>
      </c>
      <c r="AR970" s="324">
        <f t="shared" si="188"/>
        <v>0</v>
      </c>
      <c r="AS970" s="324">
        <f t="shared" si="189"/>
        <v>0</v>
      </c>
      <c r="AT970" s="324">
        <f t="shared" si="190"/>
        <v>0</v>
      </c>
      <c r="AU970" s="321">
        <f t="shared" si="191"/>
        <v>0</v>
      </c>
      <c r="AV970" s="322" t="str">
        <f t="shared" si="181"/>
        <v/>
      </c>
      <c r="AW970" s="110"/>
      <c r="AX970" s="110"/>
      <c r="AY970" s="110"/>
    </row>
    <row r="971" spans="1:51">
      <c r="A971" s="319"/>
      <c r="B971" s="634"/>
      <c r="C971" s="634"/>
      <c r="D971" s="633"/>
      <c r="E971" s="635"/>
      <c r="F971" s="635"/>
      <c r="G971" s="634"/>
      <c r="H971" s="647"/>
      <c r="I971" s="651"/>
      <c r="J971" s="647"/>
      <c r="K971" s="649"/>
      <c r="L971" s="647">
        <f>IF(D971="",0,VLOOKUP(D971,LookupDataNonCounty!$B$2:$C$16,2,FALSE)*J971)</f>
        <v>0</v>
      </c>
      <c r="M971" s="647"/>
      <c r="N971" s="647"/>
      <c r="O971" s="647"/>
      <c r="P971" s="647"/>
      <c r="Q971" s="647"/>
      <c r="R971" s="459"/>
      <c r="S971" s="460"/>
      <c r="T971" s="461"/>
      <c r="U971" s="462"/>
      <c r="V971" s="459"/>
      <c r="W971" s="459"/>
      <c r="X971" s="459"/>
      <c r="Y971" s="463"/>
      <c r="Z971" s="464"/>
      <c r="AA971" s="465"/>
      <c r="AB971" s="459"/>
      <c r="AC971" s="463"/>
      <c r="AD971" s="464"/>
      <c r="AE971" s="466"/>
      <c r="AF971" s="464"/>
      <c r="AG971" s="461"/>
      <c r="AH971" s="464"/>
      <c r="AI971" s="461"/>
      <c r="AJ971" s="653">
        <f t="shared" si="182"/>
        <v>1</v>
      </c>
      <c r="AK971" s="607"/>
      <c r="AL971" s="320">
        <f t="shared" si="180"/>
        <v>0</v>
      </c>
      <c r="AM971" s="320">
        <f t="shared" si="183"/>
        <v>0</v>
      </c>
      <c r="AN971" s="324">
        <f t="shared" si="184"/>
        <v>0</v>
      </c>
      <c r="AO971" s="324">
        <f t="shared" si="185"/>
        <v>0</v>
      </c>
      <c r="AP971" s="324">
        <f t="shared" si="186"/>
        <v>0</v>
      </c>
      <c r="AQ971" s="324">
        <f t="shared" si="187"/>
        <v>0</v>
      </c>
      <c r="AR971" s="324">
        <f t="shared" si="188"/>
        <v>0</v>
      </c>
      <c r="AS971" s="324">
        <f t="shared" si="189"/>
        <v>0</v>
      </c>
      <c r="AT971" s="324">
        <f t="shared" si="190"/>
        <v>0</v>
      </c>
      <c r="AU971" s="321">
        <f t="shared" si="191"/>
        <v>0</v>
      </c>
      <c r="AV971" s="322" t="str">
        <f t="shared" si="181"/>
        <v/>
      </c>
      <c r="AW971" s="110"/>
      <c r="AX971" s="110"/>
      <c r="AY971" s="110"/>
    </row>
    <row r="972" spans="1:51">
      <c r="A972" s="319"/>
      <c r="B972" s="634"/>
      <c r="C972" s="634"/>
      <c r="D972" s="633"/>
      <c r="E972" s="635"/>
      <c r="F972" s="635"/>
      <c r="G972" s="634"/>
      <c r="H972" s="647"/>
      <c r="I972" s="651"/>
      <c r="J972" s="647"/>
      <c r="K972" s="649"/>
      <c r="L972" s="647">
        <f>IF(D972="",0,VLOOKUP(D972,LookupDataNonCounty!$B$2:$C$16,2,FALSE)*J972)</f>
        <v>0</v>
      </c>
      <c r="M972" s="647"/>
      <c r="N972" s="647"/>
      <c r="O972" s="647"/>
      <c r="P972" s="647"/>
      <c r="Q972" s="647"/>
      <c r="R972" s="459"/>
      <c r="S972" s="460"/>
      <c r="T972" s="461"/>
      <c r="U972" s="462"/>
      <c r="V972" s="459"/>
      <c r="W972" s="459"/>
      <c r="X972" s="459"/>
      <c r="Y972" s="463"/>
      <c r="Z972" s="464"/>
      <c r="AA972" s="465"/>
      <c r="AB972" s="459"/>
      <c r="AC972" s="463"/>
      <c r="AD972" s="464"/>
      <c r="AE972" s="466"/>
      <c r="AF972" s="464"/>
      <c r="AG972" s="461"/>
      <c r="AH972" s="464"/>
      <c r="AI972" s="461"/>
      <c r="AJ972" s="653">
        <f t="shared" si="182"/>
        <v>1</v>
      </c>
      <c r="AK972" s="608"/>
      <c r="AL972" s="320">
        <f t="shared" si="180"/>
        <v>0</v>
      </c>
      <c r="AM972" s="320">
        <f t="shared" si="183"/>
        <v>0</v>
      </c>
      <c r="AN972" s="324">
        <f t="shared" si="184"/>
        <v>0</v>
      </c>
      <c r="AO972" s="324">
        <f t="shared" si="185"/>
        <v>0</v>
      </c>
      <c r="AP972" s="324">
        <f t="shared" si="186"/>
        <v>0</v>
      </c>
      <c r="AQ972" s="324">
        <f t="shared" si="187"/>
        <v>0</v>
      </c>
      <c r="AR972" s="324">
        <f t="shared" si="188"/>
        <v>0</v>
      </c>
      <c r="AS972" s="324">
        <f t="shared" si="189"/>
        <v>0</v>
      </c>
      <c r="AT972" s="324">
        <f t="shared" si="190"/>
        <v>0</v>
      </c>
      <c r="AU972" s="321">
        <f t="shared" si="191"/>
        <v>0</v>
      </c>
      <c r="AV972" s="322" t="str">
        <f t="shared" si="181"/>
        <v/>
      </c>
      <c r="AW972" s="110"/>
      <c r="AX972" s="110"/>
      <c r="AY972" s="110"/>
    </row>
    <row r="973" spans="1:51">
      <c r="A973" s="319"/>
      <c r="B973" s="634"/>
      <c r="C973" s="634"/>
      <c r="D973" s="633"/>
      <c r="E973" s="635"/>
      <c r="F973" s="635"/>
      <c r="G973" s="634"/>
      <c r="H973" s="647"/>
      <c r="I973" s="651"/>
      <c r="J973" s="647"/>
      <c r="K973" s="649"/>
      <c r="L973" s="647">
        <f>IF(D973="",0,VLOOKUP(D973,LookupDataNonCounty!$B$2:$C$16,2,FALSE)*J973)</f>
        <v>0</v>
      </c>
      <c r="M973" s="647"/>
      <c r="N973" s="647"/>
      <c r="O973" s="647"/>
      <c r="P973" s="647"/>
      <c r="Q973" s="647"/>
      <c r="R973" s="459"/>
      <c r="S973" s="460"/>
      <c r="T973" s="461"/>
      <c r="U973" s="462"/>
      <c r="V973" s="459"/>
      <c r="W973" s="459"/>
      <c r="X973" s="459"/>
      <c r="Y973" s="463"/>
      <c r="Z973" s="464"/>
      <c r="AA973" s="465"/>
      <c r="AB973" s="459"/>
      <c r="AC973" s="463"/>
      <c r="AD973" s="464"/>
      <c r="AE973" s="466"/>
      <c r="AF973" s="464"/>
      <c r="AG973" s="461"/>
      <c r="AH973" s="464"/>
      <c r="AI973" s="461"/>
      <c r="AJ973" s="653">
        <f t="shared" si="182"/>
        <v>1</v>
      </c>
      <c r="AK973" s="607"/>
      <c r="AL973" s="320">
        <f t="shared" si="180"/>
        <v>0</v>
      </c>
      <c r="AM973" s="320">
        <f t="shared" si="183"/>
        <v>0</v>
      </c>
      <c r="AN973" s="324">
        <f t="shared" si="184"/>
        <v>0</v>
      </c>
      <c r="AO973" s="324">
        <f t="shared" si="185"/>
        <v>0</v>
      </c>
      <c r="AP973" s="324">
        <f t="shared" si="186"/>
        <v>0</v>
      </c>
      <c r="AQ973" s="324">
        <f t="shared" si="187"/>
        <v>0</v>
      </c>
      <c r="AR973" s="324">
        <f t="shared" si="188"/>
        <v>0</v>
      </c>
      <c r="AS973" s="324">
        <f t="shared" si="189"/>
        <v>0</v>
      </c>
      <c r="AT973" s="324">
        <f t="shared" si="190"/>
        <v>0</v>
      </c>
      <c r="AU973" s="321">
        <f t="shared" si="191"/>
        <v>0</v>
      </c>
      <c r="AV973" s="322" t="str">
        <f t="shared" si="181"/>
        <v/>
      </c>
      <c r="AW973" s="110"/>
      <c r="AX973" s="110"/>
      <c r="AY973" s="110"/>
    </row>
    <row r="974" spans="1:51">
      <c r="A974" s="319"/>
      <c r="B974" s="634"/>
      <c r="C974" s="634"/>
      <c r="D974" s="633"/>
      <c r="E974" s="635"/>
      <c r="F974" s="635"/>
      <c r="G974" s="634"/>
      <c r="H974" s="647"/>
      <c r="I974" s="651"/>
      <c r="J974" s="647"/>
      <c r="K974" s="649"/>
      <c r="L974" s="647">
        <f>IF(D974="",0,VLOOKUP(D974,LookupDataNonCounty!$B$2:$C$16,2,FALSE)*J974)</f>
        <v>0</v>
      </c>
      <c r="M974" s="647"/>
      <c r="N974" s="647"/>
      <c r="O974" s="647"/>
      <c r="P974" s="647"/>
      <c r="Q974" s="647"/>
      <c r="R974" s="459"/>
      <c r="S974" s="460"/>
      <c r="T974" s="461"/>
      <c r="U974" s="462"/>
      <c r="V974" s="459"/>
      <c r="W974" s="459"/>
      <c r="X974" s="459"/>
      <c r="Y974" s="463"/>
      <c r="Z974" s="464"/>
      <c r="AA974" s="465"/>
      <c r="AB974" s="459"/>
      <c r="AC974" s="463"/>
      <c r="AD974" s="464"/>
      <c r="AE974" s="466"/>
      <c r="AF974" s="464"/>
      <c r="AG974" s="461"/>
      <c r="AH974" s="464"/>
      <c r="AI974" s="461"/>
      <c r="AJ974" s="653">
        <f t="shared" si="182"/>
        <v>1</v>
      </c>
      <c r="AK974" s="608"/>
      <c r="AL974" s="320">
        <f t="shared" si="180"/>
        <v>0</v>
      </c>
      <c r="AM974" s="320">
        <f t="shared" si="183"/>
        <v>0</v>
      </c>
      <c r="AN974" s="324">
        <f t="shared" si="184"/>
        <v>0</v>
      </c>
      <c r="AO974" s="324">
        <f t="shared" si="185"/>
        <v>0</v>
      </c>
      <c r="AP974" s="324">
        <f t="shared" si="186"/>
        <v>0</v>
      </c>
      <c r="AQ974" s="324">
        <f t="shared" si="187"/>
        <v>0</v>
      </c>
      <c r="AR974" s="324">
        <f t="shared" si="188"/>
        <v>0</v>
      </c>
      <c r="AS974" s="324">
        <f t="shared" si="189"/>
        <v>0</v>
      </c>
      <c r="AT974" s="324">
        <f t="shared" si="190"/>
        <v>0</v>
      </c>
      <c r="AU974" s="321">
        <f t="shared" si="191"/>
        <v>0</v>
      </c>
      <c r="AV974" s="322" t="str">
        <f t="shared" si="181"/>
        <v/>
      </c>
      <c r="AW974" s="110"/>
      <c r="AX974" s="110"/>
      <c r="AY974" s="110"/>
    </row>
    <row r="975" spans="1:51">
      <c r="A975" s="319"/>
      <c r="B975" s="634"/>
      <c r="C975" s="634"/>
      <c r="D975" s="633"/>
      <c r="E975" s="635"/>
      <c r="F975" s="635"/>
      <c r="G975" s="634"/>
      <c r="H975" s="647"/>
      <c r="I975" s="651"/>
      <c r="J975" s="647"/>
      <c r="K975" s="649"/>
      <c r="L975" s="647">
        <f>IF(D975="",0,VLOOKUP(D975,LookupDataNonCounty!$B$2:$C$16,2,FALSE)*J975)</f>
        <v>0</v>
      </c>
      <c r="M975" s="647"/>
      <c r="N975" s="647"/>
      <c r="O975" s="647"/>
      <c r="P975" s="647"/>
      <c r="Q975" s="647"/>
      <c r="R975" s="459"/>
      <c r="S975" s="460"/>
      <c r="T975" s="461"/>
      <c r="U975" s="462"/>
      <c r="V975" s="459"/>
      <c r="W975" s="459"/>
      <c r="X975" s="459"/>
      <c r="Y975" s="463"/>
      <c r="Z975" s="464"/>
      <c r="AA975" s="465"/>
      <c r="AB975" s="459"/>
      <c r="AC975" s="463"/>
      <c r="AD975" s="464"/>
      <c r="AE975" s="466"/>
      <c r="AF975" s="464"/>
      <c r="AG975" s="461"/>
      <c r="AH975" s="464"/>
      <c r="AI975" s="461"/>
      <c r="AJ975" s="653">
        <f t="shared" si="182"/>
        <v>1</v>
      </c>
      <c r="AK975" s="607"/>
      <c r="AL975" s="320">
        <f t="shared" si="180"/>
        <v>0</v>
      </c>
      <c r="AM975" s="320">
        <f t="shared" si="183"/>
        <v>0</v>
      </c>
      <c r="AN975" s="324">
        <f t="shared" si="184"/>
        <v>0</v>
      </c>
      <c r="AO975" s="324">
        <f t="shared" si="185"/>
        <v>0</v>
      </c>
      <c r="AP975" s="324">
        <f t="shared" si="186"/>
        <v>0</v>
      </c>
      <c r="AQ975" s="324">
        <f t="shared" si="187"/>
        <v>0</v>
      </c>
      <c r="AR975" s="324">
        <f t="shared" si="188"/>
        <v>0</v>
      </c>
      <c r="AS975" s="324">
        <f t="shared" si="189"/>
        <v>0</v>
      </c>
      <c r="AT975" s="324">
        <f t="shared" si="190"/>
        <v>0</v>
      </c>
      <c r="AU975" s="321">
        <f t="shared" si="191"/>
        <v>0</v>
      </c>
      <c r="AV975" s="322" t="str">
        <f t="shared" si="181"/>
        <v/>
      </c>
      <c r="AW975" s="110"/>
      <c r="AX975" s="110"/>
      <c r="AY975" s="110"/>
    </row>
    <row r="976" spans="1:51">
      <c r="A976" s="319"/>
      <c r="B976" s="634"/>
      <c r="C976" s="634"/>
      <c r="D976" s="633"/>
      <c r="E976" s="635"/>
      <c r="F976" s="635"/>
      <c r="G976" s="634"/>
      <c r="H976" s="647"/>
      <c r="I976" s="651"/>
      <c r="J976" s="647"/>
      <c r="K976" s="649"/>
      <c r="L976" s="647">
        <f>IF(D976="",0,VLOOKUP(D976,LookupDataNonCounty!$B$2:$C$16,2,FALSE)*J976)</f>
        <v>0</v>
      </c>
      <c r="M976" s="647"/>
      <c r="N976" s="647"/>
      <c r="O976" s="647"/>
      <c r="P976" s="647"/>
      <c r="Q976" s="647"/>
      <c r="R976" s="459"/>
      <c r="S976" s="460"/>
      <c r="T976" s="461"/>
      <c r="U976" s="462"/>
      <c r="V976" s="459"/>
      <c r="W976" s="459"/>
      <c r="X976" s="459"/>
      <c r="Y976" s="463"/>
      <c r="Z976" s="464"/>
      <c r="AA976" s="465"/>
      <c r="AB976" s="459"/>
      <c r="AC976" s="463"/>
      <c r="AD976" s="464"/>
      <c r="AE976" s="466"/>
      <c r="AF976" s="464"/>
      <c r="AG976" s="461"/>
      <c r="AH976" s="464"/>
      <c r="AI976" s="461"/>
      <c r="AJ976" s="653">
        <f t="shared" si="182"/>
        <v>1</v>
      </c>
      <c r="AK976" s="608"/>
      <c r="AL976" s="320">
        <f t="shared" si="180"/>
        <v>0</v>
      </c>
      <c r="AM976" s="320">
        <f t="shared" si="183"/>
        <v>0</v>
      </c>
      <c r="AN976" s="324">
        <f t="shared" si="184"/>
        <v>0</v>
      </c>
      <c r="AO976" s="324">
        <f t="shared" si="185"/>
        <v>0</v>
      </c>
      <c r="AP976" s="324">
        <f t="shared" si="186"/>
        <v>0</v>
      </c>
      <c r="AQ976" s="324">
        <f t="shared" si="187"/>
        <v>0</v>
      </c>
      <c r="AR976" s="324">
        <f t="shared" si="188"/>
        <v>0</v>
      </c>
      <c r="AS976" s="324">
        <f t="shared" si="189"/>
        <v>0</v>
      </c>
      <c r="AT976" s="324">
        <f t="shared" si="190"/>
        <v>0</v>
      </c>
      <c r="AU976" s="321">
        <f t="shared" si="191"/>
        <v>0</v>
      </c>
      <c r="AV976" s="322" t="str">
        <f t="shared" si="181"/>
        <v/>
      </c>
      <c r="AW976" s="110"/>
      <c r="AX976" s="110"/>
      <c r="AY976" s="110"/>
    </row>
    <row r="977" spans="1:51">
      <c r="A977" s="319"/>
      <c r="B977" s="634"/>
      <c r="C977" s="634"/>
      <c r="D977" s="633"/>
      <c r="E977" s="635"/>
      <c r="F977" s="635"/>
      <c r="G977" s="634"/>
      <c r="H977" s="647"/>
      <c r="I977" s="651"/>
      <c r="J977" s="647"/>
      <c r="K977" s="649"/>
      <c r="L977" s="647">
        <f>IF(D977="",0,VLOOKUP(D977,LookupDataNonCounty!$B$2:$C$16,2,FALSE)*J977)</f>
        <v>0</v>
      </c>
      <c r="M977" s="647"/>
      <c r="N977" s="647"/>
      <c r="O977" s="647"/>
      <c r="P977" s="647"/>
      <c r="Q977" s="647"/>
      <c r="R977" s="459"/>
      <c r="S977" s="460"/>
      <c r="T977" s="461"/>
      <c r="U977" s="462"/>
      <c r="V977" s="459"/>
      <c r="W977" s="459"/>
      <c r="X977" s="459"/>
      <c r="Y977" s="463"/>
      <c r="Z977" s="464"/>
      <c r="AA977" s="465"/>
      <c r="AB977" s="459"/>
      <c r="AC977" s="463"/>
      <c r="AD977" s="464"/>
      <c r="AE977" s="466"/>
      <c r="AF977" s="464"/>
      <c r="AG977" s="461"/>
      <c r="AH977" s="464"/>
      <c r="AI977" s="461"/>
      <c r="AJ977" s="653">
        <f t="shared" si="182"/>
        <v>1</v>
      </c>
      <c r="AK977" s="607"/>
      <c r="AL977" s="320">
        <f t="shared" si="180"/>
        <v>0</v>
      </c>
      <c r="AM977" s="320">
        <f t="shared" si="183"/>
        <v>0</v>
      </c>
      <c r="AN977" s="324">
        <f t="shared" si="184"/>
        <v>0</v>
      </c>
      <c r="AO977" s="324">
        <f t="shared" si="185"/>
        <v>0</v>
      </c>
      <c r="AP977" s="324">
        <f t="shared" si="186"/>
        <v>0</v>
      </c>
      <c r="AQ977" s="324">
        <f t="shared" si="187"/>
        <v>0</v>
      </c>
      <c r="AR977" s="324">
        <f t="shared" si="188"/>
        <v>0</v>
      </c>
      <c r="AS977" s="324">
        <f t="shared" si="189"/>
        <v>0</v>
      </c>
      <c r="AT977" s="324">
        <f t="shared" si="190"/>
        <v>0</v>
      </c>
      <c r="AU977" s="321">
        <f t="shared" si="191"/>
        <v>0</v>
      </c>
      <c r="AV977" s="322" t="str">
        <f t="shared" si="181"/>
        <v/>
      </c>
      <c r="AW977" s="110"/>
      <c r="AX977" s="110"/>
      <c r="AY977" s="110"/>
    </row>
    <row r="978" spans="1:51">
      <c r="A978" s="319"/>
      <c r="B978" s="634"/>
      <c r="C978" s="634"/>
      <c r="D978" s="633"/>
      <c r="E978" s="635"/>
      <c r="F978" s="635"/>
      <c r="G978" s="634"/>
      <c r="H978" s="647"/>
      <c r="I978" s="651"/>
      <c r="J978" s="647"/>
      <c r="K978" s="649"/>
      <c r="L978" s="647">
        <f>IF(D978="",0,VLOOKUP(D978,LookupDataNonCounty!$B$2:$C$16,2,FALSE)*J978)</f>
        <v>0</v>
      </c>
      <c r="M978" s="647"/>
      <c r="N978" s="647"/>
      <c r="O978" s="647"/>
      <c r="P978" s="647"/>
      <c r="Q978" s="647"/>
      <c r="R978" s="459"/>
      <c r="S978" s="460"/>
      <c r="T978" s="461"/>
      <c r="U978" s="462"/>
      <c r="V978" s="459"/>
      <c r="W978" s="459"/>
      <c r="X978" s="459"/>
      <c r="Y978" s="463"/>
      <c r="Z978" s="464"/>
      <c r="AA978" s="465"/>
      <c r="AB978" s="459"/>
      <c r="AC978" s="463"/>
      <c r="AD978" s="464"/>
      <c r="AE978" s="466"/>
      <c r="AF978" s="464"/>
      <c r="AG978" s="461"/>
      <c r="AH978" s="464"/>
      <c r="AI978" s="461"/>
      <c r="AJ978" s="653">
        <f t="shared" si="182"/>
        <v>1</v>
      </c>
      <c r="AK978" s="608"/>
      <c r="AL978" s="320">
        <f t="shared" si="180"/>
        <v>0</v>
      </c>
      <c r="AM978" s="320">
        <f t="shared" si="183"/>
        <v>0</v>
      </c>
      <c r="AN978" s="324">
        <f t="shared" si="184"/>
        <v>0</v>
      </c>
      <c r="AO978" s="324">
        <f t="shared" si="185"/>
        <v>0</v>
      </c>
      <c r="AP978" s="324">
        <f t="shared" si="186"/>
        <v>0</v>
      </c>
      <c r="AQ978" s="324">
        <f t="shared" si="187"/>
        <v>0</v>
      </c>
      <c r="AR978" s="324">
        <f t="shared" si="188"/>
        <v>0</v>
      </c>
      <c r="AS978" s="324">
        <f t="shared" si="189"/>
        <v>0</v>
      </c>
      <c r="AT978" s="324">
        <f t="shared" si="190"/>
        <v>0</v>
      </c>
      <c r="AU978" s="321">
        <f t="shared" si="191"/>
        <v>0</v>
      </c>
      <c r="AV978" s="322" t="str">
        <f t="shared" si="181"/>
        <v/>
      </c>
      <c r="AW978" s="110"/>
      <c r="AX978" s="110"/>
      <c r="AY978" s="110"/>
    </row>
    <row r="979" spans="1:51">
      <c r="A979" s="319"/>
      <c r="B979" s="634"/>
      <c r="C979" s="634"/>
      <c r="D979" s="633"/>
      <c r="E979" s="635"/>
      <c r="F979" s="635"/>
      <c r="G979" s="634"/>
      <c r="H979" s="647"/>
      <c r="I979" s="651"/>
      <c r="J979" s="647"/>
      <c r="K979" s="649"/>
      <c r="L979" s="647">
        <f>IF(D979="",0,VLOOKUP(D979,LookupDataNonCounty!$B$2:$C$16,2,FALSE)*J979)</f>
        <v>0</v>
      </c>
      <c r="M979" s="647"/>
      <c r="N979" s="647"/>
      <c r="O979" s="647"/>
      <c r="P979" s="647"/>
      <c r="Q979" s="647"/>
      <c r="R979" s="459"/>
      <c r="S979" s="460"/>
      <c r="T979" s="461"/>
      <c r="U979" s="462"/>
      <c r="V979" s="459"/>
      <c r="W979" s="459"/>
      <c r="X979" s="459"/>
      <c r="Y979" s="463"/>
      <c r="Z979" s="464"/>
      <c r="AA979" s="465"/>
      <c r="AB979" s="459"/>
      <c r="AC979" s="463"/>
      <c r="AD979" s="464"/>
      <c r="AE979" s="466"/>
      <c r="AF979" s="464"/>
      <c r="AG979" s="461"/>
      <c r="AH979" s="464"/>
      <c r="AI979" s="461"/>
      <c r="AJ979" s="653">
        <f t="shared" si="182"/>
        <v>1</v>
      </c>
      <c r="AK979" s="607"/>
      <c r="AL979" s="320">
        <f t="shared" si="180"/>
        <v>0</v>
      </c>
      <c r="AM979" s="320">
        <f t="shared" si="183"/>
        <v>0</v>
      </c>
      <c r="AN979" s="324">
        <f t="shared" si="184"/>
        <v>0</v>
      </c>
      <c r="AO979" s="324">
        <f t="shared" si="185"/>
        <v>0</v>
      </c>
      <c r="AP979" s="324">
        <f t="shared" si="186"/>
        <v>0</v>
      </c>
      <c r="AQ979" s="324">
        <f t="shared" si="187"/>
        <v>0</v>
      </c>
      <c r="AR979" s="324">
        <f t="shared" si="188"/>
        <v>0</v>
      </c>
      <c r="AS979" s="324">
        <f t="shared" si="189"/>
        <v>0</v>
      </c>
      <c r="AT979" s="324">
        <f t="shared" si="190"/>
        <v>0</v>
      </c>
      <c r="AU979" s="321">
        <f t="shared" si="191"/>
        <v>0</v>
      </c>
      <c r="AV979" s="322" t="str">
        <f t="shared" si="181"/>
        <v/>
      </c>
      <c r="AW979" s="110"/>
      <c r="AX979" s="110"/>
      <c r="AY979" s="110"/>
    </row>
    <row r="980" spans="1:51">
      <c r="A980" s="319"/>
      <c r="B980" s="634"/>
      <c r="C980" s="634"/>
      <c r="D980" s="633"/>
      <c r="E980" s="635"/>
      <c r="F980" s="635"/>
      <c r="G980" s="634"/>
      <c r="H980" s="647"/>
      <c r="I980" s="651"/>
      <c r="J980" s="647"/>
      <c r="K980" s="649"/>
      <c r="L980" s="647">
        <f>IF(D980="",0,VLOOKUP(D980,LookupDataNonCounty!$B$2:$C$16,2,FALSE)*J980)</f>
        <v>0</v>
      </c>
      <c r="M980" s="647"/>
      <c r="N980" s="647"/>
      <c r="O980" s="647"/>
      <c r="P980" s="647"/>
      <c r="Q980" s="647"/>
      <c r="R980" s="459"/>
      <c r="S980" s="460"/>
      <c r="T980" s="461"/>
      <c r="U980" s="462"/>
      <c r="V980" s="459"/>
      <c r="W980" s="459"/>
      <c r="X980" s="459"/>
      <c r="Y980" s="463"/>
      <c r="Z980" s="464"/>
      <c r="AA980" s="465"/>
      <c r="AB980" s="459"/>
      <c r="AC980" s="463"/>
      <c r="AD980" s="464"/>
      <c r="AE980" s="466"/>
      <c r="AF980" s="464"/>
      <c r="AG980" s="461"/>
      <c r="AH980" s="464"/>
      <c r="AI980" s="461"/>
      <c r="AJ980" s="653">
        <f t="shared" si="182"/>
        <v>1</v>
      </c>
      <c r="AK980" s="608"/>
      <c r="AL980" s="320">
        <f t="shared" si="180"/>
        <v>0</v>
      </c>
      <c r="AM980" s="320">
        <f t="shared" si="183"/>
        <v>0</v>
      </c>
      <c r="AN980" s="324">
        <f t="shared" si="184"/>
        <v>0</v>
      </c>
      <c r="AO980" s="324">
        <f t="shared" si="185"/>
        <v>0</v>
      </c>
      <c r="AP980" s="324">
        <f t="shared" si="186"/>
        <v>0</v>
      </c>
      <c r="AQ980" s="324">
        <f t="shared" si="187"/>
        <v>0</v>
      </c>
      <c r="AR980" s="324">
        <f t="shared" si="188"/>
        <v>0</v>
      </c>
      <c r="AS980" s="324">
        <f t="shared" si="189"/>
        <v>0</v>
      </c>
      <c r="AT980" s="324">
        <f t="shared" si="190"/>
        <v>0</v>
      </c>
      <c r="AU980" s="321">
        <f t="shared" si="191"/>
        <v>0</v>
      </c>
      <c r="AV980" s="322" t="str">
        <f t="shared" si="181"/>
        <v/>
      </c>
      <c r="AW980" s="110"/>
      <c r="AX980" s="110"/>
      <c r="AY980" s="110"/>
    </row>
    <row r="981" spans="1:51">
      <c r="A981" s="319"/>
      <c r="B981" s="634"/>
      <c r="C981" s="634"/>
      <c r="D981" s="633"/>
      <c r="E981" s="635"/>
      <c r="F981" s="635"/>
      <c r="G981" s="634"/>
      <c r="H981" s="647"/>
      <c r="I981" s="651"/>
      <c r="J981" s="647"/>
      <c r="K981" s="649"/>
      <c r="L981" s="647">
        <f>IF(D981="",0,VLOOKUP(D981,LookupDataNonCounty!$B$2:$C$16,2,FALSE)*J981)</f>
        <v>0</v>
      </c>
      <c r="M981" s="647"/>
      <c r="N981" s="647"/>
      <c r="O981" s="647"/>
      <c r="P981" s="647"/>
      <c r="Q981" s="647"/>
      <c r="R981" s="459"/>
      <c r="S981" s="460"/>
      <c r="T981" s="461"/>
      <c r="U981" s="462"/>
      <c r="V981" s="459"/>
      <c r="W981" s="459"/>
      <c r="X981" s="459"/>
      <c r="Y981" s="463"/>
      <c r="Z981" s="464"/>
      <c r="AA981" s="465"/>
      <c r="AB981" s="459"/>
      <c r="AC981" s="463"/>
      <c r="AD981" s="464"/>
      <c r="AE981" s="466"/>
      <c r="AF981" s="464"/>
      <c r="AG981" s="461"/>
      <c r="AH981" s="464"/>
      <c r="AI981" s="461"/>
      <c r="AJ981" s="653">
        <f t="shared" si="182"/>
        <v>1</v>
      </c>
      <c r="AK981" s="607"/>
      <c r="AL981" s="320">
        <f t="shared" si="180"/>
        <v>0</v>
      </c>
      <c r="AM981" s="320">
        <f t="shared" si="183"/>
        <v>0</v>
      </c>
      <c r="AN981" s="324">
        <f t="shared" si="184"/>
        <v>0</v>
      </c>
      <c r="AO981" s="324">
        <f t="shared" si="185"/>
        <v>0</v>
      </c>
      <c r="AP981" s="324">
        <f t="shared" si="186"/>
        <v>0</v>
      </c>
      <c r="AQ981" s="324">
        <f t="shared" si="187"/>
        <v>0</v>
      </c>
      <c r="AR981" s="324">
        <f t="shared" si="188"/>
        <v>0</v>
      </c>
      <c r="AS981" s="324">
        <f t="shared" si="189"/>
        <v>0</v>
      </c>
      <c r="AT981" s="324">
        <f t="shared" si="190"/>
        <v>0</v>
      </c>
      <c r="AU981" s="321">
        <f t="shared" si="191"/>
        <v>0</v>
      </c>
      <c r="AV981" s="322" t="str">
        <f t="shared" si="181"/>
        <v/>
      </c>
      <c r="AW981" s="110"/>
      <c r="AX981" s="110"/>
      <c r="AY981" s="110"/>
    </row>
    <row r="982" spans="1:51">
      <c r="A982" s="319"/>
      <c r="B982" s="634"/>
      <c r="C982" s="634"/>
      <c r="D982" s="633"/>
      <c r="E982" s="635"/>
      <c r="F982" s="635"/>
      <c r="G982" s="634"/>
      <c r="H982" s="647"/>
      <c r="I982" s="651"/>
      <c r="J982" s="647"/>
      <c r="K982" s="649"/>
      <c r="L982" s="647">
        <f>IF(D982="",0,VLOOKUP(D982,LookupDataNonCounty!$B$2:$C$16,2,FALSE)*J982)</f>
        <v>0</v>
      </c>
      <c r="M982" s="647"/>
      <c r="N982" s="647"/>
      <c r="O982" s="647"/>
      <c r="P982" s="647"/>
      <c r="Q982" s="647"/>
      <c r="R982" s="459"/>
      <c r="S982" s="460"/>
      <c r="T982" s="461"/>
      <c r="U982" s="462"/>
      <c r="V982" s="459"/>
      <c r="W982" s="459"/>
      <c r="X982" s="459"/>
      <c r="Y982" s="463"/>
      <c r="Z982" s="464"/>
      <c r="AA982" s="465"/>
      <c r="AB982" s="459"/>
      <c r="AC982" s="463"/>
      <c r="AD982" s="464"/>
      <c r="AE982" s="466"/>
      <c r="AF982" s="464"/>
      <c r="AG982" s="461"/>
      <c r="AH982" s="464"/>
      <c r="AI982" s="461"/>
      <c r="AJ982" s="653">
        <f t="shared" si="182"/>
        <v>1</v>
      </c>
      <c r="AK982" s="608"/>
      <c r="AL982" s="320">
        <f t="shared" si="180"/>
        <v>0</v>
      </c>
      <c r="AM982" s="320">
        <f t="shared" si="183"/>
        <v>0</v>
      </c>
      <c r="AN982" s="324">
        <f t="shared" si="184"/>
        <v>0</v>
      </c>
      <c r="AO982" s="324">
        <f t="shared" si="185"/>
        <v>0</v>
      </c>
      <c r="AP982" s="324">
        <f t="shared" si="186"/>
        <v>0</v>
      </c>
      <c r="AQ982" s="324">
        <f t="shared" si="187"/>
        <v>0</v>
      </c>
      <c r="AR982" s="324">
        <f t="shared" si="188"/>
        <v>0</v>
      </c>
      <c r="AS982" s="324">
        <f t="shared" si="189"/>
        <v>0</v>
      </c>
      <c r="AT982" s="324">
        <f t="shared" si="190"/>
        <v>0</v>
      </c>
      <c r="AU982" s="321">
        <f t="shared" si="191"/>
        <v>0</v>
      </c>
      <c r="AV982" s="322" t="str">
        <f t="shared" si="181"/>
        <v/>
      </c>
      <c r="AW982" s="110"/>
      <c r="AX982" s="110"/>
      <c r="AY982" s="110"/>
    </row>
    <row r="983" spans="1:51">
      <c r="A983" s="319"/>
      <c r="B983" s="634"/>
      <c r="C983" s="634"/>
      <c r="D983" s="633"/>
      <c r="E983" s="635"/>
      <c r="F983" s="635"/>
      <c r="G983" s="634"/>
      <c r="H983" s="647"/>
      <c r="I983" s="651"/>
      <c r="J983" s="647"/>
      <c r="K983" s="649"/>
      <c r="L983" s="647">
        <f>IF(D983="",0,VLOOKUP(D983,LookupDataNonCounty!$B$2:$C$16,2,FALSE)*J983)</f>
        <v>0</v>
      </c>
      <c r="M983" s="647"/>
      <c r="N983" s="647"/>
      <c r="O983" s="647"/>
      <c r="P983" s="647"/>
      <c r="Q983" s="647"/>
      <c r="R983" s="459"/>
      <c r="S983" s="460"/>
      <c r="T983" s="461"/>
      <c r="U983" s="462"/>
      <c r="V983" s="459"/>
      <c r="W983" s="459"/>
      <c r="X983" s="459"/>
      <c r="Y983" s="463"/>
      <c r="Z983" s="464"/>
      <c r="AA983" s="465"/>
      <c r="AB983" s="459"/>
      <c r="AC983" s="463"/>
      <c r="AD983" s="464"/>
      <c r="AE983" s="466"/>
      <c r="AF983" s="464"/>
      <c r="AG983" s="461"/>
      <c r="AH983" s="464"/>
      <c r="AI983" s="461"/>
      <c r="AJ983" s="653">
        <f t="shared" si="182"/>
        <v>1</v>
      </c>
      <c r="AK983" s="607"/>
      <c r="AL983" s="320">
        <f t="shared" si="180"/>
        <v>0</v>
      </c>
      <c r="AM983" s="320">
        <f t="shared" si="183"/>
        <v>0</v>
      </c>
      <c r="AN983" s="324">
        <f t="shared" si="184"/>
        <v>0</v>
      </c>
      <c r="AO983" s="324">
        <f t="shared" si="185"/>
        <v>0</v>
      </c>
      <c r="AP983" s="324">
        <f t="shared" si="186"/>
        <v>0</v>
      </c>
      <c r="AQ983" s="324">
        <f t="shared" si="187"/>
        <v>0</v>
      </c>
      <c r="AR983" s="324">
        <f t="shared" si="188"/>
        <v>0</v>
      </c>
      <c r="AS983" s="324">
        <f t="shared" si="189"/>
        <v>0</v>
      </c>
      <c r="AT983" s="324">
        <f t="shared" si="190"/>
        <v>0</v>
      </c>
      <c r="AU983" s="321">
        <f t="shared" si="191"/>
        <v>0</v>
      </c>
      <c r="AV983" s="322" t="str">
        <f t="shared" si="181"/>
        <v/>
      </c>
      <c r="AW983" s="110"/>
      <c r="AX983" s="110"/>
      <c r="AY983" s="110"/>
    </row>
    <row r="984" spans="1:51">
      <c r="A984" s="319"/>
      <c r="B984" s="634"/>
      <c r="C984" s="634"/>
      <c r="D984" s="633"/>
      <c r="E984" s="635"/>
      <c r="F984" s="635"/>
      <c r="G984" s="634"/>
      <c r="H984" s="647"/>
      <c r="I984" s="651"/>
      <c r="J984" s="647"/>
      <c r="K984" s="649"/>
      <c r="L984" s="647">
        <f>IF(D984="",0,VLOOKUP(D984,LookupDataNonCounty!$B$2:$C$16,2,FALSE)*J984)</f>
        <v>0</v>
      </c>
      <c r="M984" s="647"/>
      <c r="N984" s="647"/>
      <c r="O984" s="647"/>
      <c r="P984" s="647"/>
      <c r="Q984" s="647"/>
      <c r="R984" s="459"/>
      <c r="S984" s="460"/>
      <c r="T984" s="461"/>
      <c r="U984" s="462"/>
      <c r="V984" s="459"/>
      <c r="W984" s="459"/>
      <c r="X984" s="459"/>
      <c r="Y984" s="463"/>
      <c r="Z984" s="464"/>
      <c r="AA984" s="465"/>
      <c r="AB984" s="459"/>
      <c r="AC984" s="463"/>
      <c r="AD984" s="464"/>
      <c r="AE984" s="466"/>
      <c r="AF984" s="464"/>
      <c r="AG984" s="461"/>
      <c r="AH984" s="464"/>
      <c r="AI984" s="461"/>
      <c r="AJ984" s="653">
        <f t="shared" si="182"/>
        <v>1</v>
      </c>
      <c r="AK984" s="608"/>
      <c r="AL984" s="320">
        <f t="shared" si="180"/>
        <v>0</v>
      </c>
      <c r="AM984" s="320">
        <f t="shared" si="183"/>
        <v>0</v>
      </c>
      <c r="AN984" s="324">
        <f t="shared" si="184"/>
        <v>0</v>
      </c>
      <c r="AO984" s="324">
        <f t="shared" si="185"/>
        <v>0</v>
      </c>
      <c r="AP984" s="324">
        <f t="shared" si="186"/>
        <v>0</v>
      </c>
      <c r="AQ984" s="324">
        <f t="shared" si="187"/>
        <v>0</v>
      </c>
      <c r="AR984" s="324">
        <f t="shared" si="188"/>
        <v>0</v>
      </c>
      <c r="AS984" s="324">
        <f t="shared" si="189"/>
        <v>0</v>
      </c>
      <c r="AT984" s="324">
        <f t="shared" si="190"/>
        <v>0</v>
      </c>
      <c r="AU984" s="321">
        <f t="shared" si="191"/>
        <v>0</v>
      </c>
      <c r="AV984" s="322" t="str">
        <f t="shared" si="181"/>
        <v/>
      </c>
      <c r="AW984" s="110"/>
      <c r="AX984" s="110"/>
      <c r="AY984" s="110"/>
    </row>
    <row r="985" spans="1:51">
      <c r="A985" s="319"/>
      <c r="B985" s="634"/>
      <c r="C985" s="634"/>
      <c r="D985" s="633"/>
      <c r="E985" s="635"/>
      <c r="F985" s="635"/>
      <c r="G985" s="634"/>
      <c r="H985" s="647"/>
      <c r="I985" s="651"/>
      <c r="J985" s="647"/>
      <c r="K985" s="649"/>
      <c r="L985" s="647">
        <f>IF(D985="",0,VLOOKUP(D985,LookupDataNonCounty!$B$2:$C$16,2,FALSE)*J985)</f>
        <v>0</v>
      </c>
      <c r="M985" s="647"/>
      <c r="N985" s="647"/>
      <c r="O985" s="647"/>
      <c r="P985" s="647"/>
      <c r="Q985" s="647"/>
      <c r="R985" s="459"/>
      <c r="S985" s="460"/>
      <c r="T985" s="461"/>
      <c r="U985" s="462"/>
      <c r="V985" s="459"/>
      <c r="W985" s="459"/>
      <c r="X985" s="459"/>
      <c r="Y985" s="463"/>
      <c r="Z985" s="464"/>
      <c r="AA985" s="465"/>
      <c r="AB985" s="459"/>
      <c r="AC985" s="463"/>
      <c r="AD985" s="464"/>
      <c r="AE985" s="466"/>
      <c r="AF985" s="464"/>
      <c r="AG985" s="461"/>
      <c r="AH985" s="464"/>
      <c r="AI985" s="461"/>
      <c r="AJ985" s="653">
        <f t="shared" si="182"/>
        <v>1</v>
      </c>
      <c r="AK985" s="607"/>
      <c r="AL985" s="320">
        <f t="shared" si="180"/>
        <v>0</v>
      </c>
      <c r="AM985" s="320">
        <f t="shared" si="183"/>
        <v>0</v>
      </c>
      <c r="AN985" s="324">
        <f t="shared" si="184"/>
        <v>0</v>
      </c>
      <c r="AO985" s="324">
        <f t="shared" si="185"/>
        <v>0</v>
      </c>
      <c r="AP985" s="324">
        <f t="shared" si="186"/>
        <v>0</v>
      </c>
      <c r="AQ985" s="324">
        <f t="shared" si="187"/>
        <v>0</v>
      </c>
      <c r="AR985" s="324">
        <f t="shared" si="188"/>
        <v>0</v>
      </c>
      <c r="AS985" s="324">
        <f t="shared" si="189"/>
        <v>0</v>
      </c>
      <c r="AT985" s="324">
        <f t="shared" si="190"/>
        <v>0</v>
      </c>
      <c r="AU985" s="321">
        <f t="shared" si="191"/>
        <v>0</v>
      </c>
      <c r="AV985" s="322" t="str">
        <f t="shared" si="181"/>
        <v/>
      </c>
      <c r="AW985" s="110"/>
      <c r="AX985" s="110"/>
      <c r="AY985" s="110"/>
    </row>
    <row r="986" spans="1:51">
      <c r="A986" s="319"/>
      <c r="B986" s="634"/>
      <c r="C986" s="634"/>
      <c r="D986" s="633"/>
      <c r="E986" s="635"/>
      <c r="F986" s="635"/>
      <c r="G986" s="634"/>
      <c r="H986" s="647"/>
      <c r="I986" s="651"/>
      <c r="J986" s="647"/>
      <c r="K986" s="649"/>
      <c r="L986" s="647">
        <f>IF(D986="",0,VLOOKUP(D986,LookupDataNonCounty!$B$2:$C$16,2,FALSE)*J986)</f>
        <v>0</v>
      </c>
      <c r="M986" s="647"/>
      <c r="N986" s="647"/>
      <c r="O986" s="647"/>
      <c r="P986" s="647"/>
      <c r="Q986" s="647"/>
      <c r="R986" s="459"/>
      <c r="S986" s="460"/>
      <c r="T986" s="461"/>
      <c r="U986" s="462"/>
      <c r="V986" s="459"/>
      <c r="W986" s="459"/>
      <c r="X986" s="459"/>
      <c r="Y986" s="463"/>
      <c r="Z986" s="464"/>
      <c r="AA986" s="465"/>
      <c r="AB986" s="459"/>
      <c r="AC986" s="463"/>
      <c r="AD986" s="464"/>
      <c r="AE986" s="466"/>
      <c r="AF986" s="464"/>
      <c r="AG986" s="461"/>
      <c r="AH986" s="464"/>
      <c r="AI986" s="461"/>
      <c r="AJ986" s="653">
        <f t="shared" si="182"/>
        <v>1</v>
      </c>
      <c r="AK986" s="608"/>
      <c r="AL986" s="320">
        <f t="shared" si="180"/>
        <v>0</v>
      </c>
      <c r="AM986" s="320">
        <f t="shared" si="183"/>
        <v>0</v>
      </c>
      <c r="AN986" s="324">
        <f t="shared" si="184"/>
        <v>0</v>
      </c>
      <c r="AO986" s="324">
        <f t="shared" si="185"/>
        <v>0</v>
      </c>
      <c r="AP986" s="324">
        <f t="shared" si="186"/>
        <v>0</v>
      </c>
      <c r="AQ986" s="324">
        <f t="shared" si="187"/>
        <v>0</v>
      </c>
      <c r="AR986" s="324">
        <f t="shared" si="188"/>
        <v>0</v>
      </c>
      <c r="AS986" s="324">
        <f t="shared" si="189"/>
        <v>0</v>
      </c>
      <c r="AT986" s="324">
        <f t="shared" si="190"/>
        <v>0</v>
      </c>
      <c r="AU986" s="321">
        <f t="shared" si="191"/>
        <v>0</v>
      </c>
      <c r="AV986" s="322" t="str">
        <f t="shared" si="181"/>
        <v/>
      </c>
      <c r="AW986" s="110"/>
      <c r="AX986" s="110"/>
      <c r="AY986" s="110"/>
    </row>
    <row r="987" spans="1:51">
      <c r="A987" s="319"/>
      <c r="B987" s="634"/>
      <c r="C987" s="634"/>
      <c r="D987" s="633"/>
      <c r="E987" s="635"/>
      <c r="F987" s="635"/>
      <c r="G987" s="634"/>
      <c r="H987" s="647"/>
      <c r="I987" s="651"/>
      <c r="J987" s="647"/>
      <c r="K987" s="649"/>
      <c r="L987" s="647">
        <f>IF(D987="",0,VLOOKUP(D987,LookupDataNonCounty!$B$2:$C$16,2,FALSE)*J987)</f>
        <v>0</v>
      </c>
      <c r="M987" s="647"/>
      <c r="N987" s="647"/>
      <c r="O987" s="647"/>
      <c r="P987" s="647"/>
      <c r="Q987" s="647"/>
      <c r="R987" s="459"/>
      <c r="S987" s="460"/>
      <c r="T987" s="461"/>
      <c r="U987" s="462"/>
      <c r="V987" s="459"/>
      <c r="W987" s="459"/>
      <c r="X987" s="459"/>
      <c r="Y987" s="463"/>
      <c r="Z987" s="464"/>
      <c r="AA987" s="465"/>
      <c r="AB987" s="459"/>
      <c r="AC987" s="463"/>
      <c r="AD987" s="464"/>
      <c r="AE987" s="466"/>
      <c r="AF987" s="464"/>
      <c r="AG987" s="461"/>
      <c r="AH987" s="464"/>
      <c r="AI987" s="461"/>
      <c r="AJ987" s="653">
        <f t="shared" si="182"/>
        <v>1</v>
      </c>
      <c r="AK987" s="607"/>
      <c r="AL987" s="320">
        <f t="shared" si="180"/>
        <v>0</v>
      </c>
      <c r="AM987" s="320">
        <f t="shared" si="183"/>
        <v>0</v>
      </c>
      <c r="AN987" s="324">
        <f t="shared" si="184"/>
        <v>0</v>
      </c>
      <c r="AO987" s="324">
        <f t="shared" si="185"/>
        <v>0</v>
      </c>
      <c r="AP987" s="324">
        <f t="shared" si="186"/>
        <v>0</v>
      </c>
      <c r="AQ987" s="324">
        <f t="shared" si="187"/>
        <v>0</v>
      </c>
      <c r="AR987" s="324">
        <f t="shared" si="188"/>
        <v>0</v>
      </c>
      <c r="AS987" s="324">
        <f t="shared" si="189"/>
        <v>0</v>
      </c>
      <c r="AT987" s="324">
        <f t="shared" si="190"/>
        <v>0</v>
      </c>
      <c r="AU987" s="321">
        <f t="shared" si="191"/>
        <v>0</v>
      </c>
      <c r="AV987" s="322" t="str">
        <f t="shared" si="181"/>
        <v/>
      </c>
      <c r="AW987" s="110"/>
      <c r="AX987" s="110"/>
      <c r="AY987" s="110"/>
    </row>
    <row r="988" spans="1:51">
      <c r="A988" s="319"/>
      <c r="B988" s="634"/>
      <c r="C988" s="634"/>
      <c r="D988" s="633"/>
      <c r="E988" s="635"/>
      <c r="F988" s="635"/>
      <c r="G988" s="634"/>
      <c r="H988" s="647"/>
      <c r="I988" s="651"/>
      <c r="J988" s="647"/>
      <c r="K988" s="649"/>
      <c r="L988" s="647">
        <f>IF(D988="",0,VLOOKUP(D988,LookupDataNonCounty!$B$2:$C$16,2,FALSE)*J988)</f>
        <v>0</v>
      </c>
      <c r="M988" s="647"/>
      <c r="N988" s="647"/>
      <c r="O988" s="647"/>
      <c r="P988" s="647"/>
      <c r="Q988" s="647"/>
      <c r="R988" s="459"/>
      <c r="S988" s="460"/>
      <c r="T988" s="461"/>
      <c r="U988" s="462"/>
      <c r="V988" s="459"/>
      <c r="W988" s="459"/>
      <c r="X988" s="459"/>
      <c r="Y988" s="463"/>
      <c r="Z988" s="464"/>
      <c r="AA988" s="465"/>
      <c r="AB988" s="459"/>
      <c r="AC988" s="463"/>
      <c r="AD988" s="464"/>
      <c r="AE988" s="466"/>
      <c r="AF988" s="464"/>
      <c r="AG988" s="461"/>
      <c r="AH988" s="464"/>
      <c r="AI988" s="461"/>
      <c r="AJ988" s="653">
        <f t="shared" si="182"/>
        <v>1</v>
      </c>
      <c r="AK988" s="608"/>
      <c r="AL988" s="320">
        <f t="shared" si="180"/>
        <v>0</v>
      </c>
      <c r="AM988" s="320">
        <f t="shared" si="183"/>
        <v>0</v>
      </c>
      <c r="AN988" s="324">
        <f t="shared" si="184"/>
        <v>0</v>
      </c>
      <c r="AO988" s="324">
        <f t="shared" si="185"/>
        <v>0</v>
      </c>
      <c r="AP988" s="324">
        <f t="shared" si="186"/>
        <v>0</v>
      </c>
      <c r="AQ988" s="324">
        <f t="shared" si="187"/>
        <v>0</v>
      </c>
      <c r="AR988" s="324">
        <f t="shared" si="188"/>
        <v>0</v>
      </c>
      <c r="AS988" s="324">
        <f t="shared" si="189"/>
        <v>0</v>
      </c>
      <c r="AT988" s="324">
        <f t="shared" si="190"/>
        <v>0</v>
      </c>
      <c r="AU988" s="321">
        <f t="shared" si="191"/>
        <v>0</v>
      </c>
      <c r="AV988" s="322" t="str">
        <f t="shared" si="181"/>
        <v/>
      </c>
      <c r="AW988" s="110"/>
      <c r="AX988" s="110"/>
      <c r="AY988" s="110"/>
    </row>
    <row r="989" spans="1:51">
      <c r="A989" s="319"/>
      <c r="B989" s="634"/>
      <c r="C989" s="634"/>
      <c r="D989" s="633"/>
      <c r="E989" s="635"/>
      <c r="F989" s="635"/>
      <c r="G989" s="634"/>
      <c r="H989" s="647"/>
      <c r="I989" s="651"/>
      <c r="J989" s="647"/>
      <c r="K989" s="649"/>
      <c r="L989" s="647">
        <f>IF(D989="",0,VLOOKUP(D989,LookupDataNonCounty!$B$2:$C$16,2,FALSE)*J989)</f>
        <v>0</v>
      </c>
      <c r="M989" s="647"/>
      <c r="N989" s="647"/>
      <c r="O989" s="647"/>
      <c r="P989" s="647"/>
      <c r="Q989" s="647"/>
      <c r="R989" s="459"/>
      <c r="S989" s="460"/>
      <c r="T989" s="461"/>
      <c r="U989" s="462"/>
      <c r="V989" s="459"/>
      <c r="W989" s="459"/>
      <c r="X989" s="459"/>
      <c r="Y989" s="463"/>
      <c r="Z989" s="464"/>
      <c r="AA989" s="465"/>
      <c r="AB989" s="459"/>
      <c r="AC989" s="463"/>
      <c r="AD989" s="464"/>
      <c r="AE989" s="466"/>
      <c r="AF989" s="464"/>
      <c r="AG989" s="461"/>
      <c r="AH989" s="464"/>
      <c r="AI989" s="461"/>
      <c r="AJ989" s="653">
        <f t="shared" si="182"/>
        <v>1</v>
      </c>
      <c r="AK989" s="607"/>
      <c r="AL989" s="320">
        <f t="shared" si="180"/>
        <v>0</v>
      </c>
      <c r="AM989" s="320">
        <f t="shared" si="183"/>
        <v>0</v>
      </c>
      <c r="AN989" s="324">
        <f t="shared" si="184"/>
        <v>0</v>
      </c>
      <c r="AO989" s="324">
        <f t="shared" si="185"/>
        <v>0</v>
      </c>
      <c r="AP989" s="324">
        <f t="shared" si="186"/>
        <v>0</v>
      </c>
      <c r="AQ989" s="324">
        <f t="shared" si="187"/>
        <v>0</v>
      </c>
      <c r="AR989" s="324">
        <f t="shared" si="188"/>
        <v>0</v>
      </c>
      <c r="AS989" s="324">
        <f t="shared" si="189"/>
        <v>0</v>
      </c>
      <c r="AT989" s="324">
        <f t="shared" si="190"/>
        <v>0</v>
      </c>
      <c r="AU989" s="321">
        <f t="shared" si="191"/>
        <v>0</v>
      </c>
      <c r="AV989" s="322" t="str">
        <f t="shared" si="181"/>
        <v/>
      </c>
      <c r="AW989" s="110"/>
      <c r="AX989" s="110"/>
      <c r="AY989" s="110"/>
    </row>
    <row r="990" spans="1:51">
      <c r="A990" s="319"/>
      <c r="B990" s="634"/>
      <c r="C990" s="634"/>
      <c r="D990" s="633"/>
      <c r="E990" s="635"/>
      <c r="F990" s="635"/>
      <c r="G990" s="634"/>
      <c r="H990" s="647"/>
      <c r="I990" s="651"/>
      <c r="J990" s="647"/>
      <c r="K990" s="649"/>
      <c r="L990" s="647">
        <f>IF(D990="",0,VLOOKUP(D990,LookupDataNonCounty!$B$2:$C$16,2,FALSE)*J990)</f>
        <v>0</v>
      </c>
      <c r="M990" s="647"/>
      <c r="N990" s="647"/>
      <c r="O990" s="647"/>
      <c r="P990" s="647"/>
      <c r="Q990" s="647"/>
      <c r="R990" s="459"/>
      <c r="S990" s="460"/>
      <c r="T990" s="461"/>
      <c r="U990" s="462"/>
      <c r="V990" s="459"/>
      <c r="W990" s="459"/>
      <c r="X990" s="459"/>
      <c r="Y990" s="463"/>
      <c r="Z990" s="464"/>
      <c r="AA990" s="465"/>
      <c r="AB990" s="459"/>
      <c r="AC990" s="463"/>
      <c r="AD990" s="464"/>
      <c r="AE990" s="466"/>
      <c r="AF990" s="464"/>
      <c r="AG990" s="461"/>
      <c r="AH990" s="464"/>
      <c r="AI990" s="461"/>
      <c r="AJ990" s="653">
        <f t="shared" si="182"/>
        <v>1</v>
      </c>
      <c r="AK990" s="608"/>
      <c r="AL990" s="320">
        <f t="shared" si="180"/>
        <v>0</v>
      </c>
      <c r="AM990" s="320">
        <f t="shared" si="183"/>
        <v>0</v>
      </c>
      <c r="AN990" s="324">
        <f t="shared" si="184"/>
        <v>0</v>
      </c>
      <c r="AO990" s="324">
        <f t="shared" si="185"/>
        <v>0</v>
      </c>
      <c r="AP990" s="324">
        <f t="shared" si="186"/>
        <v>0</v>
      </c>
      <c r="AQ990" s="324">
        <f t="shared" si="187"/>
        <v>0</v>
      </c>
      <c r="AR990" s="324">
        <f t="shared" si="188"/>
        <v>0</v>
      </c>
      <c r="AS990" s="324">
        <f t="shared" si="189"/>
        <v>0</v>
      </c>
      <c r="AT990" s="324">
        <f t="shared" si="190"/>
        <v>0</v>
      </c>
      <c r="AU990" s="321">
        <f t="shared" si="191"/>
        <v>0</v>
      </c>
      <c r="AV990" s="322" t="str">
        <f t="shared" si="181"/>
        <v/>
      </c>
      <c r="AW990" s="110"/>
      <c r="AX990" s="110"/>
      <c r="AY990" s="110"/>
    </row>
    <row r="991" spans="1:51">
      <c r="A991" s="319"/>
      <c r="B991" s="634"/>
      <c r="C991" s="634"/>
      <c r="D991" s="633"/>
      <c r="E991" s="635"/>
      <c r="F991" s="635"/>
      <c r="G991" s="634"/>
      <c r="H991" s="647"/>
      <c r="I991" s="651"/>
      <c r="J991" s="647"/>
      <c r="K991" s="649"/>
      <c r="L991" s="647">
        <f>IF(D991="",0,VLOOKUP(D991,LookupDataNonCounty!$B$2:$C$16,2,FALSE)*J991)</f>
        <v>0</v>
      </c>
      <c r="M991" s="647"/>
      <c r="N991" s="647"/>
      <c r="O991" s="647"/>
      <c r="P991" s="647"/>
      <c r="Q991" s="647"/>
      <c r="R991" s="459"/>
      <c r="S991" s="460"/>
      <c r="T991" s="461"/>
      <c r="U991" s="462"/>
      <c r="V991" s="459"/>
      <c r="W991" s="459"/>
      <c r="X991" s="459"/>
      <c r="Y991" s="463"/>
      <c r="Z991" s="464"/>
      <c r="AA991" s="465"/>
      <c r="AB991" s="459"/>
      <c r="AC991" s="463"/>
      <c r="AD991" s="464"/>
      <c r="AE991" s="466"/>
      <c r="AF991" s="464"/>
      <c r="AG991" s="461"/>
      <c r="AH991" s="464"/>
      <c r="AI991" s="461"/>
      <c r="AJ991" s="653">
        <f t="shared" si="182"/>
        <v>1</v>
      </c>
      <c r="AK991" s="607"/>
      <c r="AL991" s="320">
        <f t="shared" si="180"/>
        <v>0</v>
      </c>
      <c r="AM991" s="320">
        <f t="shared" si="183"/>
        <v>0</v>
      </c>
      <c r="AN991" s="324">
        <f t="shared" si="184"/>
        <v>0</v>
      </c>
      <c r="AO991" s="324">
        <f t="shared" si="185"/>
        <v>0</v>
      </c>
      <c r="AP991" s="324">
        <f t="shared" si="186"/>
        <v>0</v>
      </c>
      <c r="AQ991" s="324">
        <f t="shared" si="187"/>
        <v>0</v>
      </c>
      <c r="AR991" s="324">
        <f t="shared" si="188"/>
        <v>0</v>
      </c>
      <c r="AS991" s="324">
        <f t="shared" si="189"/>
        <v>0</v>
      </c>
      <c r="AT991" s="324">
        <f t="shared" si="190"/>
        <v>0</v>
      </c>
      <c r="AU991" s="321">
        <f t="shared" si="191"/>
        <v>0</v>
      </c>
      <c r="AV991" s="322" t="str">
        <f t="shared" si="181"/>
        <v/>
      </c>
      <c r="AW991" s="110"/>
      <c r="AX991" s="110"/>
      <c r="AY991" s="110"/>
    </row>
    <row r="992" spans="1:51">
      <c r="A992" s="319"/>
      <c r="B992" s="634"/>
      <c r="C992" s="634"/>
      <c r="D992" s="633"/>
      <c r="E992" s="635"/>
      <c r="F992" s="635"/>
      <c r="G992" s="634"/>
      <c r="H992" s="647"/>
      <c r="I992" s="651"/>
      <c r="J992" s="647"/>
      <c r="K992" s="649"/>
      <c r="L992" s="647">
        <f>IF(D992="",0,VLOOKUP(D992,LookupDataNonCounty!$B$2:$C$16,2,FALSE)*J992)</f>
        <v>0</v>
      </c>
      <c r="M992" s="647"/>
      <c r="N992" s="647"/>
      <c r="O992" s="647"/>
      <c r="P992" s="647"/>
      <c r="Q992" s="647"/>
      <c r="R992" s="459"/>
      <c r="S992" s="460"/>
      <c r="T992" s="461"/>
      <c r="U992" s="462"/>
      <c r="V992" s="459"/>
      <c r="W992" s="459"/>
      <c r="X992" s="459"/>
      <c r="Y992" s="463"/>
      <c r="Z992" s="464"/>
      <c r="AA992" s="465"/>
      <c r="AB992" s="459"/>
      <c r="AC992" s="463"/>
      <c r="AD992" s="464"/>
      <c r="AE992" s="466"/>
      <c r="AF992" s="464"/>
      <c r="AG992" s="461"/>
      <c r="AH992" s="464"/>
      <c r="AI992" s="461"/>
      <c r="AJ992" s="653">
        <f t="shared" si="182"/>
        <v>1</v>
      </c>
      <c r="AK992" s="608"/>
      <c r="AL992" s="320">
        <f t="shared" si="180"/>
        <v>0</v>
      </c>
      <c r="AM992" s="320">
        <f t="shared" si="183"/>
        <v>0</v>
      </c>
      <c r="AN992" s="324">
        <f t="shared" si="184"/>
        <v>0</v>
      </c>
      <c r="AO992" s="324">
        <f t="shared" si="185"/>
        <v>0</v>
      </c>
      <c r="AP992" s="324">
        <f t="shared" si="186"/>
        <v>0</v>
      </c>
      <c r="AQ992" s="324">
        <f t="shared" si="187"/>
        <v>0</v>
      </c>
      <c r="AR992" s="324">
        <f t="shared" si="188"/>
        <v>0</v>
      </c>
      <c r="AS992" s="324">
        <f t="shared" si="189"/>
        <v>0</v>
      </c>
      <c r="AT992" s="324">
        <f t="shared" si="190"/>
        <v>0</v>
      </c>
      <c r="AU992" s="321">
        <f t="shared" si="191"/>
        <v>0</v>
      </c>
      <c r="AV992" s="322" t="str">
        <f t="shared" si="181"/>
        <v/>
      </c>
      <c r="AW992" s="110"/>
      <c r="AX992" s="110"/>
      <c r="AY992" s="110"/>
    </row>
    <row r="993" spans="1:51">
      <c r="A993" s="319"/>
      <c r="B993" s="634"/>
      <c r="C993" s="634"/>
      <c r="D993" s="633"/>
      <c r="E993" s="635"/>
      <c r="F993" s="635"/>
      <c r="G993" s="634"/>
      <c r="H993" s="647"/>
      <c r="I993" s="651"/>
      <c r="J993" s="647"/>
      <c r="K993" s="649"/>
      <c r="L993" s="647">
        <f>IF(D993="",0,VLOOKUP(D993,LookupDataNonCounty!$B$2:$C$16,2,FALSE)*J993)</f>
        <v>0</v>
      </c>
      <c r="M993" s="647"/>
      <c r="N993" s="647"/>
      <c r="O993" s="647"/>
      <c r="P993" s="647"/>
      <c r="Q993" s="647"/>
      <c r="R993" s="459"/>
      <c r="S993" s="460"/>
      <c r="T993" s="461"/>
      <c r="U993" s="462"/>
      <c r="V993" s="459"/>
      <c r="W993" s="459"/>
      <c r="X993" s="459"/>
      <c r="Y993" s="463"/>
      <c r="Z993" s="464"/>
      <c r="AA993" s="465"/>
      <c r="AB993" s="459"/>
      <c r="AC993" s="463"/>
      <c r="AD993" s="464"/>
      <c r="AE993" s="466"/>
      <c r="AF993" s="464"/>
      <c r="AG993" s="461"/>
      <c r="AH993" s="464"/>
      <c r="AI993" s="461"/>
      <c r="AJ993" s="653">
        <f t="shared" si="182"/>
        <v>1</v>
      </c>
      <c r="AK993" s="607"/>
      <c r="AL993" s="320">
        <f t="shared" si="180"/>
        <v>0</v>
      </c>
      <c r="AM993" s="320">
        <f t="shared" si="183"/>
        <v>0</v>
      </c>
      <c r="AN993" s="324">
        <f t="shared" si="184"/>
        <v>0</v>
      </c>
      <c r="AO993" s="324">
        <f t="shared" si="185"/>
        <v>0</v>
      </c>
      <c r="AP993" s="324">
        <f t="shared" si="186"/>
        <v>0</v>
      </c>
      <c r="AQ993" s="324">
        <f t="shared" si="187"/>
        <v>0</v>
      </c>
      <c r="AR993" s="324">
        <f t="shared" si="188"/>
        <v>0</v>
      </c>
      <c r="AS993" s="324">
        <f t="shared" si="189"/>
        <v>0</v>
      </c>
      <c r="AT993" s="324">
        <f t="shared" si="190"/>
        <v>0</v>
      </c>
      <c r="AU993" s="321">
        <f t="shared" si="191"/>
        <v>0</v>
      </c>
      <c r="AV993" s="322" t="str">
        <f t="shared" si="181"/>
        <v/>
      </c>
      <c r="AW993" s="110"/>
      <c r="AX993" s="110"/>
      <c r="AY993" s="110"/>
    </row>
    <row r="994" spans="1:51">
      <c r="A994" s="319"/>
      <c r="B994" s="634"/>
      <c r="C994" s="634"/>
      <c r="D994" s="633"/>
      <c r="E994" s="635"/>
      <c r="F994" s="635"/>
      <c r="G994" s="634"/>
      <c r="H994" s="647"/>
      <c r="I994" s="651"/>
      <c r="J994" s="647"/>
      <c r="K994" s="649"/>
      <c r="L994" s="647">
        <f>IF(D994="",0,VLOOKUP(D994,LookupDataNonCounty!$B$2:$C$16,2,FALSE)*J994)</f>
        <v>0</v>
      </c>
      <c r="M994" s="647"/>
      <c r="N994" s="647"/>
      <c r="O994" s="647"/>
      <c r="P994" s="647"/>
      <c r="Q994" s="647"/>
      <c r="R994" s="459"/>
      <c r="S994" s="460"/>
      <c r="T994" s="461"/>
      <c r="U994" s="462"/>
      <c r="V994" s="459"/>
      <c r="W994" s="459"/>
      <c r="X994" s="459"/>
      <c r="Y994" s="463"/>
      <c r="Z994" s="464"/>
      <c r="AA994" s="465"/>
      <c r="AB994" s="459"/>
      <c r="AC994" s="463"/>
      <c r="AD994" s="464"/>
      <c r="AE994" s="466"/>
      <c r="AF994" s="464"/>
      <c r="AG994" s="461"/>
      <c r="AH994" s="464"/>
      <c r="AI994" s="461"/>
      <c r="AJ994" s="653">
        <f t="shared" si="182"/>
        <v>1</v>
      </c>
      <c r="AK994" s="608"/>
      <c r="AL994" s="320">
        <f t="shared" si="180"/>
        <v>0</v>
      </c>
      <c r="AM994" s="320">
        <f t="shared" si="183"/>
        <v>0</v>
      </c>
      <c r="AN994" s="324">
        <f t="shared" si="184"/>
        <v>0</v>
      </c>
      <c r="AO994" s="324">
        <f t="shared" si="185"/>
        <v>0</v>
      </c>
      <c r="AP994" s="324">
        <f t="shared" si="186"/>
        <v>0</v>
      </c>
      <c r="AQ994" s="324">
        <f t="shared" si="187"/>
        <v>0</v>
      </c>
      <c r="AR994" s="324">
        <f t="shared" si="188"/>
        <v>0</v>
      </c>
      <c r="AS994" s="324">
        <f t="shared" si="189"/>
        <v>0</v>
      </c>
      <c r="AT994" s="324">
        <f t="shared" si="190"/>
        <v>0</v>
      </c>
      <c r="AU994" s="321">
        <f t="shared" si="191"/>
        <v>0</v>
      </c>
      <c r="AV994" s="322" t="str">
        <f t="shared" si="181"/>
        <v/>
      </c>
      <c r="AW994" s="110"/>
      <c r="AX994" s="110"/>
      <c r="AY994" s="110"/>
    </row>
    <row r="995" spans="1:51">
      <c r="A995" s="319"/>
      <c r="B995" s="634"/>
      <c r="C995" s="634"/>
      <c r="D995" s="633"/>
      <c r="E995" s="635"/>
      <c r="F995" s="635"/>
      <c r="G995" s="634"/>
      <c r="H995" s="647"/>
      <c r="I995" s="651"/>
      <c r="J995" s="647"/>
      <c r="K995" s="649"/>
      <c r="L995" s="647">
        <f>IF(D995="",0,VLOOKUP(D995,LookupDataNonCounty!$B$2:$C$16,2,FALSE)*J995)</f>
        <v>0</v>
      </c>
      <c r="M995" s="647"/>
      <c r="N995" s="647"/>
      <c r="O995" s="647"/>
      <c r="P995" s="647"/>
      <c r="Q995" s="647"/>
      <c r="R995" s="459"/>
      <c r="S995" s="460"/>
      <c r="T995" s="461"/>
      <c r="U995" s="462"/>
      <c r="V995" s="459"/>
      <c r="W995" s="459"/>
      <c r="X995" s="459"/>
      <c r="Y995" s="463"/>
      <c r="Z995" s="464"/>
      <c r="AA995" s="465"/>
      <c r="AB995" s="459"/>
      <c r="AC995" s="463"/>
      <c r="AD995" s="464"/>
      <c r="AE995" s="466"/>
      <c r="AF995" s="464"/>
      <c r="AG995" s="461"/>
      <c r="AH995" s="464"/>
      <c r="AI995" s="461"/>
      <c r="AJ995" s="653">
        <f t="shared" si="182"/>
        <v>1</v>
      </c>
      <c r="AK995" s="607"/>
      <c r="AL995" s="320">
        <f t="shared" si="180"/>
        <v>0</v>
      </c>
      <c r="AM995" s="320">
        <f t="shared" si="183"/>
        <v>0</v>
      </c>
      <c r="AN995" s="324">
        <f t="shared" si="184"/>
        <v>0</v>
      </c>
      <c r="AO995" s="324">
        <f t="shared" si="185"/>
        <v>0</v>
      </c>
      <c r="AP995" s="324">
        <f t="shared" si="186"/>
        <v>0</v>
      </c>
      <c r="AQ995" s="324">
        <f t="shared" si="187"/>
        <v>0</v>
      </c>
      <c r="AR995" s="324">
        <f t="shared" si="188"/>
        <v>0</v>
      </c>
      <c r="AS995" s="324">
        <f t="shared" si="189"/>
        <v>0</v>
      </c>
      <c r="AT995" s="324">
        <f t="shared" si="190"/>
        <v>0</v>
      </c>
      <c r="AU995" s="321">
        <f t="shared" si="191"/>
        <v>0</v>
      </c>
      <c r="AV995" s="322" t="str">
        <f t="shared" si="181"/>
        <v/>
      </c>
      <c r="AW995" s="110"/>
      <c r="AX995" s="110"/>
      <c r="AY995" s="110"/>
    </row>
    <row r="996" spans="1:51">
      <c r="A996" s="319"/>
      <c r="B996" s="634"/>
      <c r="C996" s="634"/>
      <c r="D996" s="633"/>
      <c r="E996" s="635"/>
      <c r="F996" s="635"/>
      <c r="G996" s="634"/>
      <c r="H996" s="647"/>
      <c r="I996" s="651"/>
      <c r="J996" s="647"/>
      <c r="K996" s="649"/>
      <c r="L996" s="647">
        <f>IF(D996="",0,VLOOKUP(D996,LookupDataNonCounty!$B$2:$C$16,2,FALSE)*J996)</f>
        <v>0</v>
      </c>
      <c r="M996" s="647"/>
      <c r="N996" s="647"/>
      <c r="O996" s="647"/>
      <c r="P996" s="647"/>
      <c r="Q996" s="647"/>
      <c r="R996" s="459"/>
      <c r="S996" s="460"/>
      <c r="T996" s="461"/>
      <c r="U996" s="462"/>
      <c r="V996" s="459"/>
      <c r="W996" s="459"/>
      <c r="X996" s="459"/>
      <c r="Y996" s="463"/>
      <c r="Z996" s="464"/>
      <c r="AA996" s="465"/>
      <c r="AB996" s="459"/>
      <c r="AC996" s="463"/>
      <c r="AD996" s="464"/>
      <c r="AE996" s="466"/>
      <c r="AF996" s="464"/>
      <c r="AG996" s="461"/>
      <c r="AH996" s="464"/>
      <c r="AI996" s="461"/>
      <c r="AJ996" s="653">
        <f t="shared" si="182"/>
        <v>1</v>
      </c>
      <c r="AK996" s="608"/>
      <c r="AL996" s="320">
        <f t="shared" si="180"/>
        <v>0</v>
      </c>
      <c r="AM996" s="320">
        <f t="shared" si="183"/>
        <v>0</v>
      </c>
      <c r="AN996" s="324">
        <f t="shared" si="184"/>
        <v>0</v>
      </c>
      <c r="AO996" s="324">
        <f t="shared" si="185"/>
        <v>0</v>
      </c>
      <c r="AP996" s="324">
        <f t="shared" si="186"/>
        <v>0</v>
      </c>
      <c r="AQ996" s="324">
        <f t="shared" si="187"/>
        <v>0</v>
      </c>
      <c r="AR996" s="324">
        <f t="shared" si="188"/>
        <v>0</v>
      </c>
      <c r="AS996" s="324">
        <f t="shared" si="189"/>
        <v>0</v>
      </c>
      <c r="AT996" s="324">
        <f t="shared" si="190"/>
        <v>0</v>
      </c>
      <c r="AU996" s="321">
        <f t="shared" si="191"/>
        <v>0</v>
      </c>
      <c r="AV996" s="322" t="str">
        <f t="shared" si="181"/>
        <v/>
      </c>
      <c r="AW996" s="110"/>
      <c r="AX996" s="110"/>
      <c r="AY996" s="110"/>
    </row>
    <row r="997" spans="1:51">
      <c r="A997" s="319"/>
      <c r="B997" s="634"/>
      <c r="C997" s="634"/>
      <c r="D997" s="633"/>
      <c r="E997" s="635"/>
      <c r="F997" s="635"/>
      <c r="G997" s="634"/>
      <c r="H997" s="647"/>
      <c r="I997" s="651"/>
      <c r="J997" s="647"/>
      <c r="K997" s="649"/>
      <c r="L997" s="647">
        <f>IF(D997="",0,VLOOKUP(D997,LookupDataNonCounty!$B$2:$C$16,2,FALSE)*J997)</f>
        <v>0</v>
      </c>
      <c r="M997" s="647"/>
      <c r="N997" s="647"/>
      <c r="O997" s="647"/>
      <c r="P997" s="647"/>
      <c r="Q997" s="647"/>
      <c r="R997" s="459"/>
      <c r="S997" s="460"/>
      <c r="T997" s="461"/>
      <c r="U997" s="462"/>
      <c r="V997" s="459"/>
      <c r="W997" s="459"/>
      <c r="X997" s="459"/>
      <c r="Y997" s="463"/>
      <c r="Z997" s="464"/>
      <c r="AA997" s="465"/>
      <c r="AB997" s="459"/>
      <c r="AC997" s="463"/>
      <c r="AD997" s="464"/>
      <c r="AE997" s="466"/>
      <c r="AF997" s="464"/>
      <c r="AG997" s="461"/>
      <c r="AH997" s="464"/>
      <c r="AI997" s="461"/>
      <c r="AJ997" s="653">
        <f t="shared" si="182"/>
        <v>1</v>
      </c>
      <c r="AK997" s="607"/>
      <c r="AL997" s="320">
        <f t="shared" si="180"/>
        <v>0</v>
      </c>
      <c r="AM997" s="320">
        <f t="shared" si="183"/>
        <v>0</v>
      </c>
      <c r="AN997" s="324">
        <f t="shared" si="184"/>
        <v>0</v>
      </c>
      <c r="AO997" s="324">
        <f t="shared" si="185"/>
        <v>0</v>
      </c>
      <c r="AP997" s="324">
        <f t="shared" si="186"/>
        <v>0</v>
      </c>
      <c r="AQ997" s="324">
        <f t="shared" si="187"/>
        <v>0</v>
      </c>
      <c r="AR997" s="324">
        <f t="shared" si="188"/>
        <v>0</v>
      </c>
      <c r="AS997" s="324">
        <f t="shared" si="189"/>
        <v>0</v>
      </c>
      <c r="AT997" s="324">
        <f t="shared" si="190"/>
        <v>0</v>
      </c>
      <c r="AU997" s="321">
        <f t="shared" si="191"/>
        <v>0</v>
      </c>
      <c r="AV997" s="322" t="str">
        <f t="shared" si="181"/>
        <v/>
      </c>
      <c r="AW997" s="110"/>
      <c r="AX997" s="110"/>
      <c r="AY997" s="110"/>
    </row>
    <row r="998" spans="1:51">
      <c r="A998" s="319"/>
      <c r="B998" s="634"/>
      <c r="C998" s="634"/>
      <c r="D998" s="633"/>
      <c r="E998" s="635"/>
      <c r="F998" s="635"/>
      <c r="G998" s="634"/>
      <c r="H998" s="647"/>
      <c r="I998" s="651"/>
      <c r="J998" s="647"/>
      <c r="K998" s="649"/>
      <c r="L998" s="647">
        <f>IF(D998="",0,VLOOKUP(D998,LookupDataNonCounty!$B$2:$C$16,2,FALSE)*J998)</f>
        <v>0</v>
      </c>
      <c r="M998" s="647"/>
      <c r="N998" s="647"/>
      <c r="O998" s="647"/>
      <c r="P998" s="647"/>
      <c r="Q998" s="647"/>
      <c r="R998" s="459"/>
      <c r="S998" s="460"/>
      <c r="T998" s="461"/>
      <c r="U998" s="462"/>
      <c r="V998" s="459"/>
      <c r="W998" s="459"/>
      <c r="X998" s="459"/>
      <c r="Y998" s="463"/>
      <c r="Z998" s="464"/>
      <c r="AA998" s="465"/>
      <c r="AB998" s="459"/>
      <c r="AC998" s="463"/>
      <c r="AD998" s="464"/>
      <c r="AE998" s="466"/>
      <c r="AF998" s="464"/>
      <c r="AG998" s="461"/>
      <c r="AH998" s="464"/>
      <c r="AI998" s="461"/>
      <c r="AJ998" s="653">
        <f t="shared" si="182"/>
        <v>1</v>
      </c>
      <c r="AK998" s="608"/>
      <c r="AL998" s="320">
        <f t="shared" si="180"/>
        <v>0</v>
      </c>
      <c r="AM998" s="320">
        <f t="shared" si="183"/>
        <v>0</v>
      </c>
      <c r="AN998" s="324">
        <f t="shared" si="184"/>
        <v>0</v>
      </c>
      <c r="AO998" s="324">
        <f t="shared" si="185"/>
        <v>0</v>
      </c>
      <c r="AP998" s="324">
        <f t="shared" si="186"/>
        <v>0</v>
      </c>
      <c r="AQ998" s="324">
        <f t="shared" si="187"/>
        <v>0</v>
      </c>
      <c r="AR998" s="324">
        <f t="shared" si="188"/>
        <v>0</v>
      </c>
      <c r="AS998" s="324">
        <f t="shared" si="189"/>
        <v>0</v>
      </c>
      <c r="AT998" s="324">
        <f t="shared" si="190"/>
        <v>0</v>
      </c>
      <c r="AU998" s="321">
        <f t="shared" si="191"/>
        <v>0</v>
      </c>
      <c r="AV998" s="322" t="str">
        <f t="shared" si="181"/>
        <v/>
      </c>
      <c r="AW998" s="110"/>
      <c r="AX998" s="110"/>
      <c r="AY998" s="110"/>
    </row>
    <row r="999" spans="1:51">
      <c r="A999" s="319"/>
      <c r="B999" s="634"/>
      <c r="C999" s="634"/>
      <c r="D999" s="633"/>
      <c r="E999" s="635"/>
      <c r="F999" s="635"/>
      <c r="G999" s="634"/>
      <c r="H999" s="647"/>
      <c r="I999" s="651"/>
      <c r="J999" s="647"/>
      <c r="K999" s="649"/>
      <c r="L999" s="647">
        <f>IF(D999="",0,VLOOKUP(D999,LookupDataNonCounty!$B$2:$C$16,2,FALSE)*J999)</f>
        <v>0</v>
      </c>
      <c r="M999" s="647"/>
      <c r="N999" s="647"/>
      <c r="O999" s="647"/>
      <c r="P999" s="647"/>
      <c r="Q999" s="647"/>
      <c r="R999" s="459"/>
      <c r="S999" s="460"/>
      <c r="T999" s="461"/>
      <c r="U999" s="462"/>
      <c r="V999" s="459"/>
      <c r="W999" s="459"/>
      <c r="X999" s="459"/>
      <c r="Y999" s="463"/>
      <c r="Z999" s="464"/>
      <c r="AA999" s="465"/>
      <c r="AB999" s="459"/>
      <c r="AC999" s="463"/>
      <c r="AD999" s="464"/>
      <c r="AE999" s="466"/>
      <c r="AF999" s="464"/>
      <c r="AG999" s="461"/>
      <c r="AH999" s="464"/>
      <c r="AI999" s="461"/>
      <c r="AJ999" s="653">
        <f t="shared" si="182"/>
        <v>1</v>
      </c>
      <c r="AK999" s="607"/>
      <c r="AL999" s="320">
        <f t="shared" si="180"/>
        <v>0</v>
      </c>
      <c r="AM999" s="320">
        <f t="shared" si="183"/>
        <v>0</v>
      </c>
      <c r="AN999" s="324">
        <f t="shared" si="184"/>
        <v>0</v>
      </c>
      <c r="AO999" s="324">
        <f t="shared" si="185"/>
        <v>0</v>
      </c>
      <c r="AP999" s="324">
        <f t="shared" si="186"/>
        <v>0</v>
      </c>
      <c r="AQ999" s="324">
        <f t="shared" si="187"/>
        <v>0</v>
      </c>
      <c r="AR999" s="324">
        <f t="shared" si="188"/>
        <v>0</v>
      </c>
      <c r="AS999" s="324">
        <f t="shared" si="189"/>
        <v>0</v>
      </c>
      <c r="AT999" s="324">
        <f t="shared" si="190"/>
        <v>0</v>
      </c>
      <c r="AU999" s="321">
        <f t="shared" si="191"/>
        <v>0</v>
      </c>
      <c r="AV999" s="322" t="str">
        <f t="shared" si="181"/>
        <v/>
      </c>
      <c r="AW999" s="110"/>
      <c r="AX999" s="110"/>
      <c r="AY999" s="110"/>
    </row>
    <row r="1000" spans="1:51">
      <c r="A1000" s="319"/>
      <c r="B1000" s="634"/>
      <c r="C1000" s="634"/>
      <c r="D1000" s="633"/>
      <c r="E1000" s="635"/>
      <c r="F1000" s="635"/>
      <c r="G1000" s="634"/>
      <c r="H1000" s="647"/>
      <c r="I1000" s="651"/>
      <c r="J1000" s="647"/>
      <c r="K1000" s="649"/>
      <c r="L1000" s="647">
        <f>IF(D1000="",0,VLOOKUP(D1000,LookupDataNonCounty!$B$2:$C$16,2,FALSE)*J1000)</f>
        <v>0</v>
      </c>
      <c r="M1000" s="647"/>
      <c r="N1000" s="647"/>
      <c r="O1000" s="647"/>
      <c r="P1000" s="647"/>
      <c r="Q1000" s="647"/>
      <c r="R1000" s="459"/>
      <c r="S1000" s="460"/>
      <c r="T1000" s="461"/>
      <c r="U1000" s="462"/>
      <c r="V1000" s="459"/>
      <c r="W1000" s="459"/>
      <c r="X1000" s="459"/>
      <c r="Y1000" s="463"/>
      <c r="Z1000" s="464"/>
      <c r="AA1000" s="465"/>
      <c r="AB1000" s="459"/>
      <c r="AC1000" s="463"/>
      <c r="AD1000" s="464"/>
      <c r="AE1000" s="466"/>
      <c r="AF1000" s="464"/>
      <c r="AG1000" s="461"/>
      <c r="AH1000" s="464"/>
      <c r="AI1000" s="461"/>
      <c r="AJ1000" s="653">
        <f t="shared" si="182"/>
        <v>1</v>
      </c>
      <c r="AK1000" s="608"/>
      <c r="AL1000" s="320">
        <f t="shared" si="180"/>
        <v>0</v>
      </c>
      <c r="AM1000" s="320">
        <f t="shared" si="183"/>
        <v>0</v>
      </c>
      <c r="AN1000" s="324">
        <f t="shared" si="184"/>
        <v>0</v>
      </c>
      <c r="AO1000" s="324">
        <f t="shared" si="185"/>
        <v>0</v>
      </c>
      <c r="AP1000" s="324">
        <f t="shared" si="186"/>
        <v>0</v>
      </c>
      <c r="AQ1000" s="324">
        <f t="shared" si="187"/>
        <v>0</v>
      </c>
      <c r="AR1000" s="324">
        <f t="shared" si="188"/>
        <v>0</v>
      </c>
      <c r="AS1000" s="324">
        <f t="shared" si="189"/>
        <v>0</v>
      </c>
      <c r="AT1000" s="324">
        <f t="shared" si="190"/>
        <v>0</v>
      </c>
      <c r="AU1000" s="321">
        <f t="shared" si="191"/>
        <v>0</v>
      </c>
      <c r="AV1000" s="322" t="str">
        <f t="shared" si="181"/>
        <v/>
      </c>
      <c r="AW1000" s="110"/>
      <c r="AX1000" s="110"/>
      <c r="AY1000" s="110"/>
    </row>
    <row r="1001" spans="1:51">
      <c r="A1001" s="319"/>
      <c r="B1001" s="634"/>
      <c r="C1001" s="634"/>
      <c r="D1001" s="633"/>
      <c r="E1001" s="635"/>
      <c r="F1001" s="635"/>
      <c r="G1001" s="634"/>
      <c r="H1001" s="647"/>
      <c r="I1001" s="651"/>
      <c r="J1001" s="647"/>
      <c r="K1001" s="649"/>
      <c r="L1001" s="647">
        <f>IF(D1001="",0,VLOOKUP(D1001,LookupDataNonCounty!$B$2:$C$16,2,FALSE)*J1001)</f>
        <v>0</v>
      </c>
      <c r="M1001" s="647"/>
      <c r="N1001" s="647"/>
      <c r="O1001" s="647"/>
      <c r="P1001" s="647"/>
      <c r="Q1001" s="647"/>
      <c r="R1001" s="459"/>
      <c r="S1001" s="460"/>
      <c r="T1001" s="461"/>
      <c r="U1001" s="462"/>
      <c r="V1001" s="459"/>
      <c r="W1001" s="459"/>
      <c r="X1001" s="459"/>
      <c r="Y1001" s="463"/>
      <c r="Z1001" s="464"/>
      <c r="AA1001" s="465"/>
      <c r="AB1001" s="459"/>
      <c r="AC1001" s="463"/>
      <c r="AD1001" s="464"/>
      <c r="AE1001" s="466"/>
      <c r="AF1001" s="464"/>
      <c r="AG1001" s="461"/>
      <c r="AH1001" s="464"/>
      <c r="AI1001" s="461"/>
      <c r="AJ1001" s="653">
        <f t="shared" si="182"/>
        <v>1</v>
      </c>
      <c r="AK1001" s="607"/>
      <c r="AL1001" s="320">
        <f t="shared" si="180"/>
        <v>0</v>
      </c>
      <c r="AM1001" s="320">
        <f t="shared" si="183"/>
        <v>0</v>
      </c>
      <c r="AN1001" s="324">
        <f t="shared" si="184"/>
        <v>0</v>
      </c>
      <c r="AO1001" s="324">
        <f t="shared" si="185"/>
        <v>0</v>
      </c>
      <c r="AP1001" s="324">
        <f t="shared" si="186"/>
        <v>0</v>
      </c>
      <c r="AQ1001" s="324">
        <f t="shared" si="187"/>
        <v>0</v>
      </c>
      <c r="AR1001" s="324">
        <f t="shared" si="188"/>
        <v>0</v>
      </c>
      <c r="AS1001" s="324">
        <f t="shared" si="189"/>
        <v>0</v>
      </c>
      <c r="AT1001" s="324">
        <f t="shared" si="190"/>
        <v>0</v>
      </c>
      <c r="AU1001" s="321">
        <f t="shared" si="191"/>
        <v>0</v>
      </c>
      <c r="AV1001" s="322" t="str">
        <f t="shared" si="181"/>
        <v/>
      </c>
      <c r="AW1001" s="110"/>
      <c r="AX1001" s="110"/>
      <c r="AY1001" s="110"/>
    </row>
    <row r="1002" spans="1:51">
      <c r="A1002" s="319"/>
      <c r="B1002" s="634"/>
      <c r="C1002" s="634"/>
      <c r="D1002" s="633"/>
      <c r="E1002" s="635"/>
      <c r="F1002" s="635"/>
      <c r="G1002" s="634"/>
      <c r="H1002" s="647"/>
      <c r="I1002" s="651"/>
      <c r="J1002" s="647"/>
      <c r="K1002" s="649"/>
      <c r="L1002" s="647">
        <f>IF(D1002="",0,VLOOKUP(D1002,LookupDataNonCounty!$B$2:$C$16,2,FALSE)*J1002)</f>
        <v>0</v>
      </c>
      <c r="M1002" s="647"/>
      <c r="N1002" s="647"/>
      <c r="O1002" s="647"/>
      <c r="P1002" s="647"/>
      <c r="Q1002" s="647"/>
      <c r="R1002" s="459"/>
      <c r="S1002" s="460"/>
      <c r="T1002" s="461"/>
      <c r="U1002" s="462"/>
      <c r="V1002" s="459"/>
      <c r="W1002" s="459"/>
      <c r="X1002" s="459"/>
      <c r="Y1002" s="463"/>
      <c r="Z1002" s="464"/>
      <c r="AA1002" s="465"/>
      <c r="AB1002" s="459"/>
      <c r="AC1002" s="463"/>
      <c r="AD1002" s="464"/>
      <c r="AE1002" s="466"/>
      <c r="AF1002" s="464"/>
      <c r="AG1002" s="461"/>
      <c r="AH1002" s="464"/>
      <c r="AI1002" s="461"/>
      <c r="AJ1002" s="653">
        <f t="shared" si="182"/>
        <v>1</v>
      </c>
      <c r="AK1002" s="608"/>
      <c r="AL1002" s="320">
        <f t="shared" si="180"/>
        <v>0</v>
      </c>
      <c r="AM1002" s="320">
        <f t="shared" si="183"/>
        <v>0</v>
      </c>
      <c r="AN1002" s="324">
        <f t="shared" si="184"/>
        <v>0</v>
      </c>
      <c r="AO1002" s="324">
        <f t="shared" si="185"/>
        <v>0</v>
      </c>
      <c r="AP1002" s="324">
        <f t="shared" si="186"/>
        <v>0</v>
      </c>
      <c r="AQ1002" s="324">
        <f t="shared" si="187"/>
        <v>0</v>
      </c>
      <c r="AR1002" s="324">
        <f t="shared" si="188"/>
        <v>0</v>
      </c>
      <c r="AS1002" s="324">
        <f t="shared" si="189"/>
        <v>0</v>
      </c>
      <c r="AT1002" s="324">
        <f t="shared" si="190"/>
        <v>0</v>
      </c>
      <c r="AU1002" s="321">
        <f t="shared" si="191"/>
        <v>0</v>
      </c>
      <c r="AV1002" s="322" t="str">
        <f t="shared" si="181"/>
        <v/>
      </c>
      <c r="AW1002" s="110"/>
      <c r="AX1002" s="110"/>
      <c r="AY1002" s="110"/>
    </row>
    <row r="1003" spans="1:51">
      <c r="A1003" s="319"/>
      <c r="B1003" s="634"/>
      <c r="C1003" s="634"/>
      <c r="D1003" s="633"/>
      <c r="E1003" s="635"/>
      <c r="F1003" s="635"/>
      <c r="G1003" s="634"/>
      <c r="H1003" s="647"/>
      <c r="I1003" s="651"/>
      <c r="J1003" s="647"/>
      <c r="K1003" s="649"/>
      <c r="L1003" s="647">
        <f>IF(D1003="",0,VLOOKUP(D1003,LookupDataNonCounty!$B$2:$C$16,2,FALSE)*J1003)</f>
        <v>0</v>
      </c>
      <c r="M1003" s="647"/>
      <c r="N1003" s="647"/>
      <c r="O1003" s="647"/>
      <c r="P1003" s="647"/>
      <c r="Q1003" s="647"/>
      <c r="R1003" s="459"/>
      <c r="S1003" s="460"/>
      <c r="T1003" s="461"/>
      <c r="U1003" s="462"/>
      <c r="V1003" s="459"/>
      <c r="W1003" s="459"/>
      <c r="X1003" s="459"/>
      <c r="Y1003" s="463"/>
      <c r="Z1003" s="464"/>
      <c r="AA1003" s="465"/>
      <c r="AB1003" s="459"/>
      <c r="AC1003" s="463"/>
      <c r="AD1003" s="464"/>
      <c r="AE1003" s="466"/>
      <c r="AF1003" s="464"/>
      <c r="AG1003" s="461"/>
      <c r="AH1003" s="464"/>
      <c r="AI1003" s="461"/>
      <c r="AJ1003" s="653">
        <f t="shared" si="182"/>
        <v>1</v>
      </c>
      <c r="AK1003" s="607"/>
      <c r="AL1003" s="320">
        <f t="shared" si="180"/>
        <v>0</v>
      </c>
      <c r="AM1003" s="320">
        <f t="shared" si="183"/>
        <v>0</v>
      </c>
      <c r="AN1003" s="324">
        <f t="shared" si="184"/>
        <v>0</v>
      </c>
      <c r="AO1003" s="324">
        <f t="shared" si="185"/>
        <v>0</v>
      </c>
      <c r="AP1003" s="324">
        <f t="shared" si="186"/>
        <v>0</v>
      </c>
      <c r="AQ1003" s="324">
        <f t="shared" si="187"/>
        <v>0</v>
      </c>
      <c r="AR1003" s="324">
        <f t="shared" si="188"/>
        <v>0</v>
      </c>
      <c r="AS1003" s="324">
        <f t="shared" si="189"/>
        <v>0</v>
      </c>
      <c r="AT1003" s="324">
        <f t="shared" si="190"/>
        <v>0</v>
      </c>
      <c r="AU1003" s="321">
        <f t="shared" si="191"/>
        <v>0</v>
      </c>
      <c r="AV1003" s="322" t="str">
        <f t="shared" si="181"/>
        <v/>
      </c>
      <c r="AW1003" s="110"/>
      <c r="AX1003" s="110"/>
      <c r="AY1003" s="110"/>
    </row>
    <row r="1004" spans="1:51">
      <c r="A1004" s="319"/>
      <c r="B1004" s="634"/>
      <c r="C1004" s="634"/>
      <c r="D1004" s="633"/>
      <c r="E1004" s="635"/>
      <c r="F1004" s="635"/>
      <c r="G1004" s="634"/>
      <c r="H1004" s="647"/>
      <c r="I1004" s="651"/>
      <c r="J1004" s="647"/>
      <c r="K1004" s="649"/>
      <c r="L1004" s="647">
        <f>IF(D1004="",0,VLOOKUP(D1004,LookupDataNonCounty!$B$2:$C$16,2,FALSE)*J1004)</f>
        <v>0</v>
      </c>
      <c r="M1004" s="647"/>
      <c r="N1004" s="647"/>
      <c r="O1004" s="647"/>
      <c r="P1004" s="647"/>
      <c r="Q1004" s="647"/>
      <c r="R1004" s="459"/>
      <c r="S1004" s="460"/>
      <c r="T1004" s="461"/>
      <c r="U1004" s="462"/>
      <c r="V1004" s="459"/>
      <c r="W1004" s="459"/>
      <c r="X1004" s="459"/>
      <c r="Y1004" s="463"/>
      <c r="Z1004" s="464"/>
      <c r="AA1004" s="465"/>
      <c r="AB1004" s="459"/>
      <c r="AC1004" s="463"/>
      <c r="AD1004" s="464"/>
      <c r="AE1004" s="466"/>
      <c r="AF1004" s="464"/>
      <c r="AG1004" s="461"/>
      <c r="AH1004" s="464"/>
      <c r="AI1004" s="461"/>
      <c r="AJ1004" s="653">
        <f t="shared" si="182"/>
        <v>1</v>
      </c>
      <c r="AK1004" s="608"/>
      <c r="AL1004" s="320">
        <f t="shared" si="180"/>
        <v>0</v>
      </c>
      <c r="AM1004" s="320">
        <f t="shared" si="183"/>
        <v>0</v>
      </c>
      <c r="AN1004" s="324">
        <f t="shared" si="184"/>
        <v>0</v>
      </c>
      <c r="AO1004" s="324">
        <f t="shared" si="185"/>
        <v>0</v>
      </c>
      <c r="AP1004" s="324">
        <f t="shared" si="186"/>
        <v>0</v>
      </c>
      <c r="AQ1004" s="324">
        <f t="shared" si="187"/>
        <v>0</v>
      </c>
      <c r="AR1004" s="324">
        <f t="shared" si="188"/>
        <v>0</v>
      </c>
      <c r="AS1004" s="324">
        <f t="shared" si="189"/>
        <v>0</v>
      </c>
      <c r="AT1004" s="324">
        <f t="shared" si="190"/>
        <v>0</v>
      </c>
      <c r="AU1004" s="321">
        <f t="shared" si="191"/>
        <v>0</v>
      </c>
      <c r="AV1004" s="322" t="str">
        <f t="shared" si="181"/>
        <v/>
      </c>
      <c r="AW1004" s="110"/>
      <c r="AX1004" s="110"/>
      <c r="AY1004" s="110"/>
    </row>
    <row r="1005" spans="1:51">
      <c r="A1005" s="319"/>
      <c r="B1005" s="634"/>
      <c r="C1005" s="634"/>
      <c r="D1005" s="633"/>
      <c r="E1005" s="635"/>
      <c r="F1005" s="635"/>
      <c r="G1005" s="634"/>
      <c r="H1005" s="647"/>
      <c r="I1005" s="651"/>
      <c r="J1005" s="647"/>
      <c r="K1005" s="649"/>
      <c r="L1005" s="647">
        <f>IF(D1005="",0,VLOOKUP(D1005,LookupDataNonCounty!$B$2:$C$16,2,FALSE)*J1005)</f>
        <v>0</v>
      </c>
      <c r="M1005" s="647"/>
      <c r="N1005" s="647"/>
      <c r="O1005" s="647"/>
      <c r="P1005" s="647"/>
      <c r="Q1005" s="647"/>
      <c r="R1005" s="459"/>
      <c r="S1005" s="460"/>
      <c r="T1005" s="461"/>
      <c r="U1005" s="462"/>
      <c r="V1005" s="459"/>
      <c r="W1005" s="459"/>
      <c r="X1005" s="459"/>
      <c r="Y1005" s="463"/>
      <c r="Z1005" s="464"/>
      <c r="AA1005" s="465"/>
      <c r="AB1005" s="459"/>
      <c r="AC1005" s="463"/>
      <c r="AD1005" s="464"/>
      <c r="AE1005" s="466"/>
      <c r="AF1005" s="464"/>
      <c r="AG1005" s="461"/>
      <c r="AH1005" s="464"/>
      <c r="AI1005" s="461"/>
      <c r="AJ1005" s="653">
        <f t="shared" si="182"/>
        <v>1</v>
      </c>
      <c r="AK1005" s="607"/>
      <c r="AL1005" s="320">
        <f t="shared" si="180"/>
        <v>0</v>
      </c>
      <c r="AM1005" s="320">
        <f t="shared" si="183"/>
        <v>0</v>
      </c>
      <c r="AN1005" s="324">
        <f t="shared" si="184"/>
        <v>0</v>
      </c>
      <c r="AO1005" s="324">
        <f t="shared" si="185"/>
        <v>0</v>
      </c>
      <c r="AP1005" s="324">
        <f t="shared" si="186"/>
        <v>0</v>
      </c>
      <c r="AQ1005" s="324">
        <f t="shared" si="187"/>
        <v>0</v>
      </c>
      <c r="AR1005" s="324">
        <f t="shared" si="188"/>
        <v>0</v>
      </c>
      <c r="AS1005" s="324">
        <f t="shared" si="189"/>
        <v>0</v>
      </c>
      <c r="AT1005" s="324">
        <f t="shared" si="190"/>
        <v>0</v>
      </c>
      <c r="AU1005" s="321">
        <f t="shared" si="191"/>
        <v>0</v>
      </c>
      <c r="AV1005" s="322" t="str">
        <f t="shared" si="181"/>
        <v/>
      </c>
      <c r="AW1005" s="110"/>
      <c r="AX1005" s="110"/>
      <c r="AY1005" s="110"/>
    </row>
    <row r="1006" spans="1:51">
      <c r="A1006" s="319"/>
      <c r="B1006" s="634"/>
      <c r="C1006" s="634"/>
      <c r="D1006" s="633"/>
      <c r="E1006" s="635"/>
      <c r="F1006" s="635"/>
      <c r="G1006" s="634"/>
      <c r="H1006" s="647"/>
      <c r="I1006" s="651"/>
      <c r="J1006" s="647"/>
      <c r="K1006" s="649"/>
      <c r="L1006" s="647">
        <f>IF(D1006="",0,VLOOKUP(D1006,LookupDataNonCounty!$B$2:$C$16,2,FALSE)*J1006)</f>
        <v>0</v>
      </c>
      <c r="M1006" s="647"/>
      <c r="N1006" s="647"/>
      <c r="O1006" s="647"/>
      <c r="P1006" s="647"/>
      <c r="Q1006" s="647"/>
      <c r="R1006" s="459"/>
      <c r="S1006" s="460"/>
      <c r="T1006" s="461"/>
      <c r="U1006" s="462"/>
      <c r="V1006" s="459"/>
      <c r="W1006" s="459"/>
      <c r="X1006" s="459"/>
      <c r="Y1006" s="463"/>
      <c r="Z1006" s="464"/>
      <c r="AA1006" s="465"/>
      <c r="AB1006" s="459"/>
      <c r="AC1006" s="463"/>
      <c r="AD1006" s="464"/>
      <c r="AE1006" s="466"/>
      <c r="AF1006" s="464"/>
      <c r="AG1006" s="461"/>
      <c r="AH1006" s="464"/>
      <c r="AI1006" s="461"/>
      <c r="AJ1006" s="653">
        <f t="shared" si="182"/>
        <v>1</v>
      </c>
      <c r="AK1006" s="608"/>
      <c r="AL1006" s="320">
        <f t="shared" si="180"/>
        <v>0</v>
      </c>
      <c r="AM1006" s="320">
        <f t="shared" si="183"/>
        <v>0</v>
      </c>
      <c r="AN1006" s="324">
        <f t="shared" si="184"/>
        <v>0</v>
      </c>
      <c r="AO1006" s="324">
        <f t="shared" si="185"/>
        <v>0</v>
      </c>
      <c r="AP1006" s="324">
        <f t="shared" si="186"/>
        <v>0</v>
      </c>
      <c r="AQ1006" s="324">
        <f t="shared" si="187"/>
        <v>0</v>
      </c>
      <c r="AR1006" s="324">
        <f t="shared" si="188"/>
        <v>0</v>
      </c>
      <c r="AS1006" s="324">
        <f t="shared" si="189"/>
        <v>0</v>
      </c>
      <c r="AT1006" s="324">
        <f t="shared" si="190"/>
        <v>0</v>
      </c>
      <c r="AU1006" s="321">
        <f t="shared" si="191"/>
        <v>0</v>
      </c>
      <c r="AV1006" s="322" t="str">
        <f t="shared" si="181"/>
        <v/>
      </c>
      <c r="AW1006" s="110"/>
      <c r="AX1006" s="110"/>
      <c r="AY1006" s="110"/>
    </row>
    <row r="1007" spans="1:51">
      <c r="A1007" s="319"/>
      <c r="B1007" s="634"/>
      <c r="C1007" s="634"/>
      <c r="D1007" s="633"/>
      <c r="E1007" s="635"/>
      <c r="F1007" s="635"/>
      <c r="G1007" s="634"/>
      <c r="H1007" s="647"/>
      <c r="I1007" s="651"/>
      <c r="J1007" s="647"/>
      <c r="K1007" s="649"/>
      <c r="L1007" s="647">
        <f>IF(D1007="",0,VLOOKUP(D1007,LookupDataNonCounty!$B$2:$C$16,2,FALSE)*J1007)</f>
        <v>0</v>
      </c>
      <c r="M1007" s="647"/>
      <c r="N1007" s="647"/>
      <c r="O1007" s="647"/>
      <c r="P1007" s="647"/>
      <c r="Q1007" s="647"/>
      <c r="R1007" s="459"/>
      <c r="S1007" s="460"/>
      <c r="T1007" s="461"/>
      <c r="U1007" s="462"/>
      <c r="V1007" s="459"/>
      <c r="W1007" s="459"/>
      <c r="X1007" s="459"/>
      <c r="Y1007" s="463"/>
      <c r="Z1007" s="464"/>
      <c r="AA1007" s="465"/>
      <c r="AB1007" s="459"/>
      <c r="AC1007" s="463"/>
      <c r="AD1007" s="464"/>
      <c r="AE1007" s="466"/>
      <c r="AF1007" s="464"/>
      <c r="AG1007" s="461"/>
      <c r="AH1007" s="464"/>
      <c r="AI1007" s="461"/>
      <c r="AJ1007" s="653">
        <f t="shared" si="182"/>
        <v>1</v>
      </c>
      <c r="AK1007" s="607"/>
      <c r="AL1007" s="320">
        <f t="shared" si="180"/>
        <v>0</v>
      </c>
      <c r="AM1007" s="320">
        <f t="shared" si="183"/>
        <v>0</v>
      </c>
      <c r="AN1007" s="324">
        <f t="shared" si="184"/>
        <v>0</v>
      </c>
      <c r="AO1007" s="324">
        <f t="shared" si="185"/>
        <v>0</v>
      </c>
      <c r="AP1007" s="324">
        <f t="shared" si="186"/>
        <v>0</v>
      </c>
      <c r="AQ1007" s="324">
        <f t="shared" si="187"/>
        <v>0</v>
      </c>
      <c r="AR1007" s="324">
        <f t="shared" si="188"/>
        <v>0</v>
      </c>
      <c r="AS1007" s="324">
        <f t="shared" si="189"/>
        <v>0</v>
      </c>
      <c r="AT1007" s="324">
        <f t="shared" si="190"/>
        <v>0</v>
      </c>
      <c r="AU1007" s="321">
        <f t="shared" si="191"/>
        <v>0</v>
      </c>
      <c r="AV1007" s="322" t="str">
        <f t="shared" si="181"/>
        <v/>
      </c>
      <c r="AW1007" s="110"/>
      <c r="AX1007" s="110"/>
      <c r="AY1007" s="110"/>
    </row>
    <row r="1008" spans="1:51">
      <c r="A1008" s="319"/>
      <c r="B1008" s="634"/>
      <c r="C1008" s="634"/>
      <c r="D1008" s="633"/>
      <c r="E1008" s="635"/>
      <c r="F1008" s="635"/>
      <c r="G1008" s="634"/>
      <c r="H1008" s="647"/>
      <c r="I1008" s="651"/>
      <c r="J1008" s="647"/>
      <c r="K1008" s="649"/>
      <c r="L1008" s="647">
        <f>IF(D1008="",0,VLOOKUP(D1008,LookupDataNonCounty!$B$2:$C$16,2,FALSE)*J1008)</f>
        <v>0</v>
      </c>
      <c r="M1008" s="647"/>
      <c r="N1008" s="647"/>
      <c r="O1008" s="647"/>
      <c r="P1008" s="647"/>
      <c r="Q1008" s="647"/>
      <c r="R1008" s="459"/>
      <c r="S1008" s="460"/>
      <c r="T1008" s="461"/>
      <c r="U1008" s="462"/>
      <c r="V1008" s="459"/>
      <c r="W1008" s="459"/>
      <c r="X1008" s="459"/>
      <c r="Y1008" s="463"/>
      <c r="Z1008" s="464"/>
      <c r="AA1008" s="465"/>
      <c r="AB1008" s="459"/>
      <c r="AC1008" s="463"/>
      <c r="AD1008" s="464"/>
      <c r="AE1008" s="466"/>
      <c r="AF1008" s="464"/>
      <c r="AG1008" s="461"/>
      <c r="AH1008" s="464"/>
      <c r="AI1008" s="461"/>
      <c r="AJ1008" s="653">
        <f t="shared" si="182"/>
        <v>1</v>
      </c>
      <c r="AK1008" s="608"/>
      <c r="AL1008" s="320">
        <f t="shared" si="180"/>
        <v>0</v>
      </c>
      <c r="AM1008" s="320">
        <f t="shared" si="183"/>
        <v>0</v>
      </c>
      <c r="AN1008" s="324">
        <f t="shared" si="184"/>
        <v>0</v>
      </c>
      <c r="AO1008" s="324">
        <f t="shared" si="185"/>
        <v>0</v>
      </c>
      <c r="AP1008" s="324">
        <f t="shared" si="186"/>
        <v>0</v>
      </c>
      <c r="AQ1008" s="324">
        <f t="shared" si="187"/>
        <v>0</v>
      </c>
      <c r="AR1008" s="324">
        <f t="shared" si="188"/>
        <v>0</v>
      </c>
      <c r="AS1008" s="324">
        <f t="shared" si="189"/>
        <v>0</v>
      </c>
      <c r="AT1008" s="324">
        <f t="shared" si="190"/>
        <v>0</v>
      </c>
      <c r="AU1008" s="321">
        <f t="shared" si="191"/>
        <v>0</v>
      </c>
      <c r="AV1008" s="322" t="str">
        <f t="shared" si="181"/>
        <v/>
      </c>
      <c r="AW1008" s="110"/>
      <c r="AX1008" s="110"/>
      <c r="AY1008" s="110"/>
    </row>
    <row r="1009" spans="1:51">
      <c r="A1009" s="319"/>
      <c r="B1009" s="634"/>
      <c r="C1009" s="634"/>
      <c r="D1009" s="633"/>
      <c r="E1009" s="635"/>
      <c r="F1009" s="635"/>
      <c r="G1009" s="634"/>
      <c r="H1009" s="647"/>
      <c r="I1009" s="651"/>
      <c r="J1009" s="647"/>
      <c r="K1009" s="649"/>
      <c r="L1009" s="647">
        <f>IF(D1009="",0,VLOOKUP(D1009,LookupDataNonCounty!$B$2:$C$16,2,FALSE)*J1009)</f>
        <v>0</v>
      </c>
      <c r="M1009" s="647"/>
      <c r="N1009" s="647"/>
      <c r="O1009" s="647"/>
      <c r="P1009" s="647"/>
      <c r="Q1009" s="647"/>
      <c r="R1009" s="459"/>
      <c r="S1009" s="460"/>
      <c r="T1009" s="461"/>
      <c r="U1009" s="462"/>
      <c r="V1009" s="459"/>
      <c r="W1009" s="459"/>
      <c r="X1009" s="459"/>
      <c r="Y1009" s="463"/>
      <c r="Z1009" s="464"/>
      <c r="AA1009" s="465"/>
      <c r="AB1009" s="459"/>
      <c r="AC1009" s="463"/>
      <c r="AD1009" s="464"/>
      <c r="AE1009" s="466"/>
      <c r="AF1009" s="464"/>
      <c r="AG1009" s="461"/>
      <c r="AH1009" s="464"/>
      <c r="AI1009" s="461"/>
      <c r="AJ1009" s="653">
        <f t="shared" si="182"/>
        <v>1</v>
      </c>
      <c r="AK1009" s="607"/>
      <c r="AL1009" s="320">
        <f t="shared" si="180"/>
        <v>0</v>
      </c>
      <c r="AM1009" s="320">
        <f t="shared" si="183"/>
        <v>0</v>
      </c>
      <c r="AN1009" s="324">
        <f t="shared" si="184"/>
        <v>0</v>
      </c>
      <c r="AO1009" s="324">
        <f t="shared" si="185"/>
        <v>0</v>
      </c>
      <c r="AP1009" s="324">
        <f t="shared" si="186"/>
        <v>0</v>
      </c>
      <c r="AQ1009" s="324">
        <f t="shared" si="187"/>
        <v>0</v>
      </c>
      <c r="AR1009" s="324">
        <f t="shared" si="188"/>
        <v>0</v>
      </c>
      <c r="AS1009" s="324">
        <f t="shared" si="189"/>
        <v>0</v>
      </c>
      <c r="AT1009" s="324">
        <f t="shared" si="190"/>
        <v>0</v>
      </c>
      <c r="AU1009" s="321">
        <f t="shared" si="191"/>
        <v>0</v>
      </c>
      <c r="AV1009" s="322" t="str">
        <f t="shared" si="181"/>
        <v/>
      </c>
      <c r="AW1009" s="110"/>
      <c r="AX1009" s="110"/>
      <c r="AY1009" s="110"/>
    </row>
    <row r="1010" spans="1:51">
      <c r="A1010" s="319"/>
      <c r="B1010" s="634"/>
      <c r="C1010" s="634"/>
      <c r="D1010" s="633"/>
      <c r="E1010" s="635"/>
      <c r="F1010" s="635"/>
      <c r="G1010" s="634"/>
      <c r="H1010" s="647"/>
      <c r="I1010" s="651"/>
      <c r="J1010" s="647"/>
      <c r="K1010" s="649"/>
      <c r="L1010" s="647">
        <f>IF(D1010="",0,VLOOKUP(D1010,LookupDataNonCounty!$B$2:$C$16,2,FALSE)*J1010)</f>
        <v>0</v>
      </c>
      <c r="M1010" s="647"/>
      <c r="N1010" s="647"/>
      <c r="O1010" s="647"/>
      <c r="P1010" s="647"/>
      <c r="Q1010" s="647"/>
      <c r="R1010" s="459"/>
      <c r="S1010" s="460"/>
      <c r="T1010" s="461"/>
      <c r="U1010" s="462"/>
      <c r="V1010" s="459"/>
      <c r="W1010" s="459"/>
      <c r="X1010" s="459"/>
      <c r="Y1010" s="463"/>
      <c r="Z1010" s="464"/>
      <c r="AA1010" s="465"/>
      <c r="AB1010" s="459"/>
      <c r="AC1010" s="463"/>
      <c r="AD1010" s="464"/>
      <c r="AE1010" s="466"/>
      <c r="AF1010" s="464"/>
      <c r="AG1010" s="461"/>
      <c r="AH1010" s="464"/>
      <c r="AI1010" s="461"/>
      <c r="AJ1010" s="653">
        <f t="shared" si="182"/>
        <v>1</v>
      </c>
      <c r="AK1010" s="608"/>
      <c r="AL1010" s="320">
        <f t="shared" si="180"/>
        <v>0</v>
      </c>
      <c r="AM1010" s="320">
        <f t="shared" si="183"/>
        <v>0</v>
      </c>
      <c r="AN1010" s="324">
        <f t="shared" si="184"/>
        <v>0</v>
      </c>
      <c r="AO1010" s="324">
        <f t="shared" si="185"/>
        <v>0</v>
      </c>
      <c r="AP1010" s="324">
        <f t="shared" si="186"/>
        <v>0</v>
      </c>
      <c r="AQ1010" s="324">
        <f t="shared" si="187"/>
        <v>0</v>
      </c>
      <c r="AR1010" s="324">
        <f t="shared" si="188"/>
        <v>0</v>
      </c>
      <c r="AS1010" s="324">
        <f t="shared" si="189"/>
        <v>0</v>
      </c>
      <c r="AT1010" s="324">
        <f t="shared" si="190"/>
        <v>0</v>
      </c>
      <c r="AU1010" s="321">
        <f t="shared" si="191"/>
        <v>0</v>
      </c>
      <c r="AV1010" s="322" t="str">
        <f t="shared" si="181"/>
        <v/>
      </c>
      <c r="AW1010" s="110"/>
      <c r="AX1010" s="110"/>
      <c r="AY1010" s="110"/>
    </row>
    <row r="1011" spans="1:51">
      <c r="A1011" s="319"/>
      <c r="B1011" s="634"/>
      <c r="C1011" s="634"/>
      <c r="D1011" s="633"/>
      <c r="E1011" s="635"/>
      <c r="F1011" s="635"/>
      <c r="G1011" s="634"/>
      <c r="H1011" s="647"/>
      <c r="I1011" s="651"/>
      <c r="J1011" s="647"/>
      <c r="K1011" s="649"/>
      <c r="L1011" s="647">
        <f>IF(D1011="",0,VLOOKUP(D1011,LookupDataNonCounty!$B$2:$C$16,2,FALSE)*J1011)</f>
        <v>0</v>
      </c>
      <c r="M1011" s="647"/>
      <c r="N1011" s="647"/>
      <c r="O1011" s="647"/>
      <c r="P1011" s="647"/>
      <c r="Q1011" s="647"/>
      <c r="R1011" s="459"/>
      <c r="S1011" s="460"/>
      <c r="T1011" s="461"/>
      <c r="U1011" s="462"/>
      <c r="V1011" s="459"/>
      <c r="W1011" s="459"/>
      <c r="X1011" s="459"/>
      <c r="Y1011" s="463"/>
      <c r="Z1011" s="464"/>
      <c r="AA1011" s="465"/>
      <c r="AB1011" s="459"/>
      <c r="AC1011" s="463"/>
      <c r="AD1011" s="464"/>
      <c r="AE1011" s="466"/>
      <c r="AF1011" s="464"/>
      <c r="AG1011" s="461"/>
      <c r="AH1011" s="464"/>
      <c r="AI1011" s="461"/>
      <c r="AJ1011" s="653">
        <f t="shared" si="182"/>
        <v>1</v>
      </c>
      <c r="AK1011" s="607"/>
      <c r="AL1011" s="320">
        <f t="shared" si="180"/>
        <v>0</v>
      </c>
      <c r="AM1011" s="320">
        <f t="shared" si="183"/>
        <v>0</v>
      </c>
      <c r="AN1011" s="324">
        <f t="shared" si="184"/>
        <v>0</v>
      </c>
      <c r="AO1011" s="324">
        <f t="shared" si="185"/>
        <v>0</v>
      </c>
      <c r="AP1011" s="324">
        <f t="shared" si="186"/>
        <v>0</v>
      </c>
      <c r="AQ1011" s="324">
        <f t="shared" si="187"/>
        <v>0</v>
      </c>
      <c r="AR1011" s="324">
        <f t="shared" si="188"/>
        <v>0</v>
      </c>
      <c r="AS1011" s="324">
        <f t="shared" si="189"/>
        <v>0</v>
      </c>
      <c r="AT1011" s="324">
        <f t="shared" si="190"/>
        <v>0</v>
      </c>
      <c r="AU1011" s="321">
        <f t="shared" si="191"/>
        <v>0</v>
      </c>
      <c r="AV1011" s="322" t="str">
        <f t="shared" si="181"/>
        <v/>
      </c>
      <c r="AW1011" s="110"/>
      <c r="AX1011" s="110"/>
      <c r="AY1011" s="110"/>
    </row>
    <row r="1012" spans="1:51">
      <c r="A1012" s="319"/>
      <c r="B1012" s="634"/>
      <c r="C1012" s="634"/>
      <c r="D1012" s="633"/>
      <c r="E1012" s="635"/>
      <c r="F1012" s="635"/>
      <c r="G1012" s="634"/>
      <c r="H1012" s="647"/>
      <c r="I1012" s="651"/>
      <c r="J1012" s="647"/>
      <c r="K1012" s="649"/>
      <c r="L1012" s="647">
        <f>IF(D1012="",0,VLOOKUP(D1012,LookupDataNonCounty!$B$2:$C$16,2,FALSE)*J1012)</f>
        <v>0</v>
      </c>
      <c r="M1012" s="647"/>
      <c r="N1012" s="647"/>
      <c r="O1012" s="647"/>
      <c r="P1012" s="647"/>
      <c r="Q1012" s="647"/>
      <c r="R1012" s="459"/>
      <c r="S1012" s="460"/>
      <c r="T1012" s="461"/>
      <c r="U1012" s="462"/>
      <c r="V1012" s="459"/>
      <c r="W1012" s="459"/>
      <c r="X1012" s="459"/>
      <c r="Y1012" s="463"/>
      <c r="Z1012" s="464"/>
      <c r="AA1012" s="465"/>
      <c r="AB1012" s="459"/>
      <c r="AC1012" s="463"/>
      <c r="AD1012" s="464"/>
      <c r="AE1012" s="466"/>
      <c r="AF1012" s="464"/>
      <c r="AG1012" s="461"/>
      <c r="AH1012" s="464"/>
      <c r="AI1012" s="461"/>
      <c r="AJ1012" s="653">
        <f t="shared" si="182"/>
        <v>1</v>
      </c>
      <c r="AK1012" s="608"/>
      <c r="AL1012" s="320">
        <f t="shared" si="180"/>
        <v>0</v>
      </c>
      <c r="AM1012" s="320">
        <f t="shared" si="183"/>
        <v>0</v>
      </c>
      <c r="AN1012" s="324">
        <f t="shared" si="184"/>
        <v>0</v>
      </c>
      <c r="AO1012" s="324">
        <f t="shared" si="185"/>
        <v>0</v>
      </c>
      <c r="AP1012" s="324">
        <f t="shared" si="186"/>
        <v>0</v>
      </c>
      <c r="AQ1012" s="324">
        <f t="shared" si="187"/>
        <v>0</v>
      </c>
      <c r="AR1012" s="324">
        <f t="shared" si="188"/>
        <v>0</v>
      </c>
      <c r="AS1012" s="324">
        <f t="shared" si="189"/>
        <v>0</v>
      </c>
      <c r="AT1012" s="324">
        <f t="shared" si="190"/>
        <v>0</v>
      </c>
      <c r="AU1012" s="321">
        <f t="shared" si="191"/>
        <v>0</v>
      </c>
      <c r="AV1012" s="322" t="str">
        <f t="shared" si="181"/>
        <v/>
      </c>
      <c r="AW1012" s="110"/>
      <c r="AX1012" s="110"/>
      <c r="AY1012" s="110"/>
    </row>
    <row r="1013" spans="1:51">
      <c r="A1013" s="319"/>
      <c r="B1013" s="634"/>
      <c r="C1013" s="634"/>
      <c r="D1013" s="633"/>
      <c r="E1013" s="635"/>
      <c r="F1013" s="635"/>
      <c r="G1013" s="634"/>
      <c r="H1013" s="647"/>
      <c r="I1013" s="651"/>
      <c r="J1013" s="647"/>
      <c r="K1013" s="649"/>
      <c r="L1013" s="647">
        <f>IF(D1013="",0,VLOOKUP(D1013,LookupDataNonCounty!$B$2:$C$16,2,FALSE)*J1013)</f>
        <v>0</v>
      </c>
      <c r="M1013" s="647"/>
      <c r="N1013" s="647"/>
      <c r="O1013" s="647"/>
      <c r="P1013" s="647"/>
      <c r="Q1013" s="647"/>
      <c r="R1013" s="459"/>
      <c r="S1013" s="460"/>
      <c r="T1013" s="461"/>
      <c r="U1013" s="462"/>
      <c r="V1013" s="459"/>
      <c r="W1013" s="459"/>
      <c r="X1013" s="459"/>
      <c r="Y1013" s="463"/>
      <c r="Z1013" s="464"/>
      <c r="AA1013" s="465"/>
      <c r="AB1013" s="459"/>
      <c r="AC1013" s="463"/>
      <c r="AD1013" s="464"/>
      <c r="AE1013" s="466"/>
      <c r="AF1013" s="464"/>
      <c r="AG1013" s="461"/>
      <c r="AH1013" s="464"/>
      <c r="AI1013" s="461"/>
      <c r="AJ1013" s="653">
        <f t="shared" si="182"/>
        <v>1</v>
      </c>
      <c r="AK1013" s="607"/>
      <c r="AL1013" s="320">
        <f t="shared" si="180"/>
        <v>0</v>
      </c>
      <c r="AM1013" s="320">
        <f t="shared" si="183"/>
        <v>0</v>
      </c>
      <c r="AN1013" s="324">
        <f t="shared" si="184"/>
        <v>0</v>
      </c>
      <c r="AO1013" s="324">
        <f t="shared" si="185"/>
        <v>0</v>
      </c>
      <c r="AP1013" s="324">
        <f t="shared" si="186"/>
        <v>0</v>
      </c>
      <c r="AQ1013" s="324">
        <f t="shared" si="187"/>
        <v>0</v>
      </c>
      <c r="AR1013" s="324">
        <f t="shared" si="188"/>
        <v>0</v>
      </c>
      <c r="AS1013" s="324">
        <f t="shared" si="189"/>
        <v>0</v>
      </c>
      <c r="AT1013" s="324">
        <f t="shared" si="190"/>
        <v>0</v>
      </c>
      <c r="AU1013" s="321">
        <f t="shared" si="191"/>
        <v>0</v>
      </c>
      <c r="AV1013" s="322" t="str">
        <f t="shared" si="181"/>
        <v/>
      </c>
      <c r="AW1013" s="110"/>
      <c r="AX1013" s="110"/>
      <c r="AY1013" s="110"/>
    </row>
    <row r="1014" spans="1:51">
      <c r="A1014" s="319"/>
      <c r="B1014" s="634"/>
      <c r="C1014" s="634"/>
      <c r="D1014" s="633"/>
      <c r="E1014" s="635"/>
      <c r="F1014" s="635"/>
      <c r="G1014" s="634"/>
      <c r="H1014" s="647"/>
      <c r="I1014" s="651"/>
      <c r="J1014" s="647"/>
      <c r="K1014" s="649"/>
      <c r="L1014" s="647">
        <f>IF(D1014="",0,VLOOKUP(D1014,LookupDataNonCounty!$B$2:$C$16,2,FALSE)*J1014)</f>
        <v>0</v>
      </c>
      <c r="M1014" s="647"/>
      <c r="N1014" s="647"/>
      <c r="O1014" s="647"/>
      <c r="P1014" s="647"/>
      <c r="Q1014" s="647"/>
      <c r="R1014" s="459"/>
      <c r="S1014" s="460"/>
      <c r="T1014" s="461"/>
      <c r="U1014" s="462"/>
      <c r="V1014" s="459"/>
      <c r="W1014" s="459"/>
      <c r="X1014" s="459"/>
      <c r="Y1014" s="463"/>
      <c r="Z1014" s="464"/>
      <c r="AA1014" s="465"/>
      <c r="AB1014" s="459"/>
      <c r="AC1014" s="463"/>
      <c r="AD1014" s="464"/>
      <c r="AE1014" s="466"/>
      <c r="AF1014" s="464"/>
      <c r="AG1014" s="461"/>
      <c r="AH1014" s="464"/>
      <c r="AI1014" s="461"/>
      <c r="AJ1014" s="653">
        <f t="shared" si="182"/>
        <v>1</v>
      </c>
      <c r="AK1014" s="608"/>
      <c r="AL1014" s="320">
        <f t="shared" si="180"/>
        <v>0</v>
      </c>
      <c r="AM1014" s="320">
        <f t="shared" si="183"/>
        <v>0</v>
      </c>
      <c r="AN1014" s="324">
        <f t="shared" si="184"/>
        <v>0</v>
      </c>
      <c r="AO1014" s="324">
        <f t="shared" si="185"/>
        <v>0</v>
      </c>
      <c r="AP1014" s="324">
        <f t="shared" si="186"/>
        <v>0</v>
      </c>
      <c r="AQ1014" s="324">
        <f t="shared" si="187"/>
        <v>0</v>
      </c>
      <c r="AR1014" s="324">
        <f t="shared" si="188"/>
        <v>0</v>
      </c>
      <c r="AS1014" s="324">
        <f t="shared" si="189"/>
        <v>0</v>
      </c>
      <c r="AT1014" s="324">
        <f t="shared" si="190"/>
        <v>0</v>
      </c>
      <c r="AU1014" s="321">
        <f t="shared" si="191"/>
        <v>0</v>
      </c>
      <c r="AV1014" s="322" t="str">
        <f t="shared" si="181"/>
        <v/>
      </c>
      <c r="AW1014" s="110"/>
      <c r="AX1014" s="110"/>
      <c r="AY1014" s="110"/>
    </row>
    <row r="1015" spans="1:51">
      <c r="A1015" s="319"/>
      <c r="B1015" s="634"/>
      <c r="C1015" s="634"/>
      <c r="D1015" s="633"/>
      <c r="E1015" s="635"/>
      <c r="F1015" s="635"/>
      <c r="G1015" s="634"/>
      <c r="H1015" s="647"/>
      <c r="I1015" s="651"/>
      <c r="J1015" s="647"/>
      <c r="K1015" s="649"/>
      <c r="L1015" s="647">
        <f>IF(D1015="",0,VLOOKUP(D1015,LookupDataNonCounty!$B$2:$C$16,2,FALSE)*J1015)</f>
        <v>0</v>
      </c>
      <c r="M1015" s="647"/>
      <c r="N1015" s="647"/>
      <c r="O1015" s="647"/>
      <c r="P1015" s="647"/>
      <c r="Q1015" s="647"/>
      <c r="R1015" s="459"/>
      <c r="S1015" s="460"/>
      <c r="T1015" s="461"/>
      <c r="U1015" s="462"/>
      <c r="V1015" s="459"/>
      <c r="W1015" s="459"/>
      <c r="X1015" s="459"/>
      <c r="Y1015" s="463"/>
      <c r="Z1015" s="464"/>
      <c r="AA1015" s="465"/>
      <c r="AB1015" s="459"/>
      <c r="AC1015" s="463"/>
      <c r="AD1015" s="464"/>
      <c r="AE1015" s="466"/>
      <c r="AF1015" s="464"/>
      <c r="AG1015" s="461"/>
      <c r="AH1015" s="464"/>
      <c r="AI1015" s="461"/>
      <c r="AJ1015" s="653">
        <f t="shared" si="182"/>
        <v>1</v>
      </c>
      <c r="AK1015" s="607"/>
      <c r="AL1015" s="320">
        <f t="shared" si="180"/>
        <v>0</v>
      </c>
      <c r="AM1015" s="320">
        <f t="shared" si="183"/>
        <v>0</v>
      </c>
      <c r="AN1015" s="324">
        <f t="shared" si="184"/>
        <v>0</v>
      </c>
      <c r="AO1015" s="324">
        <f t="shared" si="185"/>
        <v>0</v>
      </c>
      <c r="AP1015" s="324">
        <f t="shared" si="186"/>
        <v>0</v>
      </c>
      <c r="AQ1015" s="324">
        <f t="shared" si="187"/>
        <v>0</v>
      </c>
      <c r="AR1015" s="324">
        <f t="shared" si="188"/>
        <v>0</v>
      </c>
      <c r="AS1015" s="324">
        <f t="shared" si="189"/>
        <v>0</v>
      </c>
      <c r="AT1015" s="324">
        <f t="shared" si="190"/>
        <v>0</v>
      </c>
      <c r="AU1015" s="321">
        <f t="shared" si="191"/>
        <v>0</v>
      </c>
      <c r="AV1015" s="322" t="str">
        <f t="shared" si="181"/>
        <v/>
      </c>
      <c r="AW1015" s="110"/>
      <c r="AX1015" s="110"/>
      <c r="AY1015" s="110"/>
    </row>
    <row r="1016" spans="1:51">
      <c r="A1016" s="319"/>
      <c r="B1016" s="634"/>
      <c r="C1016" s="634"/>
      <c r="D1016" s="633"/>
      <c r="E1016" s="635"/>
      <c r="F1016" s="635"/>
      <c r="G1016" s="634"/>
      <c r="H1016" s="647"/>
      <c r="I1016" s="651"/>
      <c r="J1016" s="647"/>
      <c r="K1016" s="649"/>
      <c r="L1016" s="647">
        <f>IF(D1016="",0,VLOOKUP(D1016,LookupDataNonCounty!$B$2:$C$16,2,FALSE)*J1016)</f>
        <v>0</v>
      </c>
      <c r="M1016" s="647"/>
      <c r="N1016" s="647"/>
      <c r="O1016" s="647"/>
      <c r="P1016" s="647"/>
      <c r="Q1016" s="647"/>
      <c r="R1016" s="459"/>
      <c r="S1016" s="460"/>
      <c r="T1016" s="461"/>
      <c r="U1016" s="462"/>
      <c r="V1016" s="459"/>
      <c r="W1016" s="459"/>
      <c r="X1016" s="459"/>
      <c r="Y1016" s="463"/>
      <c r="Z1016" s="464"/>
      <c r="AA1016" s="465"/>
      <c r="AB1016" s="459"/>
      <c r="AC1016" s="463"/>
      <c r="AD1016" s="464"/>
      <c r="AE1016" s="466"/>
      <c r="AF1016" s="464"/>
      <c r="AG1016" s="461"/>
      <c r="AH1016" s="464"/>
      <c r="AI1016" s="461"/>
      <c r="AJ1016" s="653">
        <f t="shared" si="182"/>
        <v>1</v>
      </c>
      <c r="AK1016" s="608"/>
      <c r="AL1016" s="320">
        <f t="shared" si="180"/>
        <v>0</v>
      </c>
      <c r="AM1016" s="320">
        <f t="shared" si="183"/>
        <v>0</v>
      </c>
      <c r="AN1016" s="324">
        <f t="shared" si="184"/>
        <v>0</v>
      </c>
      <c r="AO1016" s="324">
        <f t="shared" si="185"/>
        <v>0</v>
      </c>
      <c r="AP1016" s="324">
        <f t="shared" si="186"/>
        <v>0</v>
      </c>
      <c r="AQ1016" s="324">
        <f t="shared" si="187"/>
        <v>0</v>
      </c>
      <c r="AR1016" s="324">
        <f t="shared" si="188"/>
        <v>0</v>
      </c>
      <c r="AS1016" s="324">
        <f t="shared" si="189"/>
        <v>0</v>
      </c>
      <c r="AT1016" s="324">
        <f t="shared" si="190"/>
        <v>0</v>
      </c>
      <c r="AU1016" s="321">
        <f t="shared" si="191"/>
        <v>0</v>
      </c>
      <c r="AV1016" s="322" t="str">
        <f t="shared" si="181"/>
        <v/>
      </c>
      <c r="AW1016" s="110"/>
      <c r="AX1016" s="110"/>
      <c r="AY1016" s="110"/>
    </row>
    <row r="1017" spans="1:51">
      <c r="A1017" s="319"/>
      <c r="B1017" s="634"/>
      <c r="C1017" s="634"/>
      <c r="D1017" s="633"/>
      <c r="E1017" s="635"/>
      <c r="F1017" s="635"/>
      <c r="G1017" s="634"/>
      <c r="H1017" s="647"/>
      <c r="I1017" s="651"/>
      <c r="J1017" s="647"/>
      <c r="K1017" s="649"/>
      <c r="L1017" s="647">
        <f>IF(D1017="",0,VLOOKUP(D1017,LookupDataNonCounty!$B$2:$C$16,2,FALSE)*J1017)</f>
        <v>0</v>
      </c>
      <c r="M1017" s="647"/>
      <c r="N1017" s="647"/>
      <c r="O1017" s="647"/>
      <c r="P1017" s="647"/>
      <c r="Q1017" s="647"/>
      <c r="R1017" s="459"/>
      <c r="S1017" s="460"/>
      <c r="T1017" s="461"/>
      <c r="U1017" s="462"/>
      <c r="V1017" s="459"/>
      <c r="W1017" s="459"/>
      <c r="X1017" s="459"/>
      <c r="Y1017" s="463"/>
      <c r="Z1017" s="464"/>
      <c r="AA1017" s="465"/>
      <c r="AB1017" s="459"/>
      <c r="AC1017" s="463"/>
      <c r="AD1017" s="464"/>
      <c r="AE1017" s="466"/>
      <c r="AF1017" s="464"/>
      <c r="AG1017" s="461"/>
      <c r="AH1017" s="464"/>
      <c r="AI1017" s="461"/>
      <c r="AJ1017" s="653">
        <f t="shared" si="182"/>
        <v>1</v>
      </c>
      <c r="AK1017" s="607"/>
      <c r="AL1017" s="320">
        <f t="shared" si="180"/>
        <v>0</v>
      </c>
      <c r="AM1017" s="320">
        <f t="shared" si="183"/>
        <v>0</v>
      </c>
      <c r="AN1017" s="324">
        <f t="shared" si="184"/>
        <v>0</v>
      </c>
      <c r="AO1017" s="324">
        <f t="shared" si="185"/>
        <v>0</v>
      </c>
      <c r="AP1017" s="324">
        <f t="shared" si="186"/>
        <v>0</v>
      </c>
      <c r="AQ1017" s="324">
        <f t="shared" si="187"/>
        <v>0</v>
      </c>
      <c r="AR1017" s="324">
        <f t="shared" si="188"/>
        <v>0</v>
      </c>
      <c r="AS1017" s="324">
        <f t="shared" si="189"/>
        <v>0</v>
      </c>
      <c r="AT1017" s="324">
        <f t="shared" si="190"/>
        <v>0</v>
      </c>
      <c r="AU1017" s="321">
        <f t="shared" si="191"/>
        <v>0</v>
      </c>
      <c r="AV1017" s="322" t="str">
        <f t="shared" si="181"/>
        <v/>
      </c>
      <c r="AW1017" s="110"/>
      <c r="AX1017" s="110"/>
      <c r="AY1017" s="110"/>
    </row>
    <row r="1018" spans="1:51">
      <c r="A1018" s="319"/>
      <c r="B1018" s="634"/>
      <c r="C1018" s="634"/>
      <c r="D1018" s="633"/>
      <c r="E1018" s="635"/>
      <c r="F1018" s="635"/>
      <c r="G1018" s="634"/>
      <c r="H1018" s="647"/>
      <c r="I1018" s="651"/>
      <c r="J1018" s="647"/>
      <c r="K1018" s="649"/>
      <c r="L1018" s="647">
        <f>IF(D1018="",0,VLOOKUP(D1018,LookupDataNonCounty!$B$2:$C$16,2,FALSE)*J1018)</f>
        <v>0</v>
      </c>
      <c r="M1018" s="647"/>
      <c r="N1018" s="647"/>
      <c r="O1018" s="647"/>
      <c r="P1018" s="647"/>
      <c r="Q1018" s="647"/>
      <c r="R1018" s="459"/>
      <c r="S1018" s="460"/>
      <c r="T1018" s="461"/>
      <c r="U1018" s="462"/>
      <c r="V1018" s="459"/>
      <c r="W1018" s="459"/>
      <c r="X1018" s="459"/>
      <c r="Y1018" s="463"/>
      <c r="Z1018" s="464"/>
      <c r="AA1018" s="465"/>
      <c r="AB1018" s="459"/>
      <c r="AC1018" s="463"/>
      <c r="AD1018" s="464"/>
      <c r="AE1018" s="466"/>
      <c r="AF1018" s="464"/>
      <c r="AG1018" s="461"/>
      <c r="AH1018" s="464"/>
      <c r="AI1018" s="461"/>
      <c r="AJ1018" s="653">
        <f t="shared" si="182"/>
        <v>1</v>
      </c>
      <c r="AK1018" s="608"/>
      <c r="AL1018" s="320">
        <f t="shared" si="180"/>
        <v>0</v>
      </c>
      <c r="AM1018" s="320">
        <f t="shared" si="183"/>
        <v>0</v>
      </c>
      <c r="AN1018" s="324">
        <f t="shared" si="184"/>
        <v>0</v>
      </c>
      <c r="AO1018" s="324">
        <f t="shared" si="185"/>
        <v>0</v>
      </c>
      <c r="AP1018" s="324">
        <f t="shared" si="186"/>
        <v>0</v>
      </c>
      <c r="AQ1018" s="324">
        <f t="shared" si="187"/>
        <v>0</v>
      </c>
      <c r="AR1018" s="324">
        <f t="shared" si="188"/>
        <v>0</v>
      </c>
      <c r="AS1018" s="324">
        <f t="shared" si="189"/>
        <v>0</v>
      </c>
      <c r="AT1018" s="324">
        <f t="shared" si="190"/>
        <v>0</v>
      </c>
      <c r="AU1018" s="321">
        <f t="shared" si="191"/>
        <v>0</v>
      </c>
      <c r="AV1018" s="322" t="str">
        <f t="shared" si="181"/>
        <v/>
      </c>
      <c r="AW1018" s="110"/>
      <c r="AX1018" s="110"/>
      <c r="AY1018" s="110"/>
    </row>
    <row r="1019" spans="1:51">
      <c r="A1019" s="319"/>
      <c r="B1019" s="634"/>
      <c r="C1019" s="634"/>
      <c r="D1019" s="633"/>
      <c r="E1019" s="635"/>
      <c r="F1019" s="635"/>
      <c r="G1019" s="634"/>
      <c r="H1019" s="647"/>
      <c r="I1019" s="651"/>
      <c r="J1019" s="647"/>
      <c r="K1019" s="649"/>
      <c r="L1019" s="647">
        <f>IF(D1019="",0,VLOOKUP(D1019,LookupDataNonCounty!$B$2:$C$16,2,FALSE)*J1019)</f>
        <v>0</v>
      </c>
      <c r="M1019" s="647"/>
      <c r="N1019" s="647"/>
      <c r="O1019" s="647"/>
      <c r="P1019" s="647"/>
      <c r="Q1019" s="647"/>
      <c r="R1019" s="459"/>
      <c r="S1019" s="460"/>
      <c r="T1019" s="461"/>
      <c r="U1019" s="462"/>
      <c r="V1019" s="459"/>
      <c r="W1019" s="459"/>
      <c r="X1019" s="459"/>
      <c r="Y1019" s="463"/>
      <c r="Z1019" s="464"/>
      <c r="AA1019" s="465"/>
      <c r="AB1019" s="459"/>
      <c r="AC1019" s="463"/>
      <c r="AD1019" s="464"/>
      <c r="AE1019" s="466"/>
      <c r="AF1019" s="464"/>
      <c r="AG1019" s="461"/>
      <c r="AH1019" s="464"/>
      <c r="AI1019" s="461"/>
      <c r="AJ1019" s="653">
        <f t="shared" si="182"/>
        <v>1</v>
      </c>
      <c r="AK1019" s="607"/>
      <c r="AL1019" s="320">
        <f t="shared" si="180"/>
        <v>0</v>
      </c>
      <c r="AM1019" s="320">
        <f t="shared" si="183"/>
        <v>0</v>
      </c>
      <c r="AN1019" s="324">
        <f t="shared" si="184"/>
        <v>0</v>
      </c>
      <c r="AO1019" s="324">
        <f t="shared" si="185"/>
        <v>0</v>
      </c>
      <c r="AP1019" s="324">
        <f t="shared" si="186"/>
        <v>0</v>
      </c>
      <c r="AQ1019" s="324">
        <f t="shared" si="187"/>
        <v>0</v>
      </c>
      <c r="AR1019" s="324">
        <f t="shared" si="188"/>
        <v>0</v>
      </c>
      <c r="AS1019" s="324">
        <f t="shared" si="189"/>
        <v>0</v>
      </c>
      <c r="AT1019" s="324">
        <f t="shared" si="190"/>
        <v>0</v>
      </c>
      <c r="AU1019" s="321">
        <f t="shared" si="191"/>
        <v>0</v>
      </c>
      <c r="AV1019" s="322" t="str">
        <f t="shared" si="181"/>
        <v/>
      </c>
      <c r="AW1019" s="110"/>
      <c r="AX1019" s="110"/>
      <c r="AY1019" s="110"/>
    </row>
    <row r="1020" spans="1:51">
      <c r="A1020" s="319"/>
      <c r="B1020" s="634"/>
      <c r="C1020" s="634"/>
      <c r="D1020" s="633"/>
      <c r="E1020" s="635"/>
      <c r="F1020" s="635"/>
      <c r="G1020" s="634"/>
      <c r="H1020" s="647"/>
      <c r="I1020" s="651"/>
      <c r="J1020" s="647"/>
      <c r="K1020" s="649"/>
      <c r="L1020" s="647">
        <f>IF(D1020="",0,VLOOKUP(D1020,LookupDataNonCounty!$B$2:$C$16,2,FALSE)*J1020)</f>
        <v>0</v>
      </c>
      <c r="M1020" s="647"/>
      <c r="N1020" s="647"/>
      <c r="O1020" s="647"/>
      <c r="P1020" s="647"/>
      <c r="Q1020" s="647"/>
      <c r="R1020" s="459"/>
      <c r="S1020" s="460"/>
      <c r="T1020" s="461"/>
      <c r="U1020" s="462"/>
      <c r="V1020" s="459"/>
      <c r="W1020" s="459"/>
      <c r="X1020" s="459"/>
      <c r="Y1020" s="463"/>
      <c r="Z1020" s="464"/>
      <c r="AA1020" s="465"/>
      <c r="AB1020" s="459"/>
      <c r="AC1020" s="463"/>
      <c r="AD1020" s="464"/>
      <c r="AE1020" s="466"/>
      <c r="AF1020" s="464"/>
      <c r="AG1020" s="461"/>
      <c r="AH1020" s="464"/>
      <c r="AI1020" s="461"/>
      <c r="AJ1020" s="653">
        <f t="shared" si="182"/>
        <v>1</v>
      </c>
      <c r="AK1020" s="608"/>
      <c r="AL1020" s="320">
        <f t="shared" si="180"/>
        <v>0</v>
      </c>
      <c r="AM1020" s="320">
        <f t="shared" si="183"/>
        <v>0</v>
      </c>
      <c r="AN1020" s="324">
        <f t="shared" si="184"/>
        <v>0</v>
      </c>
      <c r="AO1020" s="324">
        <f t="shared" si="185"/>
        <v>0</v>
      </c>
      <c r="AP1020" s="324">
        <f t="shared" si="186"/>
        <v>0</v>
      </c>
      <c r="AQ1020" s="324">
        <f t="shared" si="187"/>
        <v>0</v>
      </c>
      <c r="AR1020" s="324">
        <f t="shared" si="188"/>
        <v>0</v>
      </c>
      <c r="AS1020" s="324">
        <f t="shared" si="189"/>
        <v>0</v>
      </c>
      <c r="AT1020" s="324">
        <f t="shared" si="190"/>
        <v>0</v>
      </c>
      <c r="AU1020" s="321">
        <f t="shared" si="191"/>
        <v>0</v>
      </c>
      <c r="AV1020" s="322" t="str">
        <f t="shared" si="181"/>
        <v/>
      </c>
      <c r="AW1020" s="110"/>
      <c r="AX1020" s="110"/>
      <c r="AY1020" s="110"/>
    </row>
    <row r="1021" spans="1:51">
      <c r="A1021" s="319"/>
      <c r="B1021" s="634"/>
      <c r="C1021" s="634"/>
      <c r="D1021" s="633"/>
      <c r="E1021" s="635"/>
      <c r="F1021" s="635"/>
      <c r="G1021" s="634"/>
      <c r="H1021" s="647"/>
      <c r="I1021" s="651"/>
      <c r="J1021" s="647"/>
      <c r="K1021" s="649"/>
      <c r="L1021" s="647">
        <f>IF(D1021="",0,VLOOKUP(D1021,LookupDataNonCounty!$B$2:$C$16,2,FALSE)*J1021)</f>
        <v>0</v>
      </c>
      <c r="M1021" s="647"/>
      <c r="N1021" s="647"/>
      <c r="O1021" s="647"/>
      <c r="P1021" s="647"/>
      <c r="Q1021" s="647"/>
      <c r="R1021" s="459"/>
      <c r="S1021" s="460"/>
      <c r="T1021" s="461"/>
      <c r="U1021" s="462"/>
      <c r="V1021" s="459"/>
      <c r="W1021" s="459"/>
      <c r="X1021" s="459"/>
      <c r="Y1021" s="463"/>
      <c r="Z1021" s="464"/>
      <c r="AA1021" s="465"/>
      <c r="AB1021" s="459"/>
      <c r="AC1021" s="463"/>
      <c r="AD1021" s="464"/>
      <c r="AE1021" s="466"/>
      <c r="AF1021" s="464"/>
      <c r="AG1021" s="461"/>
      <c r="AH1021" s="464"/>
      <c r="AI1021" s="461"/>
      <c r="AJ1021" s="653">
        <f t="shared" si="182"/>
        <v>1</v>
      </c>
      <c r="AK1021" s="607"/>
      <c r="AL1021" s="320">
        <f t="shared" si="180"/>
        <v>0</v>
      </c>
      <c r="AM1021" s="320">
        <f t="shared" si="183"/>
        <v>0</v>
      </c>
      <c r="AN1021" s="324">
        <f t="shared" si="184"/>
        <v>0</v>
      </c>
      <c r="AO1021" s="324">
        <f t="shared" si="185"/>
        <v>0</v>
      </c>
      <c r="AP1021" s="324">
        <f t="shared" si="186"/>
        <v>0</v>
      </c>
      <c r="AQ1021" s="324">
        <f t="shared" si="187"/>
        <v>0</v>
      </c>
      <c r="AR1021" s="324">
        <f t="shared" si="188"/>
        <v>0</v>
      </c>
      <c r="AS1021" s="324">
        <f t="shared" si="189"/>
        <v>0</v>
      </c>
      <c r="AT1021" s="324">
        <f t="shared" si="190"/>
        <v>0</v>
      </c>
      <c r="AU1021" s="321">
        <f t="shared" si="191"/>
        <v>0</v>
      </c>
      <c r="AV1021" s="322" t="str">
        <f t="shared" si="181"/>
        <v/>
      </c>
      <c r="AW1021" s="110"/>
      <c r="AX1021" s="110"/>
      <c r="AY1021" s="110"/>
    </row>
    <row r="1022" spans="1:51">
      <c r="A1022" s="319"/>
      <c r="B1022" s="634"/>
      <c r="C1022" s="634"/>
      <c r="D1022" s="633"/>
      <c r="E1022" s="635"/>
      <c r="F1022" s="635"/>
      <c r="G1022" s="634"/>
      <c r="H1022" s="647"/>
      <c r="I1022" s="651"/>
      <c r="J1022" s="647"/>
      <c r="K1022" s="649"/>
      <c r="L1022" s="647">
        <f>IF(D1022="",0,VLOOKUP(D1022,LookupDataNonCounty!$B$2:$C$16,2,FALSE)*J1022)</f>
        <v>0</v>
      </c>
      <c r="M1022" s="647"/>
      <c r="N1022" s="647"/>
      <c r="O1022" s="647"/>
      <c r="P1022" s="647"/>
      <c r="Q1022" s="647"/>
      <c r="R1022" s="459"/>
      <c r="S1022" s="460"/>
      <c r="T1022" s="461"/>
      <c r="U1022" s="462"/>
      <c r="V1022" s="459"/>
      <c r="W1022" s="459"/>
      <c r="X1022" s="459"/>
      <c r="Y1022" s="463"/>
      <c r="Z1022" s="464"/>
      <c r="AA1022" s="465"/>
      <c r="AB1022" s="459"/>
      <c r="AC1022" s="463"/>
      <c r="AD1022" s="464"/>
      <c r="AE1022" s="466"/>
      <c r="AF1022" s="464"/>
      <c r="AG1022" s="461"/>
      <c r="AH1022" s="464"/>
      <c r="AI1022" s="461"/>
      <c r="AJ1022" s="653">
        <f t="shared" si="182"/>
        <v>1</v>
      </c>
      <c r="AK1022" s="608"/>
      <c r="AL1022" s="320">
        <f t="shared" si="180"/>
        <v>0</v>
      </c>
      <c r="AM1022" s="320">
        <f t="shared" si="183"/>
        <v>0</v>
      </c>
      <c r="AN1022" s="324">
        <f t="shared" si="184"/>
        <v>0</v>
      </c>
      <c r="AO1022" s="324">
        <f t="shared" si="185"/>
        <v>0</v>
      </c>
      <c r="AP1022" s="324">
        <f t="shared" si="186"/>
        <v>0</v>
      </c>
      <c r="AQ1022" s="324">
        <f t="shared" si="187"/>
        <v>0</v>
      </c>
      <c r="AR1022" s="324">
        <f t="shared" si="188"/>
        <v>0</v>
      </c>
      <c r="AS1022" s="324">
        <f t="shared" si="189"/>
        <v>0</v>
      </c>
      <c r="AT1022" s="324">
        <f t="shared" si="190"/>
        <v>0</v>
      </c>
      <c r="AU1022" s="321">
        <f t="shared" si="191"/>
        <v>0</v>
      </c>
      <c r="AV1022" s="322" t="str">
        <f t="shared" si="181"/>
        <v/>
      </c>
      <c r="AW1022" s="110"/>
      <c r="AX1022" s="110"/>
      <c r="AY1022" s="110"/>
    </row>
    <row r="1023" spans="1:51">
      <c r="A1023" s="319"/>
      <c r="B1023" s="634"/>
      <c r="C1023" s="634"/>
      <c r="D1023" s="633"/>
      <c r="E1023" s="635"/>
      <c r="F1023" s="635"/>
      <c r="G1023" s="634"/>
      <c r="H1023" s="647"/>
      <c r="I1023" s="651"/>
      <c r="J1023" s="647"/>
      <c r="K1023" s="649"/>
      <c r="L1023" s="647">
        <f>IF(D1023="",0,VLOOKUP(D1023,LookupDataNonCounty!$B$2:$C$16,2,FALSE)*J1023)</f>
        <v>0</v>
      </c>
      <c r="M1023" s="647"/>
      <c r="N1023" s="647"/>
      <c r="O1023" s="647"/>
      <c r="P1023" s="647"/>
      <c r="Q1023" s="647"/>
      <c r="R1023" s="459"/>
      <c r="S1023" s="460"/>
      <c r="T1023" s="461"/>
      <c r="U1023" s="462"/>
      <c r="V1023" s="459"/>
      <c r="W1023" s="459"/>
      <c r="X1023" s="459"/>
      <c r="Y1023" s="463"/>
      <c r="Z1023" s="464"/>
      <c r="AA1023" s="465"/>
      <c r="AB1023" s="459"/>
      <c r="AC1023" s="463"/>
      <c r="AD1023" s="464"/>
      <c r="AE1023" s="466"/>
      <c r="AF1023" s="464"/>
      <c r="AG1023" s="461"/>
      <c r="AH1023" s="464"/>
      <c r="AI1023" s="461"/>
      <c r="AJ1023" s="653">
        <f t="shared" si="182"/>
        <v>1</v>
      </c>
      <c r="AK1023" s="607"/>
      <c r="AL1023" s="320">
        <f t="shared" si="180"/>
        <v>0</v>
      </c>
      <c r="AM1023" s="320">
        <f t="shared" si="183"/>
        <v>0</v>
      </c>
      <c r="AN1023" s="324">
        <f t="shared" si="184"/>
        <v>0</v>
      </c>
      <c r="AO1023" s="324">
        <f t="shared" si="185"/>
        <v>0</v>
      </c>
      <c r="AP1023" s="324">
        <f t="shared" si="186"/>
        <v>0</v>
      </c>
      <c r="AQ1023" s="324">
        <f t="shared" si="187"/>
        <v>0</v>
      </c>
      <c r="AR1023" s="324">
        <f t="shared" si="188"/>
        <v>0</v>
      </c>
      <c r="AS1023" s="324">
        <f t="shared" si="189"/>
        <v>0</v>
      </c>
      <c r="AT1023" s="324">
        <f t="shared" si="190"/>
        <v>0</v>
      </c>
      <c r="AU1023" s="321">
        <f t="shared" si="191"/>
        <v>0</v>
      </c>
      <c r="AV1023" s="322" t="str">
        <f t="shared" si="181"/>
        <v/>
      </c>
      <c r="AW1023" s="110"/>
      <c r="AX1023" s="110"/>
      <c r="AY1023" s="110"/>
    </row>
    <row r="1024" spans="1:51">
      <c r="A1024" s="319"/>
      <c r="B1024" s="634"/>
      <c r="C1024" s="634"/>
      <c r="D1024" s="633"/>
      <c r="E1024" s="635"/>
      <c r="F1024" s="635"/>
      <c r="G1024" s="634"/>
      <c r="H1024" s="647"/>
      <c r="I1024" s="651"/>
      <c r="J1024" s="647"/>
      <c r="K1024" s="649"/>
      <c r="L1024" s="647">
        <f>IF(D1024="",0,VLOOKUP(D1024,LookupDataNonCounty!$B$2:$C$16,2,FALSE)*J1024)</f>
        <v>0</v>
      </c>
      <c r="M1024" s="647"/>
      <c r="N1024" s="647"/>
      <c r="O1024" s="647"/>
      <c r="P1024" s="647"/>
      <c r="Q1024" s="647"/>
      <c r="R1024" s="459"/>
      <c r="S1024" s="460"/>
      <c r="T1024" s="461"/>
      <c r="U1024" s="462"/>
      <c r="V1024" s="459"/>
      <c r="W1024" s="459"/>
      <c r="X1024" s="459"/>
      <c r="Y1024" s="463"/>
      <c r="Z1024" s="464"/>
      <c r="AA1024" s="465"/>
      <c r="AB1024" s="459"/>
      <c r="AC1024" s="463"/>
      <c r="AD1024" s="464"/>
      <c r="AE1024" s="466"/>
      <c r="AF1024" s="464"/>
      <c r="AG1024" s="461"/>
      <c r="AH1024" s="464"/>
      <c r="AI1024" s="461"/>
      <c r="AJ1024" s="653">
        <f t="shared" si="182"/>
        <v>1</v>
      </c>
      <c r="AK1024" s="608"/>
      <c r="AL1024" s="320">
        <f t="shared" si="180"/>
        <v>0</v>
      </c>
      <c r="AM1024" s="320">
        <f t="shared" si="183"/>
        <v>0</v>
      </c>
      <c r="AN1024" s="324">
        <f t="shared" si="184"/>
        <v>0</v>
      </c>
      <c r="AO1024" s="324">
        <f t="shared" si="185"/>
        <v>0</v>
      </c>
      <c r="AP1024" s="324">
        <f t="shared" si="186"/>
        <v>0</v>
      </c>
      <c r="AQ1024" s="324">
        <f t="shared" si="187"/>
        <v>0</v>
      </c>
      <c r="AR1024" s="324">
        <f t="shared" si="188"/>
        <v>0</v>
      </c>
      <c r="AS1024" s="324">
        <f t="shared" si="189"/>
        <v>0</v>
      </c>
      <c r="AT1024" s="324">
        <f t="shared" si="190"/>
        <v>0</v>
      </c>
      <c r="AU1024" s="321">
        <f t="shared" si="191"/>
        <v>0</v>
      </c>
      <c r="AV1024" s="322" t="str">
        <f t="shared" si="181"/>
        <v/>
      </c>
      <c r="AW1024" s="110"/>
      <c r="AX1024" s="110"/>
      <c r="AY1024" s="110"/>
    </row>
    <row r="1025" spans="1:51">
      <c r="A1025" s="319"/>
      <c r="B1025" s="634"/>
      <c r="C1025" s="634"/>
      <c r="D1025" s="633"/>
      <c r="E1025" s="635"/>
      <c r="F1025" s="635"/>
      <c r="G1025" s="634"/>
      <c r="H1025" s="647"/>
      <c r="I1025" s="651"/>
      <c r="J1025" s="647"/>
      <c r="K1025" s="649"/>
      <c r="L1025" s="647">
        <f>IF(D1025="",0,VLOOKUP(D1025,LookupDataNonCounty!$B$2:$C$16,2,FALSE)*J1025)</f>
        <v>0</v>
      </c>
      <c r="M1025" s="647"/>
      <c r="N1025" s="647"/>
      <c r="O1025" s="647"/>
      <c r="P1025" s="647"/>
      <c r="Q1025" s="647"/>
      <c r="R1025" s="459"/>
      <c r="S1025" s="460"/>
      <c r="T1025" s="461"/>
      <c r="U1025" s="462"/>
      <c r="V1025" s="459"/>
      <c r="W1025" s="459"/>
      <c r="X1025" s="459"/>
      <c r="Y1025" s="463"/>
      <c r="Z1025" s="464"/>
      <c r="AA1025" s="465"/>
      <c r="AB1025" s="459"/>
      <c r="AC1025" s="463"/>
      <c r="AD1025" s="464"/>
      <c r="AE1025" s="466"/>
      <c r="AF1025" s="464"/>
      <c r="AG1025" s="461"/>
      <c r="AH1025" s="464"/>
      <c r="AI1025" s="461"/>
      <c r="AJ1025" s="653">
        <f t="shared" si="182"/>
        <v>1</v>
      </c>
      <c r="AK1025" s="607"/>
      <c r="AL1025" s="320">
        <f t="shared" si="180"/>
        <v>0</v>
      </c>
      <c r="AM1025" s="320">
        <f t="shared" si="183"/>
        <v>0</v>
      </c>
      <c r="AN1025" s="324">
        <f t="shared" si="184"/>
        <v>0</v>
      </c>
      <c r="AO1025" s="324">
        <f t="shared" si="185"/>
        <v>0</v>
      </c>
      <c r="AP1025" s="324">
        <f t="shared" si="186"/>
        <v>0</v>
      </c>
      <c r="AQ1025" s="324">
        <f t="shared" si="187"/>
        <v>0</v>
      </c>
      <c r="AR1025" s="324">
        <f t="shared" si="188"/>
        <v>0</v>
      </c>
      <c r="AS1025" s="324">
        <f t="shared" si="189"/>
        <v>0</v>
      </c>
      <c r="AT1025" s="324">
        <f t="shared" si="190"/>
        <v>0</v>
      </c>
      <c r="AU1025" s="321">
        <f t="shared" si="191"/>
        <v>0</v>
      </c>
      <c r="AV1025" s="322" t="str">
        <f t="shared" si="181"/>
        <v/>
      </c>
      <c r="AW1025" s="110"/>
      <c r="AX1025" s="110"/>
      <c r="AY1025" s="110"/>
    </row>
    <row r="1026" spans="1:51">
      <c r="A1026" s="319"/>
      <c r="B1026" s="634"/>
      <c r="C1026" s="634"/>
      <c r="D1026" s="633"/>
      <c r="E1026" s="635"/>
      <c r="F1026" s="635"/>
      <c r="G1026" s="634"/>
      <c r="H1026" s="647"/>
      <c r="I1026" s="651"/>
      <c r="J1026" s="647"/>
      <c r="K1026" s="649"/>
      <c r="L1026" s="647">
        <f>IF(D1026="",0,VLOOKUP(D1026,LookupDataNonCounty!$B$2:$C$16,2,FALSE)*J1026)</f>
        <v>0</v>
      </c>
      <c r="M1026" s="647"/>
      <c r="N1026" s="647"/>
      <c r="O1026" s="647"/>
      <c r="P1026" s="647"/>
      <c r="Q1026" s="647"/>
      <c r="R1026" s="459"/>
      <c r="S1026" s="460"/>
      <c r="T1026" s="461"/>
      <c r="U1026" s="462"/>
      <c r="V1026" s="459"/>
      <c r="W1026" s="459"/>
      <c r="X1026" s="459"/>
      <c r="Y1026" s="463"/>
      <c r="Z1026" s="464"/>
      <c r="AA1026" s="465"/>
      <c r="AB1026" s="459"/>
      <c r="AC1026" s="463"/>
      <c r="AD1026" s="464"/>
      <c r="AE1026" s="466"/>
      <c r="AF1026" s="464"/>
      <c r="AG1026" s="461"/>
      <c r="AH1026" s="464"/>
      <c r="AI1026" s="461"/>
      <c r="AJ1026" s="653">
        <f t="shared" si="182"/>
        <v>1</v>
      </c>
      <c r="AK1026" s="608"/>
      <c r="AL1026" s="320">
        <f t="shared" si="180"/>
        <v>0</v>
      </c>
      <c r="AM1026" s="320">
        <f t="shared" si="183"/>
        <v>0</v>
      </c>
      <c r="AN1026" s="324">
        <f t="shared" si="184"/>
        <v>0</v>
      </c>
      <c r="AO1026" s="324">
        <f t="shared" si="185"/>
        <v>0</v>
      </c>
      <c r="AP1026" s="324">
        <f t="shared" si="186"/>
        <v>0</v>
      </c>
      <c r="AQ1026" s="324">
        <f t="shared" si="187"/>
        <v>0</v>
      </c>
      <c r="AR1026" s="324">
        <f t="shared" si="188"/>
        <v>0</v>
      </c>
      <c r="AS1026" s="324">
        <f t="shared" si="189"/>
        <v>0</v>
      </c>
      <c r="AT1026" s="324">
        <f t="shared" si="190"/>
        <v>0</v>
      </c>
      <c r="AU1026" s="321">
        <f t="shared" si="191"/>
        <v>0</v>
      </c>
      <c r="AV1026" s="322" t="str">
        <f t="shared" si="181"/>
        <v/>
      </c>
      <c r="AW1026" s="110"/>
      <c r="AX1026" s="110"/>
      <c r="AY1026" s="110"/>
    </row>
    <row r="1027" spans="1:51">
      <c r="A1027" s="319"/>
      <c r="B1027" s="634"/>
      <c r="C1027" s="634"/>
      <c r="D1027" s="633"/>
      <c r="E1027" s="635"/>
      <c r="F1027" s="635"/>
      <c r="G1027" s="634"/>
      <c r="H1027" s="647"/>
      <c r="I1027" s="651"/>
      <c r="J1027" s="647"/>
      <c r="K1027" s="649"/>
      <c r="L1027" s="647">
        <f>IF(D1027="",0,VLOOKUP(D1027,LookupDataNonCounty!$B$2:$C$16,2,FALSE)*J1027)</f>
        <v>0</v>
      </c>
      <c r="M1027" s="647"/>
      <c r="N1027" s="647"/>
      <c r="O1027" s="647"/>
      <c r="P1027" s="647"/>
      <c r="Q1027" s="647"/>
      <c r="R1027" s="459"/>
      <c r="S1027" s="460"/>
      <c r="T1027" s="461"/>
      <c r="U1027" s="462"/>
      <c r="V1027" s="459"/>
      <c r="W1027" s="459"/>
      <c r="X1027" s="459"/>
      <c r="Y1027" s="463"/>
      <c r="Z1027" s="464"/>
      <c r="AA1027" s="465"/>
      <c r="AB1027" s="459"/>
      <c r="AC1027" s="463"/>
      <c r="AD1027" s="464"/>
      <c r="AE1027" s="466"/>
      <c r="AF1027" s="464"/>
      <c r="AG1027" s="461"/>
      <c r="AH1027" s="464"/>
      <c r="AI1027" s="461"/>
      <c r="AJ1027" s="653">
        <f t="shared" si="182"/>
        <v>1</v>
      </c>
      <c r="AK1027" s="607"/>
      <c r="AL1027" s="320">
        <f t="shared" si="180"/>
        <v>0</v>
      </c>
      <c r="AM1027" s="320">
        <f t="shared" si="183"/>
        <v>0</v>
      </c>
      <c r="AN1027" s="324">
        <f t="shared" si="184"/>
        <v>0</v>
      </c>
      <c r="AO1027" s="324">
        <f t="shared" si="185"/>
        <v>0</v>
      </c>
      <c r="AP1027" s="324">
        <f t="shared" si="186"/>
        <v>0</v>
      </c>
      <c r="AQ1027" s="324">
        <f t="shared" si="187"/>
        <v>0</v>
      </c>
      <c r="AR1027" s="324">
        <f t="shared" si="188"/>
        <v>0</v>
      </c>
      <c r="AS1027" s="324">
        <f t="shared" si="189"/>
        <v>0</v>
      </c>
      <c r="AT1027" s="324">
        <f t="shared" si="190"/>
        <v>0</v>
      </c>
      <c r="AU1027" s="321">
        <f t="shared" si="191"/>
        <v>0</v>
      </c>
      <c r="AV1027" s="322" t="str">
        <f t="shared" si="181"/>
        <v/>
      </c>
      <c r="AW1027" s="110"/>
      <c r="AX1027" s="110"/>
      <c r="AY1027" s="110"/>
    </row>
    <row r="1028" spans="1:51">
      <c r="A1028" s="319"/>
      <c r="B1028" s="634"/>
      <c r="C1028" s="634"/>
      <c r="D1028" s="633"/>
      <c r="E1028" s="635"/>
      <c r="F1028" s="635"/>
      <c r="G1028" s="634"/>
      <c r="H1028" s="647"/>
      <c r="I1028" s="651"/>
      <c r="J1028" s="647"/>
      <c r="K1028" s="649"/>
      <c r="L1028" s="647">
        <f>IF(D1028="",0,VLOOKUP(D1028,LookupDataNonCounty!$B$2:$C$16,2,FALSE)*J1028)</f>
        <v>0</v>
      </c>
      <c r="M1028" s="647"/>
      <c r="N1028" s="647"/>
      <c r="O1028" s="647"/>
      <c r="P1028" s="647"/>
      <c r="Q1028" s="647"/>
      <c r="R1028" s="459"/>
      <c r="S1028" s="460"/>
      <c r="T1028" s="461"/>
      <c r="U1028" s="462"/>
      <c r="V1028" s="459"/>
      <c r="W1028" s="459"/>
      <c r="X1028" s="459"/>
      <c r="Y1028" s="463"/>
      <c r="Z1028" s="464"/>
      <c r="AA1028" s="465"/>
      <c r="AB1028" s="459"/>
      <c r="AC1028" s="463"/>
      <c r="AD1028" s="464"/>
      <c r="AE1028" s="466"/>
      <c r="AF1028" s="464"/>
      <c r="AG1028" s="461"/>
      <c r="AH1028" s="464"/>
      <c r="AI1028" s="461"/>
      <c r="AJ1028" s="653">
        <f t="shared" si="182"/>
        <v>1</v>
      </c>
      <c r="AK1028" s="608"/>
      <c r="AL1028" s="320">
        <f t="shared" si="180"/>
        <v>0</v>
      </c>
      <c r="AM1028" s="320">
        <f t="shared" si="183"/>
        <v>0</v>
      </c>
      <c r="AN1028" s="324">
        <f t="shared" si="184"/>
        <v>0</v>
      </c>
      <c r="AO1028" s="324">
        <f t="shared" si="185"/>
        <v>0</v>
      </c>
      <c r="AP1028" s="324">
        <f t="shared" si="186"/>
        <v>0</v>
      </c>
      <c r="AQ1028" s="324">
        <f t="shared" si="187"/>
        <v>0</v>
      </c>
      <c r="AR1028" s="324">
        <f t="shared" si="188"/>
        <v>0</v>
      </c>
      <c r="AS1028" s="324">
        <f t="shared" si="189"/>
        <v>0</v>
      </c>
      <c r="AT1028" s="324">
        <f t="shared" si="190"/>
        <v>0</v>
      </c>
      <c r="AU1028" s="321">
        <f t="shared" si="191"/>
        <v>0</v>
      </c>
      <c r="AV1028" s="322" t="str">
        <f t="shared" si="181"/>
        <v/>
      </c>
      <c r="AW1028" s="110"/>
      <c r="AX1028" s="110"/>
      <c r="AY1028" s="110"/>
    </row>
    <row r="1029" spans="1:51">
      <c r="A1029" s="319"/>
      <c r="B1029" s="634"/>
      <c r="C1029" s="634"/>
      <c r="D1029" s="633"/>
      <c r="E1029" s="635"/>
      <c r="F1029" s="635"/>
      <c r="G1029" s="634"/>
      <c r="H1029" s="647"/>
      <c r="I1029" s="651"/>
      <c r="J1029" s="647"/>
      <c r="K1029" s="649"/>
      <c r="L1029" s="647">
        <f>IF(D1029="",0,VLOOKUP(D1029,LookupDataNonCounty!$B$2:$C$16,2,FALSE)*J1029)</f>
        <v>0</v>
      </c>
      <c r="M1029" s="647"/>
      <c r="N1029" s="647"/>
      <c r="O1029" s="647"/>
      <c r="P1029" s="647"/>
      <c r="Q1029" s="647"/>
      <c r="R1029" s="459"/>
      <c r="S1029" s="460"/>
      <c r="T1029" s="461"/>
      <c r="U1029" s="462"/>
      <c r="V1029" s="459"/>
      <c r="W1029" s="459"/>
      <c r="X1029" s="459"/>
      <c r="Y1029" s="463"/>
      <c r="Z1029" s="464"/>
      <c r="AA1029" s="465"/>
      <c r="AB1029" s="459"/>
      <c r="AC1029" s="463"/>
      <c r="AD1029" s="464"/>
      <c r="AE1029" s="466"/>
      <c r="AF1029" s="464"/>
      <c r="AG1029" s="461"/>
      <c r="AH1029" s="464"/>
      <c r="AI1029" s="461"/>
      <c r="AJ1029" s="653">
        <f t="shared" si="182"/>
        <v>1</v>
      </c>
      <c r="AK1029" s="607"/>
      <c r="AL1029" s="320">
        <f t="shared" ref="AL1029:AL1092" si="192">(I1029+S1029)*AJ1029</f>
        <v>0</v>
      </c>
      <c r="AM1029" s="320">
        <f t="shared" si="183"/>
        <v>0</v>
      </c>
      <c r="AN1029" s="324">
        <f t="shared" si="184"/>
        <v>0</v>
      </c>
      <c r="AO1029" s="324">
        <f t="shared" si="185"/>
        <v>0</v>
      </c>
      <c r="AP1029" s="324">
        <f t="shared" si="186"/>
        <v>0</v>
      </c>
      <c r="AQ1029" s="324">
        <f t="shared" si="187"/>
        <v>0</v>
      </c>
      <c r="AR1029" s="324">
        <f t="shared" si="188"/>
        <v>0</v>
      </c>
      <c r="AS1029" s="324">
        <f t="shared" si="189"/>
        <v>0</v>
      </c>
      <c r="AT1029" s="324">
        <f t="shared" si="190"/>
        <v>0</v>
      </c>
      <c r="AU1029" s="321">
        <f t="shared" si="191"/>
        <v>0</v>
      </c>
      <c r="AV1029" s="322" t="str">
        <f t="shared" ref="AV1029:AV1092" si="193">IF(COUNTA(AK1029,M1029:AI1029,A1029:K1029)&gt;0,"Y","")</f>
        <v/>
      </c>
      <c r="AW1029" s="110"/>
      <c r="AX1029" s="110"/>
      <c r="AY1029" s="110"/>
    </row>
    <row r="1030" spans="1:51">
      <c r="A1030" s="319"/>
      <c r="B1030" s="634"/>
      <c r="C1030" s="634"/>
      <c r="D1030" s="633"/>
      <c r="E1030" s="635"/>
      <c r="F1030" s="635"/>
      <c r="G1030" s="634"/>
      <c r="H1030" s="647"/>
      <c r="I1030" s="651"/>
      <c r="J1030" s="647"/>
      <c r="K1030" s="649"/>
      <c r="L1030" s="647">
        <f>IF(D1030="",0,VLOOKUP(D1030,LookupDataNonCounty!$B$2:$C$16,2,FALSE)*J1030)</f>
        <v>0</v>
      </c>
      <c r="M1030" s="647"/>
      <c r="N1030" s="647"/>
      <c r="O1030" s="647"/>
      <c r="P1030" s="647"/>
      <c r="Q1030" s="647"/>
      <c r="R1030" s="459"/>
      <c r="S1030" s="460"/>
      <c r="T1030" s="461"/>
      <c r="U1030" s="462"/>
      <c r="V1030" s="459"/>
      <c r="W1030" s="459"/>
      <c r="X1030" s="459"/>
      <c r="Y1030" s="463"/>
      <c r="Z1030" s="464"/>
      <c r="AA1030" s="465"/>
      <c r="AB1030" s="459"/>
      <c r="AC1030" s="463"/>
      <c r="AD1030" s="464"/>
      <c r="AE1030" s="466"/>
      <c r="AF1030" s="464"/>
      <c r="AG1030" s="461"/>
      <c r="AH1030" s="464"/>
      <c r="AI1030" s="461"/>
      <c r="AJ1030" s="653">
        <f t="shared" ref="AJ1030:AJ1093" si="194">1-AK1030</f>
        <v>1</v>
      </c>
      <c r="AK1030" s="608"/>
      <c r="AL1030" s="320">
        <f t="shared" si="192"/>
        <v>0</v>
      </c>
      <c r="AM1030" s="320">
        <f t="shared" ref="AM1030:AM1093" si="195">AL1030/40</f>
        <v>0</v>
      </c>
      <c r="AN1030" s="324">
        <f t="shared" ref="AN1030:AN1093" si="196">(J1030+SUM(T1030:X1030))*AJ1030</f>
        <v>0</v>
      </c>
      <c r="AO1030" s="324">
        <f t="shared" ref="AO1030:AO1093" si="197">(SUM(K1030,Y1030,Z1030)*AJ1030)</f>
        <v>0</v>
      </c>
      <c r="AP1030" s="324">
        <f t="shared" ref="AP1030:AP1093" si="198">(L1030+AA1030+AB1030)*AJ1030</f>
        <v>0</v>
      </c>
      <c r="AQ1030" s="324">
        <f t="shared" ref="AQ1030:AQ1093" si="199">(SUM(M1030:N1030)+SUM(AC1030:AD1030))*AJ1030</f>
        <v>0</v>
      </c>
      <c r="AR1030" s="324">
        <f t="shared" ref="AR1030:AR1093" si="200">(O1030+AE1030+AF1030)*AJ1030</f>
        <v>0</v>
      </c>
      <c r="AS1030" s="324">
        <f t="shared" ref="AS1030:AS1093" si="201">(P1030+AG1030+AH1030)*AJ1030</f>
        <v>0</v>
      </c>
      <c r="AT1030" s="324">
        <f t="shared" ref="AT1030:AT1093" si="202">(Q1030+AI1030)*AJ1030</f>
        <v>0</v>
      </c>
      <c r="AU1030" s="321">
        <f t="shared" ref="AU1030:AU1093" si="203">SUM(AN1030:AT1030)</f>
        <v>0</v>
      </c>
      <c r="AV1030" s="322" t="str">
        <f t="shared" si="193"/>
        <v/>
      </c>
      <c r="AW1030" s="110"/>
      <c r="AX1030" s="110"/>
      <c r="AY1030" s="110"/>
    </row>
    <row r="1031" spans="1:51">
      <c r="A1031" s="319"/>
      <c r="B1031" s="634"/>
      <c r="C1031" s="634"/>
      <c r="D1031" s="633"/>
      <c r="E1031" s="635"/>
      <c r="F1031" s="635"/>
      <c r="G1031" s="634"/>
      <c r="H1031" s="647"/>
      <c r="I1031" s="651"/>
      <c r="J1031" s="647"/>
      <c r="K1031" s="649"/>
      <c r="L1031" s="647">
        <f>IF(D1031="",0,VLOOKUP(D1031,LookupDataNonCounty!$B$2:$C$16,2,FALSE)*J1031)</f>
        <v>0</v>
      </c>
      <c r="M1031" s="647"/>
      <c r="N1031" s="647"/>
      <c r="O1031" s="647"/>
      <c r="P1031" s="647"/>
      <c r="Q1031" s="647"/>
      <c r="R1031" s="459"/>
      <c r="S1031" s="460"/>
      <c r="T1031" s="461"/>
      <c r="U1031" s="462"/>
      <c r="V1031" s="459"/>
      <c r="W1031" s="459"/>
      <c r="X1031" s="459"/>
      <c r="Y1031" s="463"/>
      <c r="Z1031" s="464"/>
      <c r="AA1031" s="465"/>
      <c r="AB1031" s="459"/>
      <c r="AC1031" s="463"/>
      <c r="AD1031" s="464"/>
      <c r="AE1031" s="466"/>
      <c r="AF1031" s="464"/>
      <c r="AG1031" s="461"/>
      <c r="AH1031" s="464"/>
      <c r="AI1031" s="461"/>
      <c r="AJ1031" s="653">
        <f t="shared" si="194"/>
        <v>1</v>
      </c>
      <c r="AK1031" s="607"/>
      <c r="AL1031" s="320">
        <f t="shared" si="192"/>
        <v>0</v>
      </c>
      <c r="AM1031" s="320">
        <f t="shared" si="195"/>
        <v>0</v>
      </c>
      <c r="AN1031" s="324">
        <f t="shared" si="196"/>
        <v>0</v>
      </c>
      <c r="AO1031" s="324">
        <f t="shared" si="197"/>
        <v>0</v>
      </c>
      <c r="AP1031" s="324">
        <f t="shared" si="198"/>
        <v>0</v>
      </c>
      <c r="AQ1031" s="324">
        <f t="shared" si="199"/>
        <v>0</v>
      </c>
      <c r="AR1031" s="324">
        <f t="shared" si="200"/>
        <v>0</v>
      </c>
      <c r="AS1031" s="324">
        <f t="shared" si="201"/>
        <v>0</v>
      </c>
      <c r="AT1031" s="324">
        <f t="shared" si="202"/>
        <v>0</v>
      </c>
      <c r="AU1031" s="321">
        <f t="shared" si="203"/>
        <v>0</v>
      </c>
      <c r="AV1031" s="322" t="str">
        <f t="shared" si="193"/>
        <v/>
      </c>
      <c r="AW1031" s="110"/>
      <c r="AX1031" s="110"/>
      <c r="AY1031" s="110"/>
    </row>
    <row r="1032" spans="1:51">
      <c r="A1032" s="319"/>
      <c r="B1032" s="634"/>
      <c r="C1032" s="634"/>
      <c r="D1032" s="633"/>
      <c r="E1032" s="635"/>
      <c r="F1032" s="635"/>
      <c r="G1032" s="634"/>
      <c r="H1032" s="647"/>
      <c r="I1032" s="651"/>
      <c r="J1032" s="647"/>
      <c r="K1032" s="649"/>
      <c r="L1032" s="647">
        <f>IF(D1032="",0,VLOOKUP(D1032,LookupDataNonCounty!$B$2:$C$16,2,FALSE)*J1032)</f>
        <v>0</v>
      </c>
      <c r="M1032" s="647"/>
      <c r="N1032" s="647"/>
      <c r="O1032" s="647"/>
      <c r="P1032" s="647"/>
      <c r="Q1032" s="647"/>
      <c r="R1032" s="459"/>
      <c r="S1032" s="460"/>
      <c r="T1032" s="461"/>
      <c r="U1032" s="462"/>
      <c r="V1032" s="459"/>
      <c r="W1032" s="459"/>
      <c r="X1032" s="459"/>
      <c r="Y1032" s="463"/>
      <c r="Z1032" s="464"/>
      <c r="AA1032" s="465"/>
      <c r="AB1032" s="459"/>
      <c r="AC1032" s="463"/>
      <c r="AD1032" s="464"/>
      <c r="AE1032" s="466"/>
      <c r="AF1032" s="464"/>
      <c r="AG1032" s="461"/>
      <c r="AH1032" s="464"/>
      <c r="AI1032" s="461"/>
      <c r="AJ1032" s="653">
        <f t="shared" si="194"/>
        <v>1</v>
      </c>
      <c r="AK1032" s="608"/>
      <c r="AL1032" s="320">
        <f t="shared" si="192"/>
        <v>0</v>
      </c>
      <c r="AM1032" s="320">
        <f t="shared" si="195"/>
        <v>0</v>
      </c>
      <c r="AN1032" s="324">
        <f t="shared" si="196"/>
        <v>0</v>
      </c>
      <c r="AO1032" s="324">
        <f t="shared" si="197"/>
        <v>0</v>
      </c>
      <c r="AP1032" s="324">
        <f t="shared" si="198"/>
        <v>0</v>
      </c>
      <c r="AQ1032" s="324">
        <f t="shared" si="199"/>
        <v>0</v>
      </c>
      <c r="AR1032" s="324">
        <f t="shared" si="200"/>
        <v>0</v>
      </c>
      <c r="AS1032" s="324">
        <f t="shared" si="201"/>
        <v>0</v>
      </c>
      <c r="AT1032" s="324">
        <f t="shared" si="202"/>
        <v>0</v>
      </c>
      <c r="AU1032" s="321">
        <f t="shared" si="203"/>
        <v>0</v>
      </c>
      <c r="AV1032" s="322" t="str">
        <f t="shared" si="193"/>
        <v/>
      </c>
      <c r="AW1032" s="110"/>
      <c r="AX1032" s="110"/>
      <c r="AY1032" s="110"/>
    </row>
    <row r="1033" spans="1:51">
      <c r="A1033" s="319"/>
      <c r="B1033" s="634"/>
      <c r="C1033" s="634"/>
      <c r="D1033" s="633"/>
      <c r="E1033" s="635"/>
      <c r="F1033" s="635"/>
      <c r="G1033" s="634"/>
      <c r="H1033" s="647"/>
      <c r="I1033" s="651"/>
      <c r="J1033" s="647"/>
      <c r="K1033" s="649"/>
      <c r="L1033" s="647">
        <f>IF(D1033="",0,VLOOKUP(D1033,LookupDataNonCounty!$B$2:$C$16,2,FALSE)*J1033)</f>
        <v>0</v>
      </c>
      <c r="M1033" s="647"/>
      <c r="N1033" s="647"/>
      <c r="O1033" s="647"/>
      <c r="P1033" s="647"/>
      <c r="Q1033" s="647"/>
      <c r="R1033" s="459"/>
      <c r="S1033" s="460"/>
      <c r="T1033" s="461"/>
      <c r="U1033" s="462"/>
      <c r="V1033" s="459"/>
      <c r="W1033" s="459"/>
      <c r="X1033" s="459"/>
      <c r="Y1033" s="463"/>
      <c r="Z1033" s="464"/>
      <c r="AA1033" s="465"/>
      <c r="AB1033" s="459"/>
      <c r="AC1033" s="463"/>
      <c r="AD1033" s="464"/>
      <c r="AE1033" s="466"/>
      <c r="AF1033" s="464"/>
      <c r="AG1033" s="461"/>
      <c r="AH1033" s="464"/>
      <c r="AI1033" s="461"/>
      <c r="AJ1033" s="653">
        <f t="shared" si="194"/>
        <v>1</v>
      </c>
      <c r="AK1033" s="607"/>
      <c r="AL1033" s="320">
        <f t="shared" si="192"/>
        <v>0</v>
      </c>
      <c r="AM1033" s="320">
        <f t="shared" si="195"/>
        <v>0</v>
      </c>
      <c r="AN1033" s="324">
        <f t="shared" si="196"/>
        <v>0</v>
      </c>
      <c r="AO1033" s="324">
        <f t="shared" si="197"/>
        <v>0</v>
      </c>
      <c r="AP1033" s="324">
        <f t="shared" si="198"/>
        <v>0</v>
      </c>
      <c r="AQ1033" s="324">
        <f t="shared" si="199"/>
        <v>0</v>
      </c>
      <c r="AR1033" s="324">
        <f t="shared" si="200"/>
        <v>0</v>
      </c>
      <c r="AS1033" s="324">
        <f t="shared" si="201"/>
        <v>0</v>
      </c>
      <c r="AT1033" s="324">
        <f t="shared" si="202"/>
        <v>0</v>
      </c>
      <c r="AU1033" s="321">
        <f t="shared" si="203"/>
        <v>0</v>
      </c>
      <c r="AV1033" s="322" t="str">
        <f t="shared" si="193"/>
        <v/>
      </c>
      <c r="AW1033" s="110"/>
      <c r="AX1033" s="110"/>
      <c r="AY1033" s="110"/>
    </row>
    <row r="1034" spans="1:51">
      <c r="A1034" s="319"/>
      <c r="B1034" s="634"/>
      <c r="C1034" s="634"/>
      <c r="D1034" s="633"/>
      <c r="E1034" s="635"/>
      <c r="F1034" s="635"/>
      <c r="G1034" s="634"/>
      <c r="H1034" s="647"/>
      <c r="I1034" s="651"/>
      <c r="J1034" s="647"/>
      <c r="K1034" s="649"/>
      <c r="L1034" s="647">
        <f>IF(D1034="",0,VLOOKUP(D1034,LookupDataNonCounty!$B$2:$C$16,2,FALSE)*J1034)</f>
        <v>0</v>
      </c>
      <c r="M1034" s="647"/>
      <c r="N1034" s="647"/>
      <c r="O1034" s="647"/>
      <c r="P1034" s="647"/>
      <c r="Q1034" s="647"/>
      <c r="R1034" s="459"/>
      <c r="S1034" s="460"/>
      <c r="T1034" s="461"/>
      <c r="U1034" s="462"/>
      <c r="V1034" s="459"/>
      <c r="W1034" s="459"/>
      <c r="X1034" s="459"/>
      <c r="Y1034" s="463"/>
      <c r="Z1034" s="464"/>
      <c r="AA1034" s="465"/>
      <c r="AB1034" s="459"/>
      <c r="AC1034" s="463"/>
      <c r="AD1034" s="464"/>
      <c r="AE1034" s="466"/>
      <c r="AF1034" s="464"/>
      <c r="AG1034" s="461"/>
      <c r="AH1034" s="464"/>
      <c r="AI1034" s="461"/>
      <c r="AJ1034" s="653">
        <f t="shared" si="194"/>
        <v>1</v>
      </c>
      <c r="AK1034" s="608"/>
      <c r="AL1034" s="320">
        <f t="shared" si="192"/>
        <v>0</v>
      </c>
      <c r="AM1034" s="320">
        <f t="shared" si="195"/>
        <v>0</v>
      </c>
      <c r="AN1034" s="324">
        <f t="shared" si="196"/>
        <v>0</v>
      </c>
      <c r="AO1034" s="324">
        <f t="shared" si="197"/>
        <v>0</v>
      </c>
      <c r="AP1034" s="324">
        <f t="shared" si="198"/>
        <v>0</v>
      </c>
      <c r="AQ1034" s="324">
        <f t="shared" si="199"/>
        <v>0</v>
      </c>
      <c r="AR1034" s="324">
        <f t="shared" si="200"/>
        <v>0</v>
      </c>
      <c r="AS1034" s="324">
        <f t="shared" si="201"/>
        <v>0</v>
      </c>
      <c r="AT1034" s="324">
        <f t="shared" si="202"/>
        <v>0</v>
      </c>
      <c r="AU1034" s="321">
        <f t="shared" si="203"/>
        <v>0</v>
      </c>
      <c r="AV1034" s="322" t="str">
        <f t="shared" si="193"/>
        <v/>
      </c>
      <c r="AW1034" s="110"/>
      <c r="AX1034" s="110"/>
      <c r="AY1034" s="110"/>
    </row>
    <row r="1035" spans="1:51">
      <c r="A1035" s="319"/>
      <c r="B1035" s="634"/>
      <c r="C1035" s="634"/>
      <c r="D1035" s="633"/>
      <c r="E1035" s="635"/>
      <c r="F1035" s="635"/>
      <c r="G1035" s="634"/>
      <c r="H1035" s="647"/>
      <c r="I1035" s="651"/>
      <c r="J1035" s="647"/>
      <c r="K1035" s="649"/>
      <c r="L1035" s="647">
        <f>IF(D1035="",0,VLOOKUP(D1035,LookupDataNonCounty!$B$2:$C$16,2,FALSE)*J1035)</f>
        <v>0</v>
      </c>
      <c r="M1035" s="647"/>
      <c r="N1035" s="647"/>
      <c r="O1035" s="647"/>
      <c r="P1035" s="647"/>
      <c r="Q1035" s="647"/>
      <c r="R1035" s="459"/>
      <c r="S1035" s="460"/>
      <c r="T1035" s="461"/>
      <c r="U1035" s="462"/>
      <c r="V1035" s="459"/>
      <c r="W1035" s="459"/>
      <c r="X1035" s="459"/>
      <c r="Y1035" s="463"/>
      <c r="Z1035" s="464"/>
      <c r="AA1035" s="465"/>
      <c r="AB1035" s="459"/>
      <c r="AC1035" s="463"/>
      <c r="AD1035" s="464"/>
      <c r="AE1035" s="466"/>
      <c r="AF1035" s="464"/>
      <c r="AG1035" s="461"/>
      <c r="AH1035" s="464"/>
      <c r="AI1035" s="461"/>
      <c r="AJ1035" s="653">
        <f t="shared" si="194"/>
        <v>1</v>
      </c>
      <c r="AK1035" s="607"/>
      <c r="AL1035" s="320">
        <f t="shared" si="192"/>
        <v>0</v>
      </c>
      <c r="AM1035" s="320">
        <f t="shared" si="195"/>
        <v>0</v>
      </c>
      <c r="AN1035" s="324">
        <f t="shared" si="196"/>
        <v>0</v>
      </c>
      <c r="AO1035" s="324">
        <f t="shared" si="197"/>
        <v>0</v>
      </c>
      <c r="AP1035" s="324">
        <f t="shared" si="198"/>
        <v>0</v>
      </c>
      <c r="AQ1035" s="324">
        <f t="shared" si="199"/>
        <v>0</v>
      </c>
      <c r="AR1035" s="324">
        <f t="shared" si="200"/>
        <v>0</v>
      </c>
      <c r="AS1035" s="324">
        <f t="shared" si="201"/>
        <v>0</v>
      </c>
      <c r="AT1035" s="324">
        <f t="shared" si="202"/>
        <v>0</v>
      </c>
      <c r="AU1035" s="321">
        <f t="shared" si="203"/>
        <v>0</v>
      </c>
      <c r="AV1035" s="322" t="str">
        <f t="shared" si="193"/>
        <v/>
      </c>
      <c r="AW1035" s="110"/>
      <c r="AX1035" s="110"/>
      <c r="AY1035" s="110"/>
    </row>
    <row r="1036" spans="1:51">
      <c r="A1036" s="319"/>
      <c r="B1036" s="634"/>
      <c r="C1036" s="634"/>
      <c r="D1036" s="633"/>
      <c r="E1036" s="635"/>
      <c r="F1036" s="635"/>
      <c r="G1036" s="634"/>
      <c r="H1036" s="647"/>
      <c r="I1036" s="651"/>
      <c r="J1036" s="647"/>
      <c r="K1036" s="649"/>
      <c r="L1036" s="647">
        <f>IF(D1036="",0,VLOOKUP(D1036,LookupDataNonCounty!$B$2:$C$16,2,FALSE)*J1036)</f>
        <v>0</v>
      </c>
      <c r="M1036" s="647"/>
      <c r="N1036" s="647"/>
      <c r="O1036" s="647"/>
      <c r="P1036" s="647"/>
      <c r="Q1036" s="647"/>
      <c r="R1036" s="459"/>
      <c r="S1036" s="460"/>
      <c r="T1036" s="461"/>
      <c r="U1036" s="462"/>
      <c r="V1036" s="459"/>
      <c r="W1036" s="459"/>
      <c r="X1036" s="459"/>
      <c r="Y1036" s="463"/>
      <c r="Z1036" s="464"/>
      <c r="AA1036" s="465"/>
      <c r="AB1036" s="459"/>
      <c r="AC1036" s="463"/>
      <c r="AD1036" s="464"/>
      <c r="AE1036" s="466"/>
      <c r="AF1036" s="464"/>
      <c r="AG1036" s="461"/>
      <c r="AH1036" s="464"/>
      <c r="AI1036" s="461"/>
      <c r="AJ1036" s="653">
        <f t="shared" si="194"/>
        <v>1</v>
      </c>
      <c r="AK1036" s="608"/>
      <c r="AL1036" s="320">
        <f t="shared" si="192"/>
        <v>0</v>
      </c>
      <c r="AM1036" s="320">
        <f t="shared" si="195"/>
        <v>0</v>
      </c>
      <c r="AN1036" s="324">
        <f t="shared" si="196"/>
        <v>0</v>
      </c>
      <c r="AO1036" s="324">
        <f t="shared" si="197"/>
        <v>0</v>
      </c>
      <c r="AP1036" s="324">
        <f t="shared" si="198"/>
        <v>0</v>
      </c>
      <c r="AQ1036" s="324">
        <f t="shared" si="199"/>
        <v>0</v>
      </c>
      <c r="AR1036" s="324">
        <f t="shared" si="200"/>
        <v>0</v>
      </c>
      <c r="AS1036" s="324">
        <f t="shared" si="201"/>
        <v>0</v>
      </c>
      <c r="AT1036" s="324">
        <f t="shared" si="202"/>
        <v>0</v>
      </c>
      <c r="AU1036" s="321">
        <f t="shared" si="203"/>
        <v>0</v>
      </c>
      <c r="AV1036" s="322" t="str">
        <f t="shared" si="193"/>
        <v/>
      </c>
      <c r="AW1036" s="110"/>
      <c r="AX1036" s="110"/>
      <c r="AY1036" s="110"/>
    </row>
    <row r="1037" spans="1:51">
      <c r="A1037" s="319"/>
      <c r="B1037" s="634"/>
      <c r="C1037" s="634"/>
      <c r="D1037" s="633"/>
      <c r="E1037" s="635"/>
      <c r="F1037" s="635"/>
      <c r="G1037" s="634"/>
      <c r="H1037" s="647"/>
      <c r="I1037" s="651"/>
      <c r="J1037" s="647"/>
      <c r="K1037" s="649"/>
      <c r="L1037" s="647">
        <f>IF(D1037="",0,VLOOKUP(D1037,LookupDataNonCounty!$B$2:$C$16,2,FALSE)*J1037)</f>
        <v>0</v>
      </c>
      <c r="M1037" s="647"/>
      <c r="N1037" s="647"/>
      <c r="O1037" s="647"/>
      <c r="P1037" s="647"/>
      <c r="Q1037" s="647"/>
      <c r="R1037" s="459"/>
      <c r="S1037" s="460"/>
      <c r="T1037" s="461"/>
      <c r="U1037" s="462"/>
      <c r="V1037" s="459"/>
      <c r="W1037" s="459"/>
      <c r="X1037" s="459"/>
      <c r="Y1037" s="463"/>
      <c r="Z1037" s="464"/>
      <c r="AA1037" s="465"/>
      <c r="AB1037" s="459"/>
      <c r="AC1037" s="463"/>
      <c r="AD1037" s="464"/>
      <c r="AE1037" s="466"/>
      <c r="AF1037" s="464"/>
      <c r="AG1037" s="461"/>
      <c r="AH1037" s="464"/>
      <c r="AI1037" s="461"/>
      <c r="AJ1037" s="653">
        <f t="shared" si="194"/>
        <v>1</v>
      </c>
      <c r="AK1037" s="607"/>
      <c r="AL1037" s="320">
        <f t="shared" si="192"/>
        <v>0</v>
      </c>
      <c r="AM1037" s="320">
        <f t="shared" si="195"/>
        <v>0</v>
      </c>
      <c r="AN1037" s="324">
        <f t="shared" si="196"/>
        <v>0</v>
      </c>
      <c r="AO1037" s="324">
        <f t="shared" si="197"/>
        <v>0</v>
      </c>
      <c r="AP1037" s="324">
        <f t="shared" si="198"/>
        <v>0</v>
      </c>
      <c r="AQ1037" s="324">
        <f t="shared" si="199"/>
        <v>0</v>
      </c>
      <c r="AR1037" s="324">
        <f t="shared" si="200"/>
        <v>0</v>
      </c>
      <c r="AS1037" s="324">
        <f t="shared" si="201"/>
        <v>0</v>
      </c>
      <c r="AT1037" s="324">
        <f t="shared" si="202"/>
        <v>0</v>
      </c>
      <c r="AU1037" s="321">
        <f t="shared" si="203"/>
        <v>0</v>
      </c>
      <c r="AV1037" s="322" t="str">
        <f t="shared" si="193"/>
        <v/>
      </c>
      <c r="AW1037" s="110"/>
      <c r="AX1037" s="110"/>
      <c r="AY1037" s="110"/>
    </row>
    <row r="1038" spans="1:51">
      <c r="A1038" s="319"/>
      <c r="B1038" s="634"/>
      <c r="C1038" s="634"/>
      <c r="D1038" s="633"/>
      <c r="E1038" s="635"/>
      <c r="F1038" s="635"/>
      <c r="G1038" s="634"/>
      <c r="H1038" s="647"/>
      <c r="I1038" s="651"/>
      <c r="J1038" s="647"/>
      <c r="K1038" s="649"/>
      <c r="L1038" s="647">
        <f>IF(D1038="",0,VLOOKUP(D1038,LookupDataNonCounty!$B$2:$C$16,2,FALSE)*J1038)</f>
        <v>0</v>
      </c>
      <c r="M1038" s="647"/>
      <c r="N1038" s="647"/>
      <c r="O1038" s="647"/>
      <c r="P1038" s="647"/>
      <c r="Q1038" s="647"/>
      <c r="R1038" s="459"/>
      <c r="S1038" s="460"/>
      <c r="T1038" s="461"/>
      <c r="U1038" s="462"/>
      <c r="V1038" s="459"/>
      <c r="W1038" s="459"/>
      <c r="X1038" s="459"/>
      <c r="Y1038" s="463"/>
      <c r="Z1038" s="464"/>
      <c r="AA1038" s="465"/>
      <c r="AB1038" s="459"/>
      <c r="AC1038" s="463"/>
      <c r="AD1038" s="464"/>
      <c r="AE1038" s="466"/>
      <c r="AF1038" s="464"/>
      <c r="AG1038" s="461"/>
      <c r="AH1038" s="464"/>
      <c r="AI1038" s="461"/>
      <c r="AJ1038" s="653">
        <f t="shared" si="194"/>
        <v>1</v>
      </c>
      <c r="AK1038" s="608"/>
      <c r="AL1038" s="320">
        <f t="shared" si="192"/>
        <v>0</v>
      </c>
      <c r="AM1038" s="320">
        <f t="shared" si="195"/>
        <v>0</v>
      </c>
      <c r="AN1038" s="324">
        <f t="shared" si="196"/>
        <v>0</v>
      </c>
      <c r="AO1038" s="324">
        <f t="shared" si="197"/>
        <v>0</v>
      </c>
      <c r="AP1038" s="324">
        <f t="shared" si="198"/>
        <v>0</v>
      </c>
      <c r="AQ1038" s="324">
        <f t="shared" si="199"/>
        <v>0</v>
      </c>
      <c r="AR1038" s="324">
        <f t="shared" si="200"/>
        <v>0</v>
      </c>
      <c r="AS1038" s="324">
        <f t="shared" si="201"/>
        <v>0</v>
      </c>
      <c r="AT1038" s="324">
        <f t="shared" si="202"/>
        <v>0</v>
      </c>
      <c r="AU1038" s="321">
        <f t="shared" si="203"/>
        <v>0</v>
      </c>
      <c r="AV1038" s="322" t="str">
        <f t="shared" si="193"/>
        <v/>
      </c>
      <c r="AW1038" s="110"/>
      <c r="AX1038" s="110"/>
      <c r="AY1038" s="110"/>
    </row>
    <row r="1039" spans="1:51">
      <c r="A1039" s="319"/>
      <c r="B1039" s="634"/>
      <c r="C1039" s="634"/>
      <c r="D1039" s="633"/>
      <c r="E1039" s="635"/>
      <c r="F1039" s="635"/>
      <c r="G1039" s="634"/>
      <c r="H1039" s="647"/>
      <c r="I1039" s="651"/>
      <c r="J1039" s="647"/>
      <c r="K1039" s="649"/>
      <c r="L1039" s="647">
        <f>IF(D1039="",0,VLOOKUP(D1039,LookupDataNonCounty!$B$2:$C$16,2,FALSE)*J1039)</f>
        <v>0</v>
      </c>
      <c r="M1039" s="647"/>
      <c r="N1039" s="647"/>
      <c r="O1039" s="647"/>
      <c r="P1039" s="647"/>
      <c r="Q1039" s="647"/>
      <c r="R1039" s="459"/>
      <c r="S1039" s="460"/>
      <c r="T1039" s="461"/>
      <c r="U1039" s="462"/>
      <c r="V1039" s="459"/>
      <c r="W1039" s="459"/>
      <c r="X1039" s="459"/>
      <c r="Y1039" s="463"/>
      <c r="Z1039" s="464"/>
      <c r="AA1039" s="465"/>
      <c r="AB1039" s="459"/>
      <c r="AC1039" s="463"/>
      <c r="AD1039" s="464"/>
      <c r="AE1039" s="466"/>
      <c r="AF1039" s="464"/>
      <c r="AG1039" s="461"/>
      <c r="AH1039" s="464"/>
      <c r="AI1039" s="461"/>
      <c r="AJ1039" s="653">
        <f t="shared" si="194"/>
        <v>1</v>
      </c>
      <c r="AK1039" s="607"/>
      <c r="AL1039" s="320">
        <f t="shared" si="192"/>
        <v>0</v>
      </c>
      <c r="AM1039" s="320">
        <f t="shared" si="195"/>
        <v>0</v>
      </c>
      <c r="AN1039" s="324">
        <f t="shared" si="196"/>
        <v>0</v>
      </c>
      <c r="AO1039" s="324">
        <f t="shared" si="197"/>
        <v>0</v>
      </c>
      <c r="AP1039" s="324">
        <f t="shared" si="198"/>
        <v>0</v>
      </c>
      <c r="AQ1039" s="324">
        <f t="shared" si="199"/>
        <v>0</v>
      </c>
      <c r="AR1039" s="324">
        <f t="shared" si="200"/>
        <v>0</v>
      </c>
      <c r="AS1039" s="324">
        <f t="shared" si="201"/>
        <v>0</v>
      </c>
      <c r="AT1039" s="324">
        <f t="shared" si="202"/>
        <v>0</v>
      </c>
      <c r="AU1039" s="321">
        <f t="shared" si="203"/>
        <v>0</v>
      </c>
      <c r="AV1039" s="322" t="str">
        <f t="shared" si="193"/>
        <v/>
      </c>
      <c r="AW1039" s="110"/>
      <c r="AX1039" s="110"/>
      <c r="AY1039" s="110"/>
    </row>
    <row r="1040" spans="1:51">
      <c r="A1040" s="319"/>
      <c r="B1040" s="634"/>
      <c r="C1040" s="634"/>
      <c r="D1040" s="633"/>
      <c r="E1040" s="635"/>
      <c r="F1040" s="635"/>
      <c r="G1040" s="634"/>
      <c r="H1040" s="647"/>
      <c r="I1040" s="651"/>
      <c r="J1040" s="647"/>
      <c r="K1040" s="649"/>
      <c r="L1040" s="647">
        <f>IF(D1040="",0,VLOOKUP(D1040,LookupDataNonCounty!$B$2:$C$16,2,FALSE)*J1040)</f>
        <v>0</v>
      </c>
      <c r="M1040" s="647"/>
      <c r="N1040" s="647"/>
      <c r="O1040" s="647"/>
      <c r="P1040" s="647"/>
      <c r="Q1040" s="647"/>
      <c r="R1040" s="459"/>
      <c r="S1040" s="460"/>
      <c r="T1040" s="461"/>
      <c r="U1040" s="462"/>
      <c r="V1040" s="459"/>
      <c r="W1040" s="459"/>
      <c r="X1040" s="459"/>
      <c r="Y1040" s="463"/>
      <c r="Z1040" s="464"/>
      <c r="AA1040" s="465"/>
      <c r="AB1040" s="459"/>
      <c r="AC1040" s="463"/>
      <c r="AD1040" s="464"/>
      <c r="AE1040" s="466"/>
      <c r="AF1040" s="464"/>
      <c r="AG1040" s="461"/>
      <c r="AH1040" s="464"/>
      <c r="AI1040" s="461"/>
      <c r="AJ1040" s="653">
        <f t="shared" si="194"/>
        <v>1</v>
      </c>
      <c r="AK1040" s="608"/>
      <c r="AL1040" s="320">
        <f t="shared" si="192"/>
        <v>0</v>
      </c>
      <c r="AM1040" s="320">
        <f t="shared" si="195"/>
        <v>0</v>
      </c>
      <c r="AN1040" s="324">
        <f t="shared" si="196"/>
        <v>0</v>
      </c>
      <c r="AO1040" s="324">
        <f t="shared" si="197"/>
        <v>0</v>
      </c>
      <c r="AP1040" s="324">
        <f t="shared" si="198"/>
        <v>0</v>
      </c>
      <c r="AQ1040" s="324">
        <f t="shared" si="199"/>
        <v>0</v>
      </c>
      <c r="AR1040" s="324">
        <f t="shared" si="200"/>
        <v>0</v>
      </c>
      <c r="AS1040" s="324">
        <f t="shared" si="201"/>
        <v>0</v>
      </c>
      <c r="AT1040" s="324">
        <f t="shared" si="202"/>
        <v>0</v>
      </c>
      <c r="AU1040" s="321">
        <f t="shared" si="203"/>
        <v>0</v>
      </c>
      <c r="AV1040" s="322" t="str">
        <f t="shared" si="193"/>
        <v/>
      </c>
      <c r="AW1040" s="110"/>
      <c r="AX1040" s="110"/>
      <c r="AY1040" s="110"/>
    </row>
    <row r="1041" spans="1:51">
      <c r="A1041" s="319"/>
      <c r="B1041" s="634"/>
      <c r="C1041" s="634"/>
      <c r="D1041" s="633"/>
      <c r="E1041" s="635"/>
      <c r="F1041" s="635"/>
      <c r="G1041" s="634"/>
      <c r="H1041" s="647"/>
      <c r="I1041" s="651"/>
      <c r="J1041" s="647"/>
      <c r="K1041" s="649"/>
      <c r="L1041" s="647">
        <f>IF(D1041="",0,VLOOKUP(D1041,LookupDataNonCounty!$B$2:$C$16,2,FALSE)*J1041)</f>
        <v>0</v>
      </c>
      <c r="M1041" s="647"/>
      <c r="N1041" s="647"/>
      <c r="O1041" s="647"/>
      <c r="P1041" s="647"/>
      <c r="Q1041" s="647"/>
      <c r="R1041" s="459"/>
      <c r="S1041" s="460"/>
      <c r="T1041" s="461"/>
      <c r="U1041" s="462"/>
      <c r="V1041" s="459"/>
      <c r="W1041" s="459"/>
      <c r="X1041" s="459"/>
      <c r="Y1041" s="463"/>
      <c r="Z1041" s="464"/>
      <c r="AA1041" s="465"/>
      <c r="AB1041" s="459"/>
      <c r="AC1041" s="463"/>
      <c r="AD1041" s="464"/>
      <c r="AE1041" s="466"/>
      <c r="AF1041" s="464"/>
      <c r="AG1041" s="461"/>
      <c r="AH1041" s="464"/>
      <c r="AI1041" s="461"/>
      <c r="AJ1041" s="653">
        <f t="shared" si="194"/>
        <v>1</v>
      </c>
      <c r="AK1041" s="607"/>
      <c r="AL1041" s="320">
        <f t="shared" si="192"/>
        <v>0</v>
      </c>
      <c r="AM1041" s="320">
        <f t="shared" si="195"/>
        <v>0</v>
      </c>
      <c r="AN1041" s="324">
        <f t="shared" si="196"/>
        <v>0</v>
      </c>
      <c r="AO1041" s="324">
        <f t="shared" si="197"/>
        <v>0</v>
      </c>
      <c r="AP1041" s="324">
        <f t="shared" si="198"/>
        <v>0</v>
      </c>
      <c r="AQ1041" s="324">
        <f t="shared" si="199"/>
        <v>0</v>
      </c>
      <c r="AR1041" s="324">
        <f t="shared" si="200"/>
        <v>0</v>
      </c>
      <c r="AS1041" s="324">
        <f t="shared" si="201"/>
        <v>0</v>
      </c>
      <c r="AT1041" s="324">
        <f t="shared" si="202"/>
        <v>0</v>
      </c>
      <c r="AU1041" s="321">
        <f t="shared" si="203"/>
        <v>0</v>
      </c>
      <c r="AV1041" s="322" t="str">
        <f t="shared" si="193"/>
        <v/>
      </c>
      <c r="AW1041" s="110"/>
      <c r="AX1041" s="110"/>
      <c r="AY1041" s="110"/>
    </row>
    <row r="1042" spans="1:51">
      <c r="A1042" s="319"/>
      <c r="B1042" s="634"/>
      <c r="C1042" s="634"/>
      <c r="D1042" s="633"/>
      <c r="E1042" s="635"/>
      <c r="F1042" s="635"/>
      <c r="G1042" s="634"/>
      <c r="H1042" s="647"/>
      <c r="I1042" s="651"/>
      <c r="J1042" s="647"/>
      <c r="K1042" s="649"/>
      <c r="L1042" s="647">
        <f>IF(D1042="",0,VLOOKUP(D1042,LookupDataNonCounty!$B$2:$C$16,2,FALSE)*J1042)</f>
        <v>0</v>
      </c>
      <c r="M1042" s="647"/>
      <c r="N1042" s="647"/>
      <c r="O1042" s="647"/>
      <c r="P1042" s="647"/>
      <c r="Q1042" s="647"/>
      <c r="R1042" s="459"/>
      <c r="S1042" s="460"/>
      <c r="T1042" s="461"/>
      <c r="U1042" s="462"/>
      <c r="V1042" s="459"/>
      <c r="W1042" s="459"/>
      <c r="X1042" s="459"/>
      <c r="Y1042" s="463"/>
      <c r="Z1042" s="464"/>
      <c r="AA1042" s="465"/>
      <c r="AB1042" s="459"/>
      <c r="AC1042" s="463"/>
      <c r="AD1042" s="464"/>
      <c r="AE1042" s="466"/>
      <c r="AF1042" s="464"/>
      <c r="AG1042" s="461"/>
      <c r="AH1042" s="464"/>
      <c r="AI1042" s="461"/>
      <c r="AJ1042" s="653">
        <f t="shared" si="194"/>
        <v>1</v>
      </c>
      <c r="AK1042" s="608"/>
      <c r="AL1042" s="320">
        <f t="shared" si="192"/>
        <v>0</v>
      </c>
      <c r="AM1042" s="320">
        <f t="shared" si="195"/>
        <v>0</v>
      </c>
      <c r="AN1042" s="324">
        <f t="shared" si="196"/>
        <v>0</v>
      </c>
      <c r="AO1042" s="324">
        <f t="shared" si="197"/>
        <v>0</v>
      </c>
      <c r="AP1042" s="324">
        <f t="shared" si="198"/>
        <v>0</v>
      </c>
      <c r="AQ1042" s="324">
        <f t="shared" si="199"/>
        <v>0</v>
      </c>
      <c r="AR1042" s="324">
        <f t="shared" si="200"/>
        <v>0</v>
      </c>
      <c r="AS1042" s="324">
        <f t="shared" si="201"/>
        <v>0</v>
      </c>
      <c r="AT1042" s="324">
        <f t="shared" si="202"/>
        <v>0</v>
      </c>
      <c r="AU1042" s="321">
        <f t="shared" si="203"/>
        <v>0</v>
      </c>
      <c r="AV1042" s="322" t="str">
        <f t="shared" si="193"/>
        <v/>
      </c>
      <c r="AW1042" s="110"/>
      <c r="AX1042" s="110"/>
      <c r="AY1042" s="110"/>
    </row>
    <row r="1043" spans="1:51">
      <c r="A1043" s="319"/>
      <c r="B1043" s="634"/>
      <c r="C1043" s="634"/>
      <c r="D1043" s="633"/>
      <c r="E1043" s="635"/>
      <c r="F1043" s="635"/>
      <c r="G1043" s="634"/>
      <c r="H1043" s="647"/>
      <c r="I1043" s="651"/>
      <c r="J1043" s="647"/>
      <c r="K1043" s="649"/>
      <c r="L1043" s="647">
        <f>IF(D1043="",0,VLOOKUP(D1043,LookupDataNonCounty!$B$2:$C$16,2,FALSE)*J1043)</f>
        <v>0</v>
      </c>
      <c r="M1043" s="647"/>
      <c r="N1043" s="647"/>
      <c r="O1043" s="647"/>
      <c r="P1043" s="647"/>
      <c r="Q1043" s="647"/>
      <c r="R1043" s="459"/>
      <c r="S1043" s="460"/>
      <c r="T1043" s="461"/>
      <c r="U1043" s="462"/>
      <c r="V1043" s="459"/>
      <c r="W1043" s="459"/>
      <c r="X1043" s="459"/>
      <c r="Y1043" s="463"/>
      <c r="Z1043" s="464"/>
      <c r="AA1043" s="465"/>
      <c r="AB1043" s="459"/>
      <c r="AC1043" s="463"/>
      <c r="AD1043" s="464"/>
      <c r="AE1043" s="466"/>
      <c r="AF1043" s="464"/>
      <c r="AG1043" s="461"/>
      <c r="AH1043" s="464"/>
      <c r="AI1043" s="461"/>
      <c r="AJ1043" s="653">
        <f t="shared" si="194"/>
        <v>1</v>
      </c>
      <c r="AK1043" s="607"/>
      <c r="AL1043" s="320">
        <f t="shared" si="192"/>
        <v>0</v>
      </c>
      <c r="AM1043" s="320">
        <f t="shared" si="195"/>
        <v>0</v>
      </c>
      <c r="AN1043" s="324">
        <f t="shared" si="196"/>
        <v>0</v>
      </c>
      <c r="AO1043" s="324">
        <f t="shared" si="197"/>
        <v>0</v>
      </c>
      <c r="AP1043" s="324">
        <f t="shared" si="198"/>
        <v>0</v>
      </c>
      <c r="AQ1043" s="324">
        <f t="shared" si="199"/>
        <v>0</v>
      </c>
      <c r="AR1043" s="324">
        <f t="shared" si="200"/>
        <v>0</v>
      </c>
      <c r="AS1043" s="324">
        <f t="shared" si="201"/>
        <v>0</v>
      </c>
      <c r="AT1043" s="324">
        <f t="shared" si="202"/>
        <v>0</v>
      </c>
      <c r="AU1043" s="321">
        <f t="shared" si="203"/>
        <v>0</v>
      </c>
      <c r="AV1043" s="322" t="str">
        <f t="shared" si="193"/>
        <v/>
      </c>
      <c r="AW1043" s="110"/>
      <c r="AX1043" s="110"/>
      <c r="AY1043" s="110"/>
    </row>
    <row r="1044" spans="1:51">
      <c r="A1044" s="319"/>
      <c r="B1044" s="634"/>
      <c r="C1044" s="634"/>
      <c r="D1044" s="633"/>
      <c r="E1044" s="635"/>
      <c r="F1044" s="635"/>
      <c r="G1044" s="634"/>
      <c r="H1044" s="647"/>
      <c r="I1044" s="651"/>
      <c r="J1044" s="647"/>
      <c r="K1044" s="649"/>
      <c r="L1044" s="647">
        <f>IF(D1044="",0,VLOOKUP(D1044,LookupDataNonCounty!$B$2:$C$16,2,FALSE)*J1044)</f>
        <v>0</v>
      </c>
      <c r="M1044" s="647"/>
      <c r="N1044" s="647"/>
      <c r="O1044" s="647"/>
      <c r="P1044" s="647"/>
      <c r="Q1044" s="647"/>
      <c r="R1044" s="459"/>
      <c r="S1044" s="460"/>
      <c r="T1044" s="461"/>
      <c r="U1044" s="462"/>
      <c r="V1044" s="459"/>
      <c r="W1044" s="459"/>
      <c r="X1044" s="459"/>
      <c r="Y1044" s="463"/>
      <c r="Z1044" s="464"/>
      <c r="AA1044" s="465"/>
      <c r="AB1044" s="459"/>
      <c r="AC1044" s="463"/>
      <c r="AD1044" s="464"/>
      <c r="AE1044" s="466"/>
      <c r="AF1044" s="464"/>
      <c r="AG1044" s="461"/>
      <c r="AH1044" s="464"/>
      <c r="AI1044" s="461"/>
      <c r="AJ1044" s="653">
        <f t="shared" si="194"/>
        <v>1</v>
      </c>
      <c r="AK1044" s="608"/>
      <c r="AL1044" s="320">
        <f t="shared" si="192"/>
        <v>0</v>
      </c>
      <c r="AM1044" s="320">
        <f t="shared" si="195"/>
        <v>0</v>
      </c>
      <c r="AN1044" s="324">
        <f t="shared" si="196"/>
        <v>0</v>
      </c>
      <c r="AO1044" s="324">
        <f t="shared" si="197"/>
        <v>0</v>
      </c>
      <c r="AP1044" s="324">
        <f t="shared" si="198"/>
        <v>0</v>
      </c>
      <c r="AQ1044" s="324">
        <f t="shared" si="199"/>
        <v>0</v>
      </c>
      <c r="AR1044" s="324">
        <f t="shared" si="200"/>
        <v>0</v>
      </c>
      <c r="AS1044" s="324">
        <f t="shared" si="201"/>
        <v>0</v>
      </c>
      <c r="AT1044" s="324">
        <f t="shared" si="202"/>
        <v>0</v>
      </c>
      <c r="AU1044" s="321">
        <f t="shared" si="203"/>
        <v>0</v>
      </c>
      <c r="AV1044" s="322" t="str">
        <f t="shared" si="193"/>
        <v/>
      </c>
      <c r="AW1044" s="110"/>
      <c r="AX1044" s="110"/>
      <c r="AY1044" s="110"/>
    </row>
    <row r="1045" spans="1:51">
      <c r="A1045" s="319"/>
      <c r="B1045" s="634"/>
      <c r="C1045" s="634"/>
      <c r="D1045" s="633"/>
      <c r="E1045" s="635"/>
      <c r="F1045" s="635"/>
      <c r="G1045" s="634"/>
      <c r="H1045" s="647"/>
      <c r="I1045" s="651"/>
      <c r="J1045" s="647"/>
      <c r="K1045" s="649"/>
      <c r="L1045" s="647">
        <f>IF(D1045="",0,VLOOKUP(D1045,LookupDataNonCounty!$B$2:$C$16,2,FALSE)*J1045)</f>
        <v>0</v>
      </c>
      <c r="M1045" s="647"/>
      <c r="N1045" s="647"/>
      <c r="O1045" s="647"/>
      <c r="P1045" s="647"/>
      <c r="Q1045" s="647"/>
      <c r="R1045" s="459"/>
      <c r="S1045" s="460"/>
      <c r="T1045" s="461"/>
      <c r="U1045" s="462"/>
      <c r="V1045" s="459"/>
      <c r="W1045" s="459"/>
      <c r="X1045" s="459"/>
      <c r="Y1045" s="463"/>
      <c r="Z1045" s="464"/>
      <c r="AA1045" s="465"/>
      <c r="AB1045" s="459"/>
      <c r="AC1045" s="463"/>
      <c r="AD1045" s="464"/>
      <c r="AE1045" s="466"/>
      <c r="AF1045" s="464"/>
      <c r="AG1045" s="461"/>
      <c r="AH1045" s="464"/>
      <c r="AI1045" s="461"/>
      <c r="AJ1045" s="653">
        <f t="shared" si="194"/>
        <v>1</v>
      </c>
      <c r="AK1045" s="607"/>
      <c r="AL1045" s="320">
        <f t="shared" si="192"/>
        <v>0</v>
      </c>
      <c r="AM1045" s="320">
        <f t="shared" si="195"/>
        <v>0</v>
      </c>
      <c r="AN1045" s="324">
        <f t="shared" si="196"/>
        <v>0</v>
      </c>
      <c r="AO1045" s="324">
        <f t="shared" si="197"/>
        <v>0</v>
      </c>
      <c r="AP1045" s="324">
        <f t="shared" si="198"/>
        <v>0</v>
      </c>
      <c r="AQ1045" s="324">
        <f t="shared" si="199"/>
        <v>0</v>
      </c>
      <c r="AR1045" s="324">
        <f t="shared" si="200"/>
        <v>0</v>
      </c>
      <c r="AS1045" s="324">
        <f t="shared" si="201"/>
        <v>0</v>
      </c>
      <c r="AT1045" s="324">
        <f t="shared" si="202"/>
        <v>0</v>
      </c>
      <c r="AU1045" s="321">
        <f t="shared" si="203"/>
        <v>0</v>
      </c>
      <c r="AV1045" s="322" t="str">
        <f t="shared" si="193"/>
        <v/>
      </c>
      <c r="AW1045" s="110"/>
      <c r="AX1045" s="110"/>
      <c r="AY1045" s="110"/>
    </row>
    <row r="1046" spans="1:51">
      <c r="A1046" s="319"/>
      <c r="B1046" s="634"/>
      <c r="C1046" s="634"/>
      <c r="D1046" s="633"/>
      <c r="E1046" s="635"/>
      <c r="F1046" s="635"/>
      <c r="G1046" s="634"/>
      <c r="H1046" s="647"/>
      <c r="I1046" s="651"/>
      <c r="J1046" s="647"/>
      <c r="K1046" s="649"/>
      <c r="L1046" s="647">
        <f>IF(D1046="",0,VLOOKUP(D1046,LookupDataNonCounty!$B$2:$C$16,2,FALSE)*J1046)</f>
        <v>0</v>
      </c>
      <c r="M1046" s="647"/>
      <c r="N1046" s="647"/>
      <c r="O1046" s="647"/>
      <c r="P1046" s="647"/>
      <c r="Q1046" s="647"/>
      <c r="R1046" s="459"/>
      <c r="S1046" s="460"/>
      <c r="T1046" s="461"/>
      <c r="U1046" s="462"/>
      <c r="V1046" s="459"/>
      <c r="W1046" s="459"/>
      <c r="X1046" s="459"/>
      <c r="Y1046" s="463"/>
      <c r="Z1046" s="464"/>
      <c r="AA1046" s="465"/>
      <c r="AB1046" s="459"/>
      <c r="AC1046" s="463"/>
      <c r="AD1046" s="464"/>
      <c r="AE1046" s="466"/>
      <c r="AF1046" s="464"/>
      <c r="AG1046" s="461"/>
      <c r="AH1046" s="464"/>
      <c r="AI1046" s="461"/>
      <c r="AJ1046" s="653">
        <f t="shared" si="194"/>
        <v>1</v>
      </c>
      <c r="AK1046" s="608"/>
      <c r="AL1046" s="320">
        <f t="shared" si="192"/>
        <v>0</v>
      </c>
      <c r="AM1046" s="320">
        <f t="shared" si="195"/>
        <v>0</v>
      </c>
      <c r="AN1046" s="324">
        <f t="shared" si="196"/>
        <v>0</v>
      </c>
      <c r="AO1046" s="324">
        <f t="shared" si="197"/>
        <v>0</v>
      </c>
      <c r="AP1046" s="324">
        <f t="shared" si="198"/>
        <v>0</v>
      </c>
      <c r="AQ1046" s="324">
        <f t="shared" si="199"/>
        <v>0</v>
      </c>
      <c r="AR1046" s="324">
        <f t="shared" si="200"/>
        <v>0</v>
      </c>
      <c r="AS1046" s="324">
        <f t="shared" si="201"/>
        <v>0</v>
      </c>
      <c r="AT1046" s="324">
        <f t="shared" si="202"/>
        <v>0</v>
      </c>
      <c r="AU1046" s="321">
        <f t="shared" si="203"/>
        <v>0</v>
      </c>
      <c r="AV1046" s="322" t="str">
        <f t="shared" si="193"/>
        <v/>
      </c>
      <c r="AW1046" s="110"/>
      <c r="AX1046" s="110"/>
      <c r="AY1046" s="110"/>
    </row>
    <row r="1047" spans="1:51">
      <c r="A1047" s="319"/>
      <c r="B1047" s="634"/>
      <c r="C1047" s="634"/>
      <c r="D1047" s="633"/>
      <c r="E1047" s="635"/>
      <c r="F1047" s="635"/>
      <c r="G1047" s="634"/>
      <c r="H1047" s="647"/>
      <c r="I1047" s="651"/>
      <c r="J1047" s="647"/>
      <c r="K1047" s="649"/>
      <c r="L1047" s="647">
        <f>IF(D1047="",0,VLOOKUP(D1047,LookupDataNonCounty!$B$2:$C$16,2,FALSE)*J1047)</f>
        <v>0</v>
      </c>
      <c r="M1047" s="647"/>
      <c r="N1047" s="647"/>
      <c r="O1047" s="647"/>
      <c r="P1047" s="647"/>
      <c r="Q1047" s="647"/>
      <c r="R1047" s="459"/>
      <c r="S1047" s="460"/>
      <c r="T1047" s="461"/>
      <c r="U1047" s="462"/>
      <c r="V1047" s="459"/>
      <c r="W1047" s="459"/>
      <c r="X1047" s="459"/>
      <c r="Y1047" s="463"/>
      <c r="Z1047" s="464"/>
      <c r="AA1047" s="465"/>
      <c r="AB1047" s="459"/>
      <c r="AC1047" s="463"/>
      <c r="AD1047" s="464"/>
      <c r="AE1047" s="466"/>
      <c r="AF1047" s="464"/>
      <c r="AG1047" s="461"/>
      <c r="AH1047" s="464"/>
      <c r="AI1047" s="461"/>
      <c r="AJ1047" s="653">
        <f t="shared" si="194"/>
        <v>1</v>
      </c>
      <c r="AK1047" s="607"/>
      <c r="AL1047" s="320">
        <f t="shared" si="192"/>
        <v>0</v>
      </c>
      <c r="AM1047" s="320">
        <f t="shared" si="195"/>
        <v>0</v>
      </c>
      <c r="AN1047" s="324">
        <f t="shared" si="196"/>
        <v>0</v>
      </c>
      <c r="AO1047" s="324">
        <f t="shared" si="197"/>
        <v>0</v>
      </c>
      <c r="AP1047" s="324">
        <f t="shared" si="198"/>
        <v>0</v>
      </c>
      <c r="AQ1047" s="324">
        <f t="shared" si="199"/>
        <v>0</v>
      </c>
      <c r="AR1047" s="324">
        <f t="shared" si="200"/>
        <v>0</v>
      </c>
      <c r="AS1047" s="324">
        <f t="shared" si="201"/>
        <v>0</v>
      </c>
      <c r="AT1047" s="324">
        <f t="shared" si="202"/>
        <v>0</v>
      </c>
      <c r="AU1047" s="321">
        <f t="shared" si="203"/>
        <v>0</v>
      </c>
      <c r="AV1047" s="322" t="str">
        <f t="shared" si="193"/>
        <v/>
      </c>
      <c r="AW1047" s="110"/>
      <c r="AX1047" s="110"/>
      <c r="AY1047" s="110"/>
    </row>
    <row r="1048" spans="1:51">
      <c r="A1048" s="319"/>
      <c r="B1048" s="634"/>
      <c r="C1048" s="634"/>
      <c r="D1048" s="633"/>
      <c r="E1048" s="635"/>
      <c r="F1048" s="635"/>
      <c r="G1048" s="634"/>
      <c r="H1048" s="647"/>
      <c r="I1048" s="651"/>
      <c r="J1048" s="647"/>
      <c r="K1048" s="649"/>
      <c r="L1048" s="647">
        <f>IF(D1048="",0,VLOOKUP(D1048,LookupDataNonCounty!$B$2:$C$16,2,FALSE)*J1048)</f>
        <v>0</v>
      </c>
      <c r="M1048" s="647"/>
      <c r="N1048" s="647"/>
      <c r="O1048" s="647"/>
      <c r="P1048" s="647"/>
      <c r="Q1048" s="647"/>
      <c r="R1048" s="459"/>
      <c r="S1048" s="460"/>
      <c r="T1048" s="461"/>
      <c r="U1048" s="462"/>
      <c r="V1048" s="459"/>
      <c r="W1048" s="459"/>
      <c r="X1048" s="459"/>
      <c r="Y1048" s="463"/>
      <c r="Z1048" s="464"/>
      <c r="AA1048" s="465"/>
      <c r="AB1048" s="459"/>
      <c r="AC1048" s="463"/>
      <c r="AD1048" s="464"/>
      <c r="AE1048" s="466"/>
      <c r="AF1048" s="464"/>
      <c r="AG1048" s="461"/>
      <c r="AH1048" s="464"/>
      <c r="AI1048" s="461"/>
      <c r="AJ1048" s="653">
        <f t="shared" si="194"/>
        <v>1</v>
      </c>
      <c r="AK1048" s="608"/>
      <c r="AL1048" s="320">
        <f t="shared" si="192"/>
        <v>0</v>
      </c>
      <c r="AM1048" s="320">
        <f t="shared" si="195"/>
        <v>0</v>
      </c>
      <c r="AN1048" s="324">
        <f t="shared" si="196"/>
        <v>0</v>
      </c>
      <c r="AO1048" s="324">
        <f t="shared" si="197"/>
        <v>0</v>
      </c>
      <c r="AP1048" s="324">
        <f t="shared" si="198"/>
        <v>0</v>
      </c>
      <c r="AQ1048" s="324">
        <f t="shared" si="199"/>
        <v>0</v>
      </c>
      <c r="AR1048" s="324">
        <f t="shared" si="200"/>
        <v>0</v>
      </c>
      <c r="AS1048" s="324">
        <f t="shared" si="201"/>
        <v>0</v>
      </c>
      <c r="AT1048" s="324">
        <f t="shared" si="202"/>
        <v>0</v>
      </c>
      <c r="AU1048" s="321">
        <f t="shared" si="203"/>
        <v>0</v>
      </c>
      <c r="AV1048" s="322" t="str">
        <f t="shared" si="193"/>
        <v/>
      </c>
      <c r="AW1048" s="110"/>
      <c r="AX1048" s="110"/>
      <c r="AY1048" s="110"/>
    </row>
    <row r="1049" spans="1:51">
      <c r="A1049" s="319"/>
      <c r="B1049" s="634"/>
      <c r="C1049" s="634"/>
      <c r="D1049" s="633"/>
      <c r="E1049" s="635"/>
      <c r="F1049" s="635"/>
      <c r="G1049" s="634"/>
      <c r="H1049" s="647"/>
      <c r="I1049" s="651"/>
      <c r="J1049" s="647"/>
      <c r="K1049" s="649"/>
      <c r="L1049" s="647">
        <f>IF(D1049="",0,VLOOKUP(D1049,LookupDataNonCounty!$B$2:$C$16,2,FALSE)*J1049)</f>
        <v>0</v>
      </c>
      <c r="M1049" s="647"/>
      <c r="N1049" s="647"/>
      <c r="O1049" s="647"/>
      <c r="P1049" s="647"/>
      <c r="Q1049" s="647"/>
      <c r="R1049" s="459"/>
      <c r="S1049" s="460"/>
      <c r="T1049" s="461"/>
      <c r="U1049" s="462"/>
      <c r="V1049" s="459"/>
      <c r="W1049" s="459"/>
      <c r="X1049" s="459"/>
      <c r="Y1049" s="463"/>
      <c r="Z1049" s="464"/>
      <c r="AA1049" s="465"/>
      <c r="AB1049" s="459"/>
      <c r="AC1049" s="463"/>
      <c r="AD1049" s="464"/>
      <c r="AE1049" s="466"/>
      <c r="AF1049" s="464"/>
      <c r="AG1049" s="461"/>
      <c r="AH1049" s="464"/>
      <c r="AI1049" s="461"/>
      <c r="AJ1049" s="653">
        <f t="shared" si="194"/>
        <v>1</v>
      </c>
      <c r="AK1049" s="607"/>
      <c r="AL1049" s="320">
        <f t="shared" si="192"/>
        <v>0</v>
      </c>
      <c r="AM1049" s="320">
        <f t="shared" si="195"/>
        <v>0</v>
      </c>
      <c r="AN1049" s="324">
        <f t="shared" si="196"/>
        <v>0</v>
      </c>
      <c r="AO1049" s="324">
        <f t="shared" si="197"/>
        <v>0</v>
      </c>
      <c r="AP1049" s="324">
        <f t="shared" si="198"/>
        <v>0</v>
      </c>
      <c r="AQ1049" s="324">
        <f t="shared" si="199"/>
        <v>0</v>
      </c>
      <c r="AR1049" s="324">
        <f t="shared" si="200"/>
        <v>0</v>
      </c>
      <c r="AS1049" s="324">
        <f t="shared" si="201"/>
        <v>0</v>
      </c>
      <c r="AT1049" s="324">
        <f t="shared" si="202"/>
        <v>0</v>
      </c>
      <c r="AU1049" s="321">
        <f t="shared" si="203"/>
        <v>0</v>
      </c>
      <c r="AV1049" s="322" t="str">
        <f t="shared" si="193"/>
        <v/>
      </c>
      <c r="AW1049" s="110"/>
      <c r="AX1049" s="110"/>
      <c r="AY1049" s="110"/>
    </row>
    <row r="1050" spans="1:51">
      <c r="A1050" s="319"/>
      <c r="B1050" s="634"/>
      <c r="C1050" s="634"/>
      <c r="D1050" s="633"/>
      <c r="E1050" s="635"/>
      <c r="F1050" s="635"/>
      <c r="G1050" s="634"/>
      <c r="H1050" s="647"/>
      <c r="I1050" s="651"/>
      <c r="J1050" s="647"/>
      <c r="K1050" s="649"/>
      <c r="L1050" s="647">
        <f>IF(D1050="",0,VLOOKUP(D1050,LookupDataNonCounty!$B$2:$C$16,2,FALSE)*J1050)</f>
        <v>0</v>
      </c>
      <c r="M1050" s="647"/>
      <c r="N1050" s="647"/>
      <c r="O1050" s="647"/>
      <c r="P1050" s="647"/>
      <c r="Q1050" s="647"/>
      <c r="R1050" s="459"/>
      <c r="S1050" s="460"/>
      <c r="T1050" s="461"/>
      <c r="U1050" s="462"/>
      <c r="V1050" s="459"/>
      <c r="W1050" s="459"/>
      <c r="X1050" s="459"/>
      <c r="Y1050" s="463"/>
      <c r="Z1050" s="464"/>
      <c r="AA1050" s="465"/>
      <c r="AB1050" s="459"/>
      <c r="AC1050" s="463"/>
      <c r="AD1050" s="464"/>
      <c r="AE1050" s="466"/>
      <c r="AF1050" s="464"/>
      <c r="AG1050" s="461"/>
      <c r="AH1050" s="464"/>
      <c r="AI1050" s="461"/>
      <c r="AJ1050" s="653">
        <f t="shared" si="194"/>
        <v>1</v>
      </c>
      <c r="AK1050" s="608"/>
      <c r="AL1050" s="320">
        <f t="shared" si="192"/>
        <v>0</v>
      </c>
      <c r="AM1050" s="320">
        <f t="shared" si="195"/>
        <v>0</v>
      </c>
      <c r="AN1050" s="324">
        <f t="shared" si="196"/>
        <v>0</v>
      </c>
      <c r="AO1050" s="324">
        <f t="shared" si="197"/>
        <v>0</v>
      </c>
      <c r="AP1050" s="324">
        <f t="shared" si="198"/>
        <v>0</v>
      </c>
      <c r="AQ1050" s="324">
        <f t="shared" si="199"/>
        <v>0</v>
      </c>
      <c r="AR1050" s="324">
        <f t="shared" si="200"/>
        <v>0</v>
      </c>
      <c r="AS1050" s="324">
        <f t="shared" si="201"/>
        <v>0</v>
      </c>
      <c r="AT1050" s="324">
        <f t="shared" si="202"/>
        <v>0</v>
      </c>
      <c r="AU1050" s="321">
        <f t="shared" si="203"/>
        <v>0</v>
      </c>
      <c r="AV1050" s="322" t="str">
        <f t="shared" si="193"/>
        <v/>
      </c>
      <c r="AW1050" s="110"/>
      <c r="AX1050" s="110"/>
      <c r="AY1050" s="110"/>
    </row>
    <row r="1051" spans="1:51">
      <c r="A1051" s="319"/>
      <c r="B1051" s="634"/>
      <c r="C1051" s="634"/>
      <c r="D1051" s="633"/>
      <c r="E1051" s="635"/>
      <c r="F1051" s="635"/>
      <c r="G1051" s="634"/>
      <c r="H1051" s="647"/>
      <c r="I1051" s="651"/>
      <c r="J1051" s="647"/>
      <c r="K1051" s="649"/>
      <c r="L1051" s="647">
        <f>IF(D1051="",0,VLOOKUP(D1051,LookupDataNonCounty!$B$2:$C$16,2,FALSE)*J1051)</f>
        <v>0</v>
      </c>
      <c r="M1051" s="647"/>
      <c r="N1051" s="647"/>
      <c r="O1051" s="647"/>
      <c r="P1051" s="647"/>
      <c r="Q1051" s="647"/>
      <c r="R1051" s="459"/>
      <c r="S1051" s="460"/>
      <c r="T1051" s="461"/>
      <c r="U1051" s="462"/>
      <c r="V1051" s="459"/>
      <c r="W1051" s="459"/>
      <c r="X1051" s="459"/>
      <c r="Y1051" s="463"/>
      <c r="Z1051" s="464"/>
      <c r="AA1051" s="465"/>
      <c r="AB1051" s="459"/>
      <c r="AC1051" s="463"/>
      <c r="AD1051" s="464"/>
      <c r="AE1051" s="466"/>
      <c r="AF1051" s="464"/>
      <c r="AG1051" s="461"/>
      <c r="AH1051" s="464"/>
      <c r="AI1051" s="461"/>
      <c r="AJ1051" s="653">
        <f t="shared" si="194"/>
        <v>1</v>
      </c>
      <c r="AK1051" s="607"/>
      <c r="AL1051" s="320">
        <f t="shared" si="192"/>
        <v>0</v>
      </c>
      <c r="AM1051" s="320">
        <f t="shared" si="195"/>
        <v>0</v>
      </c>
      <c r="AN1051" s="324">
        <f t="shared" si="196"/>
        <v>0</v>
      </c>
      <c r="AO1051" s="324">
        <f t="shared" si="197"/>
        <v>0</v>
      </c>
      <c r="AP1051" s="324">
        <f t="shared" si="198"/>
        <v>0</v>
      </c>
      <c r="AQ1051" s="324">
        <f t="shared" si="199"/>
        <v>0</v>
      </c>
      <c r="AR1051" s="324">
        <f t="shared" si="200"/>
        <v>0</v>
      </c>
      <c r="AS1051" s="324">
        <f t="shared" si="201"/>
        <v>0</v>
      </c>
      <c r="AT1051" s="324">
        <f t="shared" si="202"/>
        <v>0</v>
      </c>
      <c r="AU1051" s="321">
        <f t="shared" si="203"/>
        <v>0</v>
      </c>
      <c r="AV1051" s="322" t="str">
        <f t="shared" si="193"/>
        <v/>
      </c>
      <c r="AW1051" s="110"/>
      <c r="AX1051" s="110"/>
      <c r="AY1051" s="110"/>
    </row>
    <row r="1052" spans="1:51">
      <c r="A1052" s="319"/>
      <c r="B1052" s="634"/>
      <c r="C1052" s="634"/>
      <c r="D1052" s="633"/>
      <c r="E1052" s="635"/>
      <c r="F1052" s="635"/>
      <c r="G1052" s="634"/>
      <c r="H1052" s="647"/>
      <c r="I1052" s="651"/>
      <c r="J1052" s="647"/>
      <c r="K1052" s="649"/>
      <c r="L1052" s="647">
        <f>IF(D1052="",0,VLOOKUP(D1052,LookupDataNonCounty!$B$2:$C$16,2,FALSE)*J1052)</f>
        <v>0</v>
      </c>
      <c r="M1052" s="647"/>
      <c r="N1052" s="647"/>
      <c r="O1052" s="647"/>
      <c r="P1052" s="647"/>
      <c r="Q1052" s="647"/>
      <c r="R1052" s="459"/>
      <c r="S1052" s="460"/>
      <c r="T1052" s="461"/>
      <c r="U1052" s="462"/>
      <c r="V1052" s="459"/>
      <c r="W1052" s="459"/>
      <c r="X1052" s="459"/>
      <c r="Y1052" s="463"/>
      <c r="Z1052" s="464"/>
      <c r="AA1052" s="465"/>
      <c r="AB1052" s="459"/>
      <c r="AC1052" s="463"/>
      <c r="AD1052" s="464"/>
      <c r="AE1052" s="466"/>
      <c r="AF1052" s="464"/>
      <c r="AG1052" s="461"/>
      <c r="AH1052" s="464"/>
      <c r="AI1052" s="461"/>
      <c r="AJ1052" s="653">
        <f t="shared" si="194"/>
        <v>1</v>
      </c>
      <c r="AK1052" s="608"/>
      <c r="AL1052" s="320">
        <f t="shared" si="192"/>
        <v>0</v>
      </c>
      <c r="AM1052" s="320">
        <f t="shared" si="195"/>
        <v>0</v>
      </c>
      <c r="AN1052" s="324">
        <f t="shared" si="196"/>
        <v>0</v>
      </c>
      <c r="AO1052" s="324">
        <f t="shared" si="197"/>
        <v>0</v>
      </c>
      <c r="AP1052" s="324">
        <f t="shared" si="198"/>
        <v>0</v>
      </c>
      <c r="AQ1052" s="324">
        <f t="shared" si="199"/>
        <v>0</v>
      </c>
      <c r="AR1052" s="324">
        <f t="shared" si="200"/>
        <v>0</v>
      </c>
      <c r="AS1052" s="324">
        <f t="shared" si="201"/>
        <v>0</v>
      </c>
      <c r="AT1052" s="324">
        <f t="shared" si="202"/>
        <v>0</v>
      </c>
      <c r="AU1052" s="321">
        <f t="shared" si="203"/>
        <v>0</v>
      </c>
      <c r="AV1052" s="322" t="str">
        <f t="shared" si="193"/>
        <v/>
      </c>
      <c r="AW1052" s="110"/>
      <c r="AX1052" s="110"/>
      <c r="AY1052" s="110"/>
    </row>
    <row r="1053" spans="1:51">
      <c r="A1053" s="319"/>
      <c r="B1053" s="634"/>
      <c r="C1053" s="634"/>
      <c r="D1053" s="633"/>
      <c r="E1053" s="635"/>
      <c r="F1053" s="635"/>
      <c r="G1053" s="634"/>
      <c r="H1053" s="647"/>
      <c r="I1053" s="651"/>
      <c r="J1053" s="647"/>
      <c r="K1053" s="649"/>
      <c r="L1053" s="647">
        <f>IF(D1053="",0,VLOOKUP(D1053,LookupDataNonCounty!$B$2:$C$16,2,FALSE)*J1053)</f>
        <v>0</v>
      </c>
      <c r="M1053" s="647"/>
      <c r="N1053" s="647"/>
      <c r="O1053" s="647"/>
      <c r="P1053" s="647"/>
      <c r="Q1053" s="647"/>
      <c r="R1053" s="459"/>
      <c r="S1053" s="460"/>
      <c r="T1053" s="461"/>
      <c r="U1053" s="462"/>
      <c r="V1053" s="459"/>
      <c r="W1053" s="459"/>
      <c r="X1053" s="459"/>
      <c r="Y1053" s="463"/>
      <c r="Z1053" s="464"/>
      <c r="AA1053" s="465"/>
      <c r="AB1053" s="459"/>
      <c r="AC1053" s="463"/>
      <c r="AD1053" s="464"/>
      <c r="AE1053" s="466"/>
      <c r="AF1053" s="464"/>
      <c r="AG1053" s="461"/>
      <c r="AH1053" s="464"/>
      <c r="AI1053" s="461"/>
      <c r="AJ1053" s="653">
        <f t="shared" si="194"/>
        <v>1</v>
      </c>
      <c r="AK1053" s="607"/>
      <c r="AL1053" s="320">
        <f t="shared" si="192"/>
        <v>0</v>
      </c>
      <c r="AM1053" s="320">
        <f t="shared" si="195"/>
        <v>0</v>
      </c>
      <c r="AN1053" s="324">
        <f t="shared" si="196"/>
        <v>0</v>
      </c>
      <c r="AO1053" s="324">
        <f t="shared" si="197"/>
        <v>0</v>
      </c>
      <c r="AP1053" s="324">
        <f t="shared" si="198"/>
        <v>0</v>
      </c>
      <c r="AQ1053" s="324">
        <f t="shared" si="199"/>
        <v>0</v>
      </c>
      <c r="AR1053" s="324">
        <f t="shared" si="200"/>
        <v>0</v>
      </c>
      <c r="AS1053" s="324">
        <f t="shared" si="201"/>
        <v>0</v>
      </c>
      <c r="AT1053" s="324">
        <f t="shared" si="202"/>
        <v>0</v>
      </c>
      <c r="AU1053" s="321">
        <f t="shared" si="203"/>
        <v>0</v>
      </c>
      <c r="AV1053" s="322" t="str">
        <f t="shared" si="193"/>
        <v/>
      </c>
      <c r="AW1053" s="110"/>
      <c r="AX1053" s="110"/>
      <c r="AY1053" s="110"/>
    </row>
    <row r="1054" spans="1:51">
      <c r="A1054" s="319"/>
      <c r="B1054" s="634"/>
      <c r="C1054" s="634"/>
      <c r="D1054" s="633"/>
      <c r="E1054" s="635"/>
      <c r="F1054" s="635"/>
      <c r="G1054" s="634"/>
      <c r="H1054" s="647"/>
      <c r="I1054" s="651"/>
      <c r="J1054" s="647"/>
      <c r="K1054" s="649"/>
      <c r="L1054" s="647">
        <f>IF(D1054="",0,VLOOKUP(D1054,LookupDataNonCounty!$B$2:$C$16,2,FALSE)*J1054)</f>
        <v>0</v>
      </c>
      <c r="M1054" s="647"/>
      <c r="N1054" s="647"/>
      <c r="O1054" s="647"/>
      <c r="P1054" s="647"/>
      <c r="Q1054" s="647"/>
      <c r="R1054" s="459"/>
      <c r="S1054" s="460"/>
      <c r="T1054" s="461"/>
      <c r="U1054" s="462"/>
      <c r="V1054" s="459"/>
      <c r="W1054" s="459"/>
      <c r="X1054" s="459"/>
      <c r="Y1054" s="463"/>
      <c r="Z1054" s="464"/>
      <c r="AA1054" s="465"/>
      <c r="AB1054" s="459"/>
      <c r="AC1054" s="463"/>
      <c r="AD1054" s="464"/>
      <c r="AE1054" s="466"/>
      <c r="AF1054" s="464"/>
      <c r="AG1054" s="461"/>
      <c r="AH1054" s="464"/>
      <c r="AI1054" s="461"/>
      <c r="AJ1054" s="653">
        <f t="shared" si="194"/>
        <v>1</v>
      </c>
      <c r="AK1054" s="608"/>
      <c r="AL1054" s="320">
        <f t="shared" si="192"/>
        <v>0</v>
      </c>
      <c r="AM1054" s="320">
        <f t="shared" si="195"/>
        <v>0</v>
      </c>
      <c r="AN1054" s="324">
        <f t="shared" si="196"/>
        <v>0</v>
      </c>
      <c r="AO1054" s="324">
        <f t="shared" si="197"/>
        <v>0</v>
      </c>
      <c r="AP1054" s="324">
        <f t="shared" si="198"/>
        <v>0</v>
      </c>
      <c r="AQ1054" s="324">
        <f t="shared" si="199"/>
        <v>0</v>
      </c>
      <c r="AR1054" s="324">
        <f t="shared" si="200"/>
        <v>0</v>
      </c>
      <c r="AS1054" s="324">
        <f t="shared" si="201"/>
        <v>0</v>
      </c>
      <c r="AT1054" s="324">
        <f t="shared" si="202"/>
        <v>0</v>
      </c>
      <c r="AU1054" s="321">
        <f t="shared" si="203"/>
        <v>0</v>
      </c>
      <c r="AV1054" s="322" t="str">
        <f t="shared" si="193"/>
        <v/>
      </c>
      <c r="AW1054" s="110"/>
      <c r="AX1054" s="110"/>
      <c r="AY1054" s="110"/>
    </row>
    <row r="1055" spans="1:51">
      <c r="A1055" s="319"/>
      <c r="B1055" s="634"/>
      <c r="C1055" s="634"/>
      <c r="D1055" s="633"/>
      <c r="E1055" s="635"/>
      <c r="F1055" s="635"/>
      <c r="G1055" s="634"/>
      <c r="H1055" s="647"/>
      <c r="I1055" s="651"/>
      <c r="J1055" s="647"/>
      <c r="K1055" s="649"/>
      <c r="L1055" s="647">
        <f>IF(D1055="",0,VLOOKUP(D1055,LookupDataNonCounty!$B$2:$C$16,2,FALSE)*J1055)</f>
        <v>0</v>
      </c>
      <c r="M1055" s="647"/>
      <c r="N1055" s="647"/>
      <c r="O1055" s="647"/>
      <c r="P1055" s="647"/>
      <c r="Q1055" s="647"/>
      <c r="R1055" s="459"/>
      <c r="S1055" s="460"/>
      <c r="T1055" s="461"/>
      <c r="U1055" s="462"/>
      <c r="V1055" s="459"/>
      <c r="W1055" s="459"/>
      <c r="X1055" s="459"/>
      <c r="Y1055" s="463"/>
      <c r="Z1055" s="464"/>
      <c r="AA1055" s="465"/>
      <c r="AB1055" s="459"/>
      <c r="AC1055" s="463"/>
      <c r="AD1055" s="464"/>
      <c r="AE1055" s="466"/>
      <c r="AF1055" s="464"/>
      <c r="AG1055" s="461"/>
      <c r="AH1055" s="464"/>
      <c r="AI1055" s="461"/>
      <c r="AJ1055" s="653">
        <f t="shared" si="194"/>
        <v>1</v>
      </c>
      <c r="AK1055" s="607"/>
      <c r="AL1055" s="320">
        <f t="shared" si="192"/>
        <v>0</v>
      </c>
      <c r="AM1055" s="320">
        <f t="shared" si="195"/>
        <v>0</v>
      </c>
      <c r="AN1055" s="324">
        <f t="shared" si="196"/>
        <v>0</v>
      </c>
      <c r="AO1055" s="324">
        <f t="shared" si="197"/>
        <v>0</v>
      </c>
      <c r="AP1055" s="324">
        <f t="shared" si="198"/>
        <v>0</v>
      </c>
      <c r="AQ1055" s="324">
        <f t="shared" si="199"/>
        <v>0</v>
      </c>
      <c r="AR1055" s="324">
        <f t="shared" si="200"/>
        <v>0</v>
      </c>
      <c r="AS1055" s="324">
        <f t="shared" si="201"/>
        <v>0</v>
      </c>
      <c r="AT1055" s="324">
        <f t="shared" si="202"/>
        <v>0</v>
      </c>
      <c r="AU1055" s="321">
        <f t="shared" si="203"/>
        <v>0</v>
      </c>
      <c r="AV1055" s="322" t="str">
        <f t="shared" si="193"/>
        <v/>
      </c>
      <c r="AW1055" s="110"/>
      <c r="AX1055" s="110"/>
      <c r="AY1055" s="110"/>
    </row>
    <row r="1056" spans="1:51">
      <c r="A1056" s="319"/>
      <c r="B1056" s="634"/>
      <c r="C1056" s="634"/>
      <c r="D1056" s="633"/>
      <c r="E1056" s="635"/>
      <c r="F1056" s="635"/>
      <c r="G1056" s="634"/>
      <c r="H1056" s="647"/>
      <c r="I1056" s="651"/>
      <c r="J1056" s="647"/>
      <c r="K1056" s="649"/>
      <c r="L1056" s="647">
        <f>IF(D1056="",0,VLOOKUP(D1056,LookupDataNonCounty!$B$2:$C$16,2,FALSE)*J1056)</f>
        <v>0</v>
      </c>
      <c r="M1056" s="647"/>
      <c r="N1056" s="647"/>
      <c r="O1056" s="647"/>
      <c r="P1056" s="647"/>
      <c r="Q1056" s="647"/>
      <c r="R1056" s="459"/>
      <c r="S1056" s="460"/>
      <c r="T1056" s="461"/>
      <c r="U1056" s="462"/>
      <c r="V1056" s="459"/>
      <c r="W1056" s="459"/>
      <c r="X1056" s="459"/>
      <c r="Y1056" s="463"/>
      <c r="Z1056" s="464"/>
      <c r="AA1056" s="465"/>
      <c r="AB1056" s="459"/>
      <c r="AC1056" s="463"/>
      <c r="AD1056" s="464"/>
      <c r="AE1056" s="466"/>
      <c r="AF1056" s="464"/>
      <c r="AG1056" s="461"/>
      <c r="AH1056" s="464"/>
      <c r="AI1056" s="461"/>
      <c r="AJ1056" s="653">
        <f t="shared" si="194"/>
        <v>1</v>
      </c>
      <c r="AK1056" s="608"/>
      <c r="AL1056" s="320">
        <f t="shared" si="192"/>
        <v>0</v>
      </c>
      <c r="AM1056" s="320">
        <f t="shared" si="195"/>
        <v>0</v>
      </c>
      <c r="AN1056" s="324">
        <f t="shared" si="196"/>
        <v>0</v>
      </c>
      <c r="AO1056" s="324">
        <f t="shared" si="197"/>
        <v>0</v>
      </c>
      <c r="AP1056" s="324">
        <f t="shared" si="198"/>
        <v>0</v>
      </c>
      <c r="AQ1056" s="324">
        <f t="shared" si="199"/>
        <v>0</v>
      </c>
      <c r="AR1056" s="324">
        <f t="shared" si="200"/>
        <v>0</v>
      </c>
      <c r="AS1056" s="324">
        <f t="shared" si="201"/>
        <v>0</v>
      </c>
      <c r="AT1056" s="324">
        <f t="shared" si="202"/>
        <v>0</v>
      </c>
      <c r="AU1056" s="321">
        <f t="shared" si="203"/>
        <v>0</v>
      </c>
      <c r="AV1056" s="322" t="str">
        <f t="shared" si="193"/>
        <v/>
      </c>
      <c r="AW1056" s="110"/>
      <c r="AX1056" s="110"/>
      <c r="AY1056" s="110"/>
    </row>
    <row r="1057" spans="1:51">
      <c r="A1057" s="319"/>
      <c r="B1057" s="634"/>
      <c r="C1057" s="634"/>
      <c r="D1057" s="633"/>
      <c r="E1057" s="635"/>
      <c r="F1057" s="635"/>
      <c r="G1057" s="634"/>
      <c r="H1057" s="647"/>
      <c r="I1057" s="651"/>
      <c r="J1057" s="647"/>
      <c r="K1057" s="649"/>
      <c r="L1057" s="647">
        <f>IF(D1057="",0,VLOOKUP(D1057,LookupDataNonCounty!$B$2:$C$16,2,FALSE)*J1057)</f>
        <v>0</v>
      </c>
      <c r="M1057" s="647"/>
      <c r="N1057" s="647"/>
      <c r="O1057" s="647"/>
      <c r="P1057" s="647"/>
      <c r="Q1057" s="647"/>
      <c r="R1057" s="459"/>
      <c r="S1057" s="460"/>
      <c r="T1057" s="461"/>
      <c r="U1057" s="462"/>
      <c r="V1057" s="459"/>
      <c r="W1057" s="459"/>
      <c r="X1057" s="459"/>
      <c r="Y1057" s="463"/>
      <c r="Z1057" s="464"/>
      <c r="AA1057" s="465"/>
      <c r="AB1057" s="459"/>
      <c r="AC1057" s="463"/>
      <c r="AD1057" s="464"/>
      <c r="AE1057" s="466"/>
      <c r="AF1057" s="464"/>
      <c r="AG1057" s="461"/>
      <c r="AH1057" s="464"/>
      <c r="AI1057" s="461"/>
      <c r="AJ1057" s="653">
        <f t="shared" si="194"/>
        <v>1</v>
      </c>
      <c r="AK1057" s="607"/>
      <c r="AL1057" s="320">
        <f t="shared" si="192"/>
        <v>0</v>
      </c>
      <c r="AM1057" s="320">
        <f t="shared" si="195"/>
        <v>0</v>
      </c>
      <c r="AN1057" s="324">
        <f t="shared" si="196"/>
        <v>0</v>
      </c>
      <c r="AO1057" s="324">
        <f t="shared" si="197"/>
        <v>0</v>
      </c>
      <c r="AP1057" s="324">
        <f t="shared" si="198"/>
        <v>0</v>
      </c>
      <c r="AQ1057" s="324">
        <f t="shared" si="199"/>
        <v>0</v>
      </c>
      <c r="AR1057" s="324">
        <f t="shared" si="200"/>
        <v>0</v>
      </c>
      <c r="AS1057" s="324">
        <f t="shared" si="201"/>
        <v>0</v>
      </c>
      <c r="AT1057" s="324">
        <f t="shared" si="202"/>
        <v>0</v>
      </c>
      <c r="AU1057" s="321">
        <f t="shared" si="203"/>
        <v>0</v>
      </c>
      <c r="AV1057" s="322" t="str">
        <f t="shared" si="193"/>
        <v/>
      </c>
      <c r="AW1057" s="110"/>
      <c r="AX1057" s="110"/>
      <c r="AY1057" s="110"/>
    </row>
    <row r="1058" spans="1:51">
      <c r="A1058" s="319"/>
      <c r="B1058" s="634"/>
      <c r="C1058" s="634"/>
      <c r="D1058" s="633"/>
      <c r="E1058" s="635"/>
      <c r="F1058" s="635"/>
      <c r="G1058" s="634"/>
      <c r="H1058" s="647"/>
      <c r="I1058" s="651"/>
      <c r="J1058" s="647"/>
      <c r="K1058" s="649"/>
      <c r="L1058" s="647">
        <f>IF(D1058="",0,VLOOKUP(D1058,LookupDataNonCounty!$B$2:$C$16,2,FALSE)*J1058)</f>
        <v>0</v>
      </c>
      <c r="M1058" s="647"/>
      <c r="N1058" s="647"/>
      <c r="O1058" s="647"/>
      <c r="P1058" s="647"/>
      <c r="Q1058" s="647"/>
      <c r="R1058" s="459"/>
      <c r="S1058" s="460"/>
      <c r="T1058" s="461"/>
      <c r="U1058" s="462"/>
      <c r="V1058" s="459"/>
      <c r="W1058" s="459"/>
      <c r="X1058" s="459"/>
      <c r="Y1058" s="463"/>
      <c r="Z1058" s="464"/>
      <c r="AA1058" s="465"/>
      <c r="AB1058" s="459"/>
      <c r="AC1058" s="463"/>
      <c r="AD1058" s="464"/>
      <c r="AE1058" s="466"/>
      <c r="AF1058" s="464"/>
      <c r="AG1058" s="461"/>
      <c r="AH1058" s="464"/>
      <c r="AI1058" s="461"/>
      <c r="AJ1058" s="653">
        <f t="shared" si="194"/>
        <v>1</v>
      </c>
      <c r="AK1058" s="608"/>
      <c r="AL1058" s="320">
        <f t="shared" si="192"/>
        <v>0</v>
      </c>
      <c r="AM1058" s="320">
        <f t="shared" si="195"/>
        <v>0</v>
      </c>
      <c r="AN1058" s="324">
        <f t="shared" si="196"/>
        <v>0</v>
      </c>
      <c r="AO1058" s="324">
        <f t="shared" si="197"/>
        <v>0</v>
      </c>
      <c r="AP1058" s="324">
        <f t="shared" si="198"/>
        <v>0</v>
      </c>
      <c r="AQ1058" s="324">
        <f t="shared" si="199"/>
        <v>0</v>
      </c>
      <c r="AR1058" s="324">
        <f t="shared" si="200"/>
        <v>0</v>
      </c>
      <c r="AS1058" s="324">
        <f t="shared" si="201"/>
        <v>0</v>
      </c>
      <c r="AT1058" s="324">
        <f t="shared" si="202"/>
        <v>0</v>
      </c>
      <c r="AU1058" s="321">
        <f t="shared" si="203"/>
        <v>0</v>
      </c>
      <c r="AV1058" s="322" t="str">
        <f t="shared" si="193"/>
        <v/>
      </c>
      <c r="AW1058" s="110"/>
      <c r="AX1058" s="110"/>
      <c r="AY1058" s="110"/>
    </row>
    <row r="1059" spans="1:51">
      <c r="A1059" s="319"/>
      <c r="B1059" s="634"/>
      <c r="C1059" s="634"/>
      <c r="D1059" s="633"/>
      <c r="E1059" s="635"/>
      <c r="F1059" s="635"/>
      <c r="G1059" s="634"/>
      <c r="H1059" s="647"/>
      <c r="I1059" s="651"/>
      <c r="J1059" s="647"/>
      <c r="K1059" s="649"/>
      <c r="L1059" s="647">
        <f>IF(D1059="",0,VLOOKUP(D1059,LookupDataNonCounty!$B$2:$C$16,2,FALSE)*J1059)</f>
        <v>0</v>
      </c>
      <c r="M1059" s="647"/>
      <c r="N1059" s="647"/>
      <c r="O1059" s="647"/>
      <c r="P1059" s="647"/>
      <c r="Q1059" s="647"/>
      <c r="R1059" s="459"/>
      <c r="S1059" s="460"/>
      <c r="T1059" s="461"/>
      <c r="U1059" s="462"/>
      <c r="V1059" s="459"/>
      <c r="W1059" s="459"/>
      <c r="X1059" s="459"/>
      <c r="Y1059" s="463"/>
      <c r="Z1059" s="464"/>
      <c r="AA1059" s="465"/>
      <c r="AB1059" s="459"/>
      <c r="AC1059" s="463"/>
      <c r="AD1059" s="464"/>
      <c r="AE1059" s="466"/>
      <c r="AF1059" s="464"/>
      <c r="AG1059" s="461"/>
      <c r="AH1059" s="464"/>
      <c r="AI1059" s="461"/>
      <c r="AJ1059" s="653">
        <f t="shared" si="194"/>
        <v>1</v>
      </c>
      <c r="AK1059" s="607"/>
      <c r="AL1059" s="320">
        <f t="shared" si="192"/>
        <v>0</v>
      </c>
      <c r="AM1059" s="320">
        <f t="shared" si="195"/>
        <v>0</v>
      </c>
      <c r="AN1059" s="324">
        <f t="shared" si="196"/>
        <v>0</v>
      </c>
      <c r="AO1059" s="324">
        <f t="shared" si="197"/>
        <v>0</v>
      </c>
      <c r="AP1059" s="324">
        <f t="shared" si="198"/>
        <v>0</v>
      </c>
      <c r="AQ1059" s="324">
        <f t="shared" si="199"/>
        <v>0</v>
      </c>
      <c r="AR1059" s="324">
        <f t="shared" si="200"/>
        <v>0</v>
      </c>
      <c r="AS1059" s="324">
        <f t="shared" si="201"/>
        <v>0</v>
      </c>
      <c r="AT1059" s="324">
        <f t="shared" si="202"/>
        <v>0</v>
      </c>
      <c r="AU1059" s="321">
        <f t="shared" si="203"/>
        <v>0</v>
      </c>
      <c r="AV1059" s="322" t="str">
        <f t="shared" si="193"/>
        <v/>
      </c>
      <c r="AW1059" s="110"/>
      <c r="AX1059" s="110"/>
      <c r="AY1059" s="110"/>
    </row>
    <row r="1060" spans="1:51">
      <c r="A1060" s="319"/>
      <c r="B1060" s="634"/>
      <c r="C1060" s="634"/>
      <c r="D1060" s="633"/>
      <c r="E1060" s="635"/>
      <c r="F1060" s="635"/>
      <c r="G1060" s="634"/>
      <c r="H1060" s="647"/>
      <c r="I1060" s="651"/>
      <c r="J1060" s="647"/>
      <c r="K1060" s="649"/>
      <c r="L1060" s="647">
        <f>IF(D1060="",0,VLOOKUP(D1060,LookupDataNonCounty!$B$2:$C$16,2,FALSE)*J1060)</f>
        <v>0</v>
      </c>
      <c r="M1060" s="647"/>
      <c r="N1060" s="647"/>
      <c r="O1060" s="647"/>
      <c r="P1060" s="647"/>
      <c r="Q1060" s="647"/>
      <c r="R1060" s="459"/>
      <c r="S1060" s="460"/>
      <c r="T1060" s="461"/>
      <c r="U1060" s="462"/>
      <c r="V1060" s="459"/>
      <c r="W1060" s="459"/>
      <c r="X1060" s="459"/>
      <c r="Y1060" s="463"/>
      <c r="Z1060" s="464"/>
      <c r="AA1060" s="465"/>
      <c r="AB1060" s="459"/>
      <c r="AC1060" s="463"/>
      <c r="AD1060" s="464"/>
      <c r="AE1060" s="466"/>
      <c r="AF1060" s="464"/>
      <c r="AG1060" s="461"/>
      <c r="AH1060" s="464"/>
      <c r="AI1060" s="461"/>
      <c r="AJ1060" s="653">
        <f t="shared" si="194"/>
        <v>1</v>
      </c>
      <c r="AK1060" s="608"/>
      <c r="AL1060" s="320">
        <f t="shared" si="192"/>
        <v>0</v>
      </c>
      <c r="AM1060" s="320">
        <f t="shared" si="195"/>
        <v>0</v>
      </c>
      <c r="AN1060" s="324">
        <f t="shared" si="196"/>
        <v>0</v>
      </c>
      <c r="AO1060" s="324">
        <f t="shared" si="197"/>
        <v>0</v>
      </c>
      <c r="AP1060" s="324">
        <f t="shared" si="198"/>
        <v>0</v>
      </c>
      <c r="AQ1060" s="324">
        <f t="shared" si="199"/>
        <v>0</v>
      </c>
      <c r="AR1060" s="324">
        <f t="shared" si="200"/>
        <v>0</v>
      </c>
      <c r="AS1060" s="324">
        <f t="shared" si="201"/>
        <v>0</v>
      </c>
      <c r="AT1060" s="324">
        <f t="shared" si="202"/>
        <v>0</v>
      </c>
      <c r="AU1060" s="321">
        <f t="shared" si="203"/>
        <v>0</v>
      </c>
      <c r="AV1060" s="322" t="str">
        <f t="shared" si="193"/>
        <v/>
      </c>
      <c r="AW1060" s="110"/>
      <c r="AX1060" s="110"/>
      <c r="AY1060" s="110"/>
    </row>
    <row r="1061" spans="1:51">
      <c r="A1061" s="319"/>
      <c r="B1061" s="634"/>
      <c r="C1061" s="634"/>
      <c r="D1061" s="633"/>
      <c r="E1061" s="635"/>
      <c r="F1061" s="635"/>
      <c r="G1061" s="634"/>
      <c r="H1061" s="647"/>
      <c r="I1061" s="651"/>
      <c r="J1061" s="647"/>
      <c r="K1061" s="649"/>
      <c r="L1061" s="647">
        <f>IF(D1061="",0,VLOOKUP(D1061,LookupDataNonCounty!$B$2:$C$16,2,FALSE)*J1061)</f>
        <v>0</v>
      </c>
      <c r="M1061" s="647"/>
      <c r="N1061" s="647"/>
      <c r="O1061" s="647"/>
      <c r="P1061" s="647"/>
      <c r="Q1061" s="647"/>
      <c r="R1061" s="459"/>
      <c r="S1061" s="460"/>
      <c r="T1061" s="461"/>
      <c r="U1061" s="462"/>
      <c r="V1061" s="459"/>
      <c r="W1061" s="459"/>
      <c r="X1061" s="459"/>
      <c r="Y1061" s="463"/>
      <c r="Z1061" s="464"/>
      <c r="AA1061" s="465"/>
      <c r="AB1061" s="459"/>
      <c r="AC1061" s="463"/>
      <c r="AD1061" s="464"/>
      <c r="AE1061" s="466"/>
      <c r="AF1061" s="464"/>
      <c r="AG1061" s="461"/>
      <c r="AH1061" s="464"/>
      <c r="AI1061" s="461"/>
      <c r="AJ1061" s="653">
        <f t="shared" si="194"/>
        <v>1</v>
      </c>
      <c r="AK1061" s="607"/>
      <c r="AL1061" s="320">
        <f t="shared" si="192"/>
        <v>0</v>
      </c>
      <c r="AM1061" s="320">
        <f t="shared" si="195"/>
        <v>0</v>
      </c>
      <c r="AN1061" s="324">
        <f t="shared" si="196"/>
        <v>0</v>
      </c>
      <c r="AO1061" s="324">
        <f t="shared" si="197"/>
        <v>0</v>
      </c>
      <c r="AP1061" s="324">
        <f t="shared" si="198"/>
        <v>0</v>
      </c>
      <c r="AQ1061" s="324">
        <f t="shared" si="199"/>
        <v>0</v>
      </c>
      <c r="AR1061" s="324">
        <f t="shared" si="200"/>
        <v>0</v>
      </c>
      <c r="AS1061" s="324">
        <f t="shared" si="201"/>
        <v>0</v>
      </c>
      <c r="AT1061" s="324">
        <f t="shared" si="202"/>
        <v>0</v>
      </c>
      <c r="AU1061" s="321">
        <f t="shared" si="203"/>
        <v>0</v>
      </c>
      <c r="AV1061" s="322" t="str">
        <f t="shared" si="193"/>
        <v/>
      </c>
      <c r="AW1061" s="110"/>
      <c r="AX1061" s="110"/>
      <c r="AY1061" s="110"/>
    </row>
    <row r="1062" spans="1:51">
      <c r="A1062" s="319"/>
      <c r="B1062" s="634"/>
      <c r="C1062" s="634"/>
      <c r="D1062" s="633"/>
      <c r="E1062" s="635"/>
      <c r="F1062" s="635"/>
      <c r="G1062" s="634"/>
      <c r="H1062" s="647"/>
      <c r="I1062" s="651"/>
      <c r="J1062" s="647"/>
      <c r="K1062" s="649"/>
      <c r="L1062" s="647">
        <f>IF(D1062="",0,VLOOKUP(D1062,LookupDataNonCounty!$B$2:$C$16,2,FALSE)*J1062)</f>
        <v>0</v>
      </c>
      <c r="M1062" s="647"/>
      <c r="N1062" s="647"/>
      <c r="O1062" s="647"/>
      <c r="P1062" s="647"/>
      <c r="Q1062" s="647"/>
      <c r="R1062" s="459"/>
      <c r="S1062" s="460"/>
      <c r="T1062" s="461"/>
      <c r="U1062" s="462"/>
      <c r="V1062" s="459"/>
      <c r="W1062" s="459"/>
      <c r="X1062" s="459"/>
      <c r="Y1062" s="463"/>
      <c r="Z1062" s="464"/>
      <c r="AA1062" s="465"/>
      <c r="AB1062" s="459"/>
      <c r="AC1062" s="463"/>
      <c r="AD1062" s="464"/>
      <c r="AE1062" s="466"/>
      <c r="AF1062" s="464"/>
      <c r="AG1062" s="461"/>
      <c r="AH1062" s="464"/>
      <c r="AI1062" s="461"/>
      <c r="AJ1062" s="653">
        <f t="shared" si="194"/>
        <v>1</v>
      </c>
      <c r="AK1062" s="608"/>
      <c r="AL1062" s="320">
        <f t="shared" si="192"/>
        <v>0</v>
      </c>
      <c r="AM1062" s="320">
        <f t="shared" si="195"/>
        <v>0</v>
      </c>
      <c r="AN1062" s="324">
        <f t="shared" si="196"/>
        <v>0</v>
      </c>
      <c r="AO1062" s="324">
        <f t="shared" si="197"/>
        <v>0</v>
      </c>
      <c r="AP1062" s="324">
        <f t="shared" si="198"/>
        <v>0</v>
      </c>
      <c r="AQ1062" s="324">
        <f t="shared" si="199"/>
        <v>0</v>
      </c>
      <c r="AR1062" s="324">
        <f t="shared" si="200"/>
        <v>0</v>
      </c>
      <c r="AS1062" s="324">
        <f t="shared" si="201"/>
        <v>0</v>
      </c>
      <c r="AT1062" s="324">
        <f t="shared" si="202"/>
        <v>0</v>
      </c>
      <c r="AU1062" s="321">
        <f t="shared" si="203"/>
        <v>0</v>
      </c>
      <c r="AV1062" s="322" t="str">
        <f t="shared" si="193"/>
        <v/>
      </c>
      <c r="AW1062" s="110"/>
      <c r="AX1062" s="110"/>
      <c r="AY1062" s="110"/>
    </row>
    <row r="1063" spans="1:51">
      <c r="A1063" s="319"/>
      <c r="B1063" s="634"/>
      <c r="C1063" s="634"/>
      <c r="D1063" s="633"/>
      <c r="E1063" s="635"/>
      <c r="F1063" s="635"/>
      <c r="G1063" s="634"/>
      <c r="H1063" s="647"/>
      <c r="I1063" s="651"/>
      <c r="J1063" s="647"/>
      <c r="K1063" s="649"/>
      <c r="L1063" s="647">
        <f>IF(D1063="",0,VLOOKUP(D1063,LookupDataNonCounty!$B$2:$C$16,2,FALSE)*J1063)</f>
        <v>0</v>
      </c>
      <c r="M1063" s="647"/>
      <c r="N1063" s="647"/>
      <c r="O1063" s="647"/>
      <c r="P1063" s="647"/>
      <c r="Q1063" s="647"/>
      <c r="R1063" s="459"/>
      <c r="S1063" s="460"/>
      <c r="T1063" s="461"/>
      <c r="U1063" s="462"/>
      <c r="V1063" s="459"/>
      <c r="W1063" s="459"/>
      <c r="X1063" s="459"/>
      <c r="Y1063" s="463"/>
      <c r="Z1063" s="464"/>
      <c r="AA1063" s="465"/>
      <c r="AB1063" s="459"/>
      <c r="AC1063" s="463"/>
      <c r="AD1063" s="464"/>
      <c r="AE1063" s="466"/>
      <c r="AF1063" s="464"/>
      <c r="AG1063" s="461"/>
      <c r="AH1063" s="464"/>
      <c r="AI1063" s="461"/>
      <c r="AJ1063" s="653">
        <f t="shared" si="194"/>
        <v>1</v>
      </c>
      <c r="AK1063" s="607"/>
      <c r="AL1063" s="320">
        <f t="shared" si="192"/>
        <v>0</v>
      </c>
      <c r="AM1063" s="320">
        <f t="shared" si="195"/>
        <v>0</v>
      </c>
      <c r="AN1063" s="324">
        <f t="shared" si="196"/>
        <v>0</v>
      </c>
      <c r="AO1063" s="324">
        <f t="shared" si="197"/>
        <v>0</v>
      </c>
      <c r="AP1063" s="324">
        <f t="shared" si="198"/>
        <v>0</v>
      </c>
      <c r="AQ1063" s="324">
        <f t="shared" si="199"/>
        <v>0</v>
      </c>
      <c r="AR1063" s="324">
        <f t="shared" si="200"/>
        <v>0</v>
      </c>
      <c r="AS1063" s="324">
        <f t="shared" si="201"/>
        <v>0</v>
      </c>
      <c r="AT1063" s="324">
        <f t="shared" si="202"/>
        <v>0</v>
      </c>
      <c r="AU1063" s="321">
        <f t="shared" si="203"/>
        <v>0</v>
      </c>
      <c r="AV1063" s="322" t="str">
        <f t="shared" si="193"/>
        <v/>
      </c>
      <c r="AW1063" s="110"/>
      <c r="AX1063" s="110"/>
      <c r="AY1063" s="110"/>
    </row>
    <row r="1064" spans="1:51">
      <c r="A1064" s="319"/>
      <c r="B1064" s="634"/>
      <c r="C1064" s="634"/>
      <c r="D1064" s="633"/>
      <c r="E1064" s="635"/>
      <c r="F1064" s="635"/>
      <c r="G1064" s="634"/>
      <c r="H1064" s="647"/>
      <c r="I1064" s="651"/>
      <c r="J1064" s="647"/>
      <c r="K1064" s="649"/>
      <c r="L1064" s="647">
        <f>IF(D1064="",0,VLOOKUP(D1064,LookupDataNonCounty!$B$2:$C$16,2,FALSE)*J1064)</f>
        <v>0</v>
      </c>
      <c r="M1064" s="647"/>
      <c r="N1064" s="647"/>
      <c r="O1064" s="647"/>
      <c r="P1064" s="647"/>
      <c r="Q1064" s="647"/>
      <c r="R1064" s="459"/>
      <c r="S1064" s="460"/>
      <c r="T1064" s="461"/>
      <c r="U1064" s="462"/>
      <c r="V1064" s="459"/>
      <c r="W1064" s="459"/>
      <c r="X1064" s="459"/>
      <c r="Y1064" s="463"/>
      <c r="Z1064" s="464"/>
      <c r="AA1064" s="465"/>
      <c r="AB1064" s="459"/>
      <c r="AC1064" s="463"/>
      <c r="AD1064" s="464"/>
      <c r="AE1064" s="466"/>
      <c r="AF1064" s="464"/>
      <c r="AG1064" s="461"/>
      <c r="AH1064" s="464"/>
      <c r="AI1064" s="461"/>
      <c r="AJ1064" s="653">
        <f t="shared" si="194"/>
        <v>1</v>
      </c>
      <c r="AK1064" s="608"/>
      <c r="AL1064" s="320">
        <f t="shared" si="192"/>
        <v>0</v>
      </c>
      <c r="AM1064" s="320">
        <f t="shared" si="195"/>
        <v>0</v>
      </c>
      <c r="AN1064" s="324">
        <f t="shared" si="196"/>
        <v>0</v>
      </c>
      <c r="AO1064" s="324">
        <f t="shared" si="197"/>
        <v>0</v>
      </c>
      <c r="AP1064" s="324">
        <f t="shared" si="198"/>
        <v>0</v>
      </c>
      <c r="AQ1064" s="324">
        <f t="shared" si="199"/>
        <v>0</v>
      </c>
      <c r="AR1064" s="324">
        <f t="shared" si="200"/>
        <v>0</v>
      </c>
      <c r="AS1064" s="324">
        <f t="shared" si="201"/>
        <v>0</v>
      </c>
      <c r="AT1064" s="324">
        <f t="shared" si="202"/>
        <v>0</v>
      </c>
      <c r="AU1064" s="321">
        <f t="shared" si="203"/>
        <v>0</v>
      </c>
      <c r="AV1064" s="322" t="str">
        <f t="shared" si="193"/>
        <v/>
      </c>
      <c r="AW1064" s="110"/>
      <c r="AX1064" s="110"/>
      <c r="AY1064" s="110"/>
    </row>
    <row r="1065" spans="1:51">
      <c r="A1065" s="319"/>
      <c r="B1065" s="634"/>
      <c r="C1065" s="634"/>
      <c r="D1065" s="633"/>
      <c r="E1065" s="635"/>
      <c r="F1065" s="635"/>
      <c r="G1065" s="634"/>
      <c r="H1065" s="647"/>
      <c r="I1065" s="651"/>
      <c r="J1065" s="647"/>
      <c r="K1065" s="649"/>
      <c r="L1065" s="647">
        <f>IF(D1065="",0,VLOOKUP(D1065,LookupDataNonCounty!$B$2:$C$16,2,FALSE)*J1065)</f>
        <v>0</v>
      </c>
      <c r="M1065" s="647"/>
      <c r="N1065" s="647"/>
      <c r="O1065" s="647"/>
      <c r="P1065" s="647"/>
      <c r="Q1065" s="647"/>
      <c r="R1065" s="459"/>
      <c r="S1065" s="460"/>
      <c r="T1065" s="461"/>
      <c r="U1065" s="462"/>
      <c r="V1065" s="459"/>
      <c r="W1065" s="459"/>
      <c r="X1065" s="459"/>
      <c r="Y1065" s="463"/>
      <c r="Z1065" s="464"/>
      <c r="AA1065" s="465"/>
      <c r="AB1065" s="459"/>
      <c r="AC1065" s="463"/>
      <c r="AD1065" s="464"/>
      <c r="AE1065" s="466"/>
      <c r="AF1065" s="464"/>
      <c r="AG1065" s="461"/>
      <c r="AH1065" s="464"/>
      <c r="AI1065" s="461"/>
      <c r="AJ1065" s="653">
        <f t="shared" si="194"/>
        <v>1</v>
      </c>
      <c r="AK1065" s="607"/>
      <c r="AL1065" s="320">
        <f t="shared" si="192"/>
        <v>0</v>
      </c>
      <c r="AM1065" s="320">
        <f t="shared" si="195"/>
        <v>0</v>
      </c>
      <c r="AN1065" s="324">
        <f t="shared" si="196"/>
        <v>0</v>
      </c>
      <c r="AO1065" s="324">
        <f t="shared" si="197"/>
        <v>0</v>
      </c>
      <c r="AP1065" s="324">
        <f t="shared" si="198"/>
        <v>0</v>
      </c>
      <c r="AQ1065" s="324">
        <f t="shared" si="199"/>
        <v>0</v>
      </c>
      <c r="AR1065" s="324">
        <f t="shared" si="200"/>
        <v>0</v>
      </c>
      <c r="AS1065" s="324">
        <f t="shared" si="201"/>
        <v>0</v>
      </c>
      <c r="AT1065" s="324">
        <f t="shared" si="202"/>
        <v>0</v>
      </c>
      <c r="AU1065" s="321">
        <f t="shared" si="203"/>
        <v>0</v>
      </c>
      <c r="AV1065" s="322" t="str">
        <f t="shared" si="193"/>
        <v/>
      </c>
      <c r="AW1065" s="110"/>
      <c r="AX1065" s="110"/>
      <c r="AY1065" s="110"/>
    </row>
    <row r="1066" spans="1:51">
      <c r="A1066" s="319"/>
      <c r="B1066" s="634"/>
      <c r="C1066" s="634"/>
      <c r="D1066" s="633"/>
      <c r="E1066" s="635"/>
      <c r="F1066" s="635"/>
      <c r="G1066" s="634"/>
      <c r="H1066" s="647"/>
      <c r="I1066" s="651"/>
      <c r="J1066" s="647"/>
      <c r="K1066" s="649"/>
      <c r="L1066" s="647">
        <f>IF(D1066="",0,VLOOKUP(D1066,LookupDataNonCounty!$B$2:$C$16,2,FALSE)*J1066)</f>
        <v>0</v>
      </c>
      <c r="M1066" s="647"/>
      <c r="N1066" s="647"/>
      <c r="O1066" s="647"/>
      <c r="P1066" s="647"/>
      <c r="Q1066" s="647"/>
      <c r="R1066" s="459"/>
      <c r="S1066" s="460"/>
      <c r="T1066" s="461"/>
      <c r="U1066" s="462"/>
      <c r="V1066" s="459"/>
      <c r="W1066" s="459"/>
      <c r="X1066" s="459"/>
      <c r="Y1066" s="463"/>
      <c r="Z1066" s="464"/>
      <c r="AA1066" s="465"/>
      <c r="AB1066" s="459"/>
      <c r="AC1066" s="463"/>
      <c r="AD1066" s="464"/>
      <c r="AE1066" s="466"/>
      <c r="AF1066" s="464"/>
      <c r="AG1066" s="461"/>
      <c r="AH1066" s="464"/>
      <c r="AI1066" s="461"/>
      <c r="AJ1066" s="653">
        <f t="shared" si="194"/>
        <v>1</v>
      </c>
      <c r="AK1066" s="608"/>
      <c r="AL1066" s="320">
        <f t="shared" si="192"/>
        <v>0</v>
      </c>
      <c r="AM1066" s="320">
        <f t="shared" si="195"/>
        <v>0</v>
      </c>
      <c r="AN1066" s="324">
        <f t="shared" si="196"/>
        <v>0</v>
      </c>
      <c r="AO1066" s="324">
        <f t="shared" si="197"/>
        <v>0</v>
      </c>
      <c r="AP1066" s="324">
        <f t="shared" si="198"/>
        <v>0</v>
      </c>
      <c r="AQ1066" s="324">
        <f t="shared" si="199"/>
        <v>0</v>
      </c>
      <c r="AR1066" s="324">
        <f t="shared" si="200"/>
        <v>0</v>
      </c>
      <c r="AS1066" s="324">
        <f t="shared" si="201"/>
        <v>0</v>
      </c>
      <c r="AT1066" s="324">
        <f t="shared" si="202"/>
        <v>0</v>
      </c>
      <c r="AU1066" s="321">
        <f t="shared" si="203"/>
        <v>0</v>
      </c>
      <c r="AV1066" s="322" t="str">
        <f t="shared" si="193"/>
        <v/>
      </c>
      <c r="AW1066" s="110"/>
      <c r="AX1066" s="110"/>
      <c r="AY1066" s="110"/>
    </row>
    <row r="1067" spans="1:51">
      <c r="A1067" s="319"/>
      <c r="B1067" s="634"/>
      <c r="C1067" s="634"/>
      <c r="D1067" s="633"/>
      <c r="E1067" s="635"/>
      <c r="F1067" s="635"/>
      <c r="G1067" s="634"/>
      <c r="H1067" s="647"/>
      <c r="I1067" s="651"/>
      <c r="J1067" s="647"/>
      <c r="K1067" s="649"/>
      <c r="L1067" s="647">
        <f>IF(D1067="",0,VLOOKUP(D1067,LookupDataNonCounty!$B$2:$C$16,2,FALSE)*J1067)</f>
        <v>0</v>
      </c>
      <c r="M1067" s="647"/>
      <c r="N1067" s="647"/>
      <c r="O1067" s="647"/>
      <c r="P1067" s="647"/>
      <c r="Q1067" s="647"/>
      <c r="R1067" s="459"/>
      <c r="S1067" s="460"/>
      <c r="T1067" s="461"/>
      <c r="U1067" s="462"/>
      <c r="V1067" s="459"/>
      <c r="W1067" s="459"/>
      <c r="X1067" s="459"/>
      <c r="Y1067" s="463"/>
      <c r="Z1067" s="464"/>
      <c r="AA1067" s="465"/>
      <c r="AB1067" s="459"/>
      <c r="AC1067" s="463"/>
      <c r="AD1067" s="464"/>
      <c r="AE1067" s="466"/>
      <c r="AF1067" s="464"/>
      <c r="AG1067" s="461"/>
      <c r="AH1067" s="464"/>
      <c r="AI1067" s="461"/>
      <c r="AJ1067" s="653">
        <f t="shared" si="194"/>
        <v>1</v>
      </c>
      <c r="AK1067" s="607"/>
      <c r="AL1067" s="320">
        <f t="shared" si="192"/>
        <v>0</v>
      </c>
      <c r="AM1067" s="320">
        <f t="shared" si="195"/>
        <v>0</v>
      </c>
      <c r="AN1067" s="324">
        <f t="shared" si="196"/>
        <v>0</v>
      </c>
      <c r="AO1067" s="324">
        <f t="shared" si="197"/>
        <v>0</v>
      </c>
      <c r="AP1067" s="324">
        <f t="shared" si="198"/>
        <v>0</v>
      </c>
      <c r="AQ1067" s="324">
        <f t="shared" si="199"/>
        <v>0</v>
      </c>
      <c r="AR1067" s="324">
        <f t="shared" si="200"/>
        <v>0</v>
      </c>
      <c r="AS1067" s="324">
        <f t="shared" si="201"/>
        <v>0</v>
      </c>
      <c r="AT1067" s="324">
        <f t="shared" si="202"/>
        <v>0</v>
      </c>
      <c r="AU1067" s="321">
        <f t="shared" si="203"/>
        <v>0</v>
      </c>
      <c r="AV1067" s="322" t="str">
        <f t="shared" si="193"/>
        <v/>
      </c>
      <c r="AW1067" s="110"/>
      <c r="AX1067" s="110"/>
      <c r="AY1067" s="110"/>
    </row>
    <row r="1068" spans="1:51">
      <c r="A1068" s="319"/>
      <c r="B1068" s="634"/>
      <c r="C1068" s="634"/>
      <c r="D1068" s="633"/>
      <c r="E1068" s="635"/>
      <c r="F1068" s="635"/>
      <c r="G1068" s="634"/>
      <c r="H1068" s="647"/>
      <c r="I1068" s="651"/>
      <c r="J1068" s="647"/>
      <c r="K1068" s="649"/>
      <c r="L1068" s="647">
        <f>IF(D1068="",0,VLOOKUP(D1068,LookupDataNonCounty!$B$2:$C$16,2,FALSE)*J1068)</f>
        <v>0</v>
      </c>
      <c r="M1068" s="647"/>
      <c r="N1068" s="647"/>
      <c r="O1068" s="647"/>
      <c r="P1068" s="647"/>
      <c r="Q1068" s="647"/>
      <c r="R1068" s="459"/>
      <c r="S1068" s="460"/>
      <c r="T1068" s="461"/>
      <c r="U1068" s="462"/>
      <c r="V1068" s="459"/>
      <c r="W1068" s="459"/>
      <c r="X1068" s="459"/>
      <c r="Y1068" s="463"/>
      <c r="Z1068" s="464"/>
      <c r="AA1068" s="465"/>
      <c r="AB1068" s="459"/>
      <c r="AC1068" s="463"/>
      <c r="AD1068" s="464"/>
      <c r="AE1068" s="466"/>
      <c r="AF1068" s="464"/>
      <c r="AG1068" s="461"/>
      <c r="AH1068" s="464"/>
      <c r="AI1068" s="461"/>
      <c r="AJ1068" s="653">
        <f t="shared" si="194"/>
        <v>1</v>
      </c>
      <c r="AK1068" s="608"/>
      <c r="AL1068" s="320">
        <f t="shared" si="192"/>
        <v>0</v>
      </c>
      <c r="AM1068" s="320">
        <f t="shared" si="195"/>
        <v>0</v>
      </c>
      <c r="AN1068" s="324">
        <f t="shared" si="196"/>
        <v>0</v>
      </c>
      <c r="AO1068" s="324">
        <f t="shared" si="197"/>
        <v>0</v>
      </c>
      <c r="AP1068" s="324">
        <f t="shared" si="198"/>
        <v>0</v>
      </c>
      <c r="AQ1068" s="324">
        <f t="shared" si="199"/>
        <v>0</v>
      </c>
      <c r="AR1068" s="324">
        <f t="shared" si="200"/>
        <v>0</v>
      </c>
      <c r="AS1068" s="324">
        <f t="shared" si="201"/>
        <v>0</v>
      </c>
      <c r="AT1068" s="324">
        <f t="shared" si="202"/>
        <v>0</v>
      </c>
      <c r="AU1068" s="321">
        <f t="shared" si="203"/>
        <v>0</v>
      </c>
      <c r="AV1068" s="322" t="str">
        <f t="shared" si="193"/>
        <v/>
      </c>
      <c r="AW1068" s="110"/>
      <c r="AX1068" s="110"/>
      <c r="AY1068" s="110"/>
    </row>
    <row r="1069" spans="1:51">
      <c r="A1069" s="319"/>
      <c r="B1069" s="634"/>
      <c r="C1069" s="634"/>
      <c r="D1069" s="633"/>
      <c r="E1069" s="635"/>
      <c r="F1069" s="635"/>
      <c r="G1069" s="634"/>
      <c r="H1069" s="647"/>
      <c r="I1069" s="651"/>
      <c r="J1069" s="647"/>
      <c r="K1069" s="649"/>
      <c r="L1069" s="647">
        <f>IF(D1069="",0,VLOOKUP(D1069,LookupDataNonCounty!$B$2:$C$16,2,FALSE)*J1069)</f>
        <v>0</v>
      </c>
      <c r="M1069" s="647"/>
      <c r="N1069" s="647"/>
      <c r="O1069" s="647"/>
      <c r="P1069" s="647"/>
      <c r="Q1069" s="647"/>
      <c r="R1069" s="459"/>
      <c r="S1069" s="460"/>
      <c r="T1069" s="461"/>
      <c r="U1069" s="462"/>
      <c r="V1069" s="459"/>
      <c r="W1069" s="459"/>
      <c r="X1069" s="459"/>
      <c r="Y1069" s="463"/>
      <c r="Z1069" s="464"/>
      <c r="AA1069" s="465"/>
      <c r="AB1069" s="459"/>
      <c r="AC1069" s="463"/>
      <c r="AD1069" s="464"/>
      <c r="AE1069" s="466"/>
      <c r="AF1069" s="464"/>
      <c r="AG1069" s="461"/>
      <c r="AH1069" s="464"/>
      <c r="AI1069" s="461"/>
      <c r="AJ1069" s="653">
        <f t="shared" si="194"/>
        <v>1</v>
      </c>
      <c r="AK1069" s="607"/>
      <c r="AL1069" s="320">
        <f t="shared" si="192"/>
        <v>0</v>
      </c>
      <c r="AM1069" s="320">
        <f t="shared" si="195"/>
        <v>0</v>
      </c>
      <c r="AN1069" s="324">
        <f t="shared" si="196"/>
        <v>0</v>
      </c>
      <c r="AO1069" s="324">
        <f t="shared" si="197"/>
        <v>0</v>
      </c>
      <c r="AP1069" s="324">
        <f t="shared" si="198"/>
        <v>0</v>
      </c>
      <c r="AQ1069" s="324">
        <f t="shared" si="199"/>
        <v>0</v>
      </c>
      <c r="AR1069" s="324">
        <f t="shared" si="200"/>
        <v>0</v>
      </c>
      <c r="AS1069" s="324">
        <f t="shared" si="201"/>
        <v>0</v>
      </c>
      <c r="AT1069" s="324">
        <f t="shared" si="202"/>
        <v>0</v>
      </c>
      <c r="AU1069" s="321">
        <f t="shared" si="203"/>
        <v>0</v>
      </c>
      <c r="AV1069" s="322" t="str">
        <f t="shared" si="193"/>
        <v/>
      </c>
      <c r="AW1069" s="110"/>
      <c r="AX1069" s="110"/>
      <c r="AY1069" s="110"/>
    </row>
    <row r="1070" spans="1:51">
      <c r="A1070" s="319"/>
      <c r="B1070" s="634"/>
      <c r="C1070" s="634"/>
      <c r="D1070" s="633"/>
      <c r="E1070" s="635"/>
      <c r="F1070" s="635"/>
      <c r="G1070" s="634"/>
      <c r="H1070" s="647"/>
      <c r="I1070" s="651"/>
      <c r="J1070" s="647"/>
      <c r="K1070" s="649"/>
      <c r="L1070" s="647">
        <f>IF(D1070="",0,VLOOKUP(D1070,LookupDataNonCounty!$B$2:$C$16,2,FALSE)*J1070)</f>
        <v>0</v>
      </c>
      <c r="M1070" s="647"/>
      <c r="N1070" s="647"/>
      <c r="O1070" s="647"/>
      <c r="P1070" s="647"/>
      <c r="Q1070" s="647"/>
      <c r="R1070" s="459"/>
      <c r="S1070" s="460"/>
      <c r="T1070" s="461"/>
      <c r="U1070" s="462"/>
      <c r="V1070" s="459"/>
      <c r="W1070" s="459"/>
      <c r="X1070" s="459"/>
      <c r="Y1070" s="463"/>
      <c r="Z1070" s="464"/>
      <c r="AA1070" s="465"/>
      <c r="AB1070" s="459"/>
      <c r="AC1070" s="463"/>
      <c r="AD1070" s="464"/>
      <c r="AE1070" s="466"/>
      <c r="AF1070" s="464"/>
      <c r="AG1070" s="461"/>
      <c r="AH1070" s="464"/>
      <c r="AI1070" s="461"/>
      <c r="AJ1070" s="653">
        <f t="shared" si="194"/>
        <v>1</v>
      </c>
      <c r="AK1070" s="608"/>
      <c r="AL1070" s="320">
        <f t="shared" si="192"/>
        <v>0</v>
      </c>
      <c r="AM1070" s="320">
        <f t="shared" si="195"/>
        <v>0</v>
      </c>
      <c r="AN1070" s="324">
        <f t="shared" si="196"/>
        <v>0</v>
      </c>
      <c r="AO1070" s="324">
        <f t="shared" si="197"/>
        <v>0</v>
      </c>
      <c r="AP1070" s="324">
        <f t="shared" si="198"/>
        <v>0</v>
      </c>
      <c r="AQ1070" s="324">
        <f t="shared" si="199"/>
        <v>0</v>
      </c>
      <c r="AR1070" s="324">
        <f t="shared" si="200"/>
        <v>0</v>
      </c>
      <c r="AS1070" s="324">
        <f t="shared" si="201"/>
        <v>0</v>
      </c>
      <c r="AT1070" s="324">
        <f t="shared" si="202"/>
        <v>0</v>
      </c>
      <c r="AU1070" s="321">
        <f t="shared" si="203"/>
        <v>0</v>
      </c>
      <c r="AV1070" s="322" t="str">
        <f t="shared" si="193"/>
        <v/>
      </c>
      <c r="AW1070" s="110"/>
      <c r="AX1070" s="110"/>
      <c r="AY1070" s="110"/>
    </row>
    <row r="1071" spans="1:51">
      <c r="A1071" s="319"/>
      <c r="B1071" s="634"/>
      <c r="C1071" s="634"/>
      <c r="D1071" s="633"/>
      <c r="E1071" s="635"/>
      <c r="F1071" s="635"/>
      <c r="G1071" s="634"/>
      <c r="H1071" s="647"/>
      <c r="I1071" s="651"/>
      <c r="J1071" s="647"/>
      <c r="K1071" s="649"/>
      <c r="L1071" s="647">
        <f>IF(D1071="",0,VLOOKUP(D1071,LookupDataNonCounty!$B$2:$C$16,2,FALSE)*J1071)</f>
        <v>0</v>
      </c>
      <c r="M1071" s="647"/>
      <c r="N1071" s="647"/>
      <c r="O1071" s="647"/>
      <c r="P1071" s="647"/>
      <c r="Q1071" s="647"/>
      <c r="R1071" s="459"/>
      <c r="S1071" s="460"/>
      <c r="T1071" s="461"/>
      <c r="U1071" s="462"/>
      <c r="V1071" s="459"/>
      <c r="W1071" s="459"/>
      <c r="X1071" s="459"/>
      <c r="Y1071" s="463"/>
      <c r="Z1071" s="464"/>
      <c r="AA1071" s="465"/>
      <c r="AB1071" s="459"/>
      <c r="AC1071" s="463"/>
      <c r="AD1071" s="464"/>
      <c r="AE1071" s="466"/>
      <c r="AF1071" s="464"/>
      <c r="AG1071" s="461"/>
      <c r="AH1071" s="464"/>
      <c r="AI1071" s="461"/>
      <c r="AJ1071" s="653">
        <f t="shared" si="194"/>
        <v>1</v>
      </c>
      <c r="AK1071" s="607"/>
      <c r="AL1071" s="320">
        <f t="shared" si="192"/>
        <v>0</v>
      </c>
      <c r="AM1071" s="320">
        <f t="shared" si="195"/>
        <v>0</v>
      </c>
      <c r="AN1071" s="324">
        <f t="shared" si="196"/>
        <v>0</v>
      </c>
      <c r="AO1071" s="324">
        <f t="shared" si="197"/>
        <v>0</v>
      </c>
      <c r="AP1071" s="324">
        <f t="shared" si="198"/>
        <v>0</v>
      </c>
      <c r="AQ1071" s="324">
        <f t="shared" si="199"/>
        <v>0</v>
      </c>
      <c r="AR1071" s="324">
        <f t="shared" si="200"/>
        <v>0</v>
      </c>
      <c r="AS1071" s="324">
        <f t="shared" si="201"/>
        <v>0</v>
      </c>
      <c r="AT1071" s="324">
        <f t="shared" si="202"/>
        <v>0</v>
      </c>
      <c r="AU1071" s="321">
        <f t="shared" si="203"/>
        <v>0</v>
      </c>
      <c r="AV1071" s="322" t="str">
        <f t="shared" si="193"/>
        <v/>
      </c>
      <c r="AW1071" s="110"/>
      <c r="AX1071" s="110"/>
      <c r="AY1071" s="110"/>
    </row>
    <row r="1072" spans="1:51">
      <c r="A1072" s="319"/>
      <c r="B1072" s="634"/>
      <c r="C1072" s="634"/>
      <c r="D1072" s="633"/>
      <c r="E1072" s="635"/>
      <c r="F1072" s="635"/>
      <c r="G1072" s="634"/>
      <c r="H1072" s="647"/>
      <c r="I1072" s="651"/>
      <c r="J1072" s="647"/>
      <c r="K1072" s="649"/>
      <c r="L1072" s="647">
        <f>IF(D1072="",0,VLOOKUP(D1072,LookupDataNonCounty!$B$2:$C$16,2,FALSE)*J1072)</f>
        <v>0</v>
      </c>
      <c r="M1072" s="647"/>
      <c r="N1072" s="647"/>
      <c r="O1072" s="647"/>
      <c r="P1072" s="647"/>
      <c r="Q1072" s="647"/>
      <c r="R1072" s="459"/>
      <c r="S1072" s="460"/>
      <c r="T1072" s="461"/>
      <c r="U1072" s="462"/>
      <c r="V1072" s="459"/>
      <c r="W1072" s="459"/>
      <c r="X1072" s="459"/>
      <c r="Y1072" s="463"/>
      <c r="Z1072" s="464"/>
      <c r="AA1072" s="465"/>
      <c r="AB1072" s="459"/>
      <c r="AC1072" s="463"/>
      <c r="AD1072" s="464"/>
      <c r="AE1072" s="466"/>
      <c r="AF1072" s="464"/>
      <c r="AG1072" s="461"/>
      <c r="AH1072" s="464"/>
      <c r="AI1072" s="461"/>
      <c r="AJ1072" s="653">
        <f t="shared" si="194"/>
        <v>1</v>
      </c>
      <c r="AK1072" s="608"/>
      <c r="AL1072" s="320">
        <f t="shared" si="192"/>
        <v>0</v>
      </c>
      <c r="AM1072" s="320">
        <f t="shared" si="195"/>
        <v>0</v>
      </c>
      <c r="AN1072" s="324">
        <f t="shared" si="196"/>
        <v>0</v>
      </c>
      <c r="AO1072" s="324">
        <f t="shared" si="197"/>
        <v>0</v>
      </c>
      <c r="AP1072" s="324">
        <f t="shared" si="198"/>
        <v>0</v>
      </c>
      <c r="AQ1072" s="324">
        <f t="shared" si="199"/>
        <v>0</v>
      </c>
      <c r="AR1072" s="324">
        <f t="shared" si="200"/>
        <v>0</v>
      </c>
      <c r="AS1072" s="324">
        <f t="shared" si="201"/>
        <v>0</v>
      </c>
      <c r="AT1072" s="324">
        <f t="shared" si="202"/>
        <v>0</v>
      </c>
      <c r="AU1072" s="321">
        <f t="shared" si="203"/>
        <v>0</v>
      </c>
      <c r="AV1072" s="322" t="str">
        <f t="shared" si="193"/>
        <v/>
      </c>
      <c r="AW1072" s="110"/>
      <c r="AX1072" s="110"/>
      <c r="AY1072" s="110"/>
    </row>
    <row r="1073" spans="1:51">
      <c r="A1073" s="319"/>
      <c r="B1073" s="634"/>
      <c r="C1073" s="634"/>
      <c r="D1073" s="633"/>
      <c r="E1073" s="635"/>
      <c r="F1073" s="635"/>
      <c r="G1073" s="634"/>
      <c r="H1073" s="647"/>
      <c r="I1073" s="651"/>
      <c r="J1073" s="647"/>
      <c r="K1073" s="649"/>
      <c r="L1073" s="647">
        <f>IF(D1073="",0,VLOOKUP(D1073,LookupDataNonCounty!$B$2:$C$16,2,FALSE)*J1073)</f>
        <v>0</v>
      </c>
      <c r="M1073" s="647"/>
      <c r="N1073" s="647"/>
      <c r="O1073" s="647"/>
      <c r="P1073" s="647"/>
      <c r="Q1073" s="647"/>
      <c r="R1073" s="459"/>
      <c r="S1073" s="460"/>
      <c r="T1073" s="461"/>
      <c r="U1073" s="462"/>
      <c r="V1073" s="459"/>
      <c r="W1073" s="459"/>
      <c r="X1073" s="459"/>
      <c r="Y1073" s="463"/>
      <c r="Z1073" s="464"/>
      <c r="AA1073" s="465"/>
      <c r="AB1073" s="459"/>
      <c r="AC1073" s="463"/>
      <c r="AD1073" s="464"/>
      <c r="AE1073" s="466"/>
      <c r="AF1073" s="464"/>
      <c r="AG1073" s="461"/>
      <c r="AH1073" s="464"/>
      <c r="AI1073" s="461"/>
      <c r="AJ1073" s="653">
        <f t="shared" si="194"/>
        <v>1</v>
      </c>
      <c r="AK1073" s="607"/>
      <c r="AL1073" s="320">
        <f t="shared" si="192"/>
        <v>0</v>
      </c>
      <c r="AM1073" s="320">
        <f t="shared" si="195"/>
        <v>0</v>
      </c>
      <c r="AN1073" s="324">
        <f t="shared" si="196"/>
        <v>0</v>
      </c>
      <c r="AO1073" s="324">
        <f t="shared" si="197"/>
        <v>0</v>
      </c>
      <c r="AP1073" s="324">
        <f t="shared" si="198"/>
        <v>0</v>
      </c>
      <c r="AQ1073" s="324">
        <f t="shared" si="199"/>
        <v>0</v>
      </c>
      <c r="AR1073" s="324">
        <f t="shared" si="200"/>
        <v>0</v>
      </c>
      <c r="AS1073" s="324">
        <f t="shared" si="201"/>
        <v>0</v>
      </c>
      <c r="AT1073" s="324">
        <f t="shared" si="202"/>
        <v>0</v>
      </c>
      <c r="AU1073" s="321">
        <f t="shared" si="203"/>
        <v>0</v>
      </c>
      <c r="AV1073" s="322" t="str">
        <f t="shared" si="193"/>
        <v/>
      </c>
      <c r="AW1073" s="110"/>
      <c r="AX1073" s="110"/>
      <c r="AY1073" s="110"/>
    </row>
    <row r="1074" spans="1:51">
      <c r="A1074" s="319"/>
      <c r="B1074" s="634"/>
      <c r="C1074" s="634"/>
      <c r="D1074" s="633"/>
      <c r="E1074" s="635"/>
      <c r="F1074" s="635"/>
      <c r="G1074" s="634"/>
      <c r="H1074" s="647"/>
      <c r="I1074" s="651"/>
      <c r="J1074" s="647"/>
      <c r="K1074" s="649"/>
      <c r="L1074" s="647">
        <f>IF(D1074="",0,VLOOKUP(D1074,LookupDataNonCounty!$B$2:$C$16,2,FALSE)*J1074)</f>
        <v>0</v>
      </c>
      <c r="M1074" s="647"/>
      <c r="N1074" s="647"/>
      <c r="O1074" s="647"/>
      <c r="P1074" s="647"/>
      <c r="Q1074" s="647"/>
      <c r="R1074" s="459"/>
      <c r="S1074" s="460"/>
      <c r="T1074" s="461"/>
      <c r="U1074" s="462"/>
      <c r="V1074" s="459"/>
      <c r="W1074" s="459"/>
      <c r="X1074" s="459"/>
      <c r="Y1074" s="463"/>
      <c r="Z1074" s="464"/>
      <c r="AA1074" s="465"/>
      <c r="AB1074" s="459"/>
      <c r="AC1074" s="463"/>
      <c r="AD1074" s="464"/>
      <c r="AE1074" s="466"/>
      <c r="AF1074" s="464"/>
      <c r="AG1074" s="461"/>
      <c r="AH1074" s="464"/>
      <c r="AI1074" s="461"/>
      <c r="AJ1074" s="653">
        <f t="shared" si="194"/>
        <v>1</v>
      </c>
      <c r="AK1074" s="608"/>
      <c r="AL1074" s="320">
        <f t="shared" si="192"/>
        <v>0</v>
      </c>
      <c r="AM1074" s="320">
        <f t="shared" si="195"/>
        <v>0</v>
      </c>
      <c r="AN1074" s="324">
        <f t="shared" si="196"/>
        <v>0</v>
      </c>
      <c r="AO1074" s="324">
        <f t="shared" si="197"/>
        <v>0</v>
      </c>
      <c r="AP1074" s="324">
        <f t="shared" si="198"/>
        <v>0</v>
      </c>
      <c r="AQ1074" s="324">
        <f t="shared" si="199"/>
        <v>0</v>
      </c>
      <c r="AR1074" s="324">
        <f t="shared" si="200"/>
        <v>0</v>
      </c>
      <c r="AS1074" s="324">
        <f t="shared" si="201"/>
        <v>0</v>
      </c>
      <c r="AT1074" s="324">
        <f t="shared" si="202"/>
        <v>0</v>
      </c>
      <c r="AU1074" s="321">
        <f t="shared" si="203"/>
        <v>0</v>
      </c>
      <c r="AV1074" s="322" t="str">
        <f t="shared" si="193"/>
        <v/>
      </c>
      <c r="AW1074" s="110"/>
      <c r="AX1074" s="110"/>
      <c r="AY1074" s="110"/>
    </row>
    <row r="1075" spans="1:51">
      <c r="A1075" s="319"/>
      <c r="B1075" s="634"/>
      <c r="C1075" s="634"/>
      <c r="D1075" s="633"/>
      <c r="E1075" s="635"/>
      <c r="F1075" s="635"/>
      <c r="G1075" s="634"/>
      <c r="H1075" s="647"/>
      <c r="I1075" s="651"/>
      <c r="J1075" s="647"/>
      <c r="K1075" s="649"/>
      <c r="L1075" s="647">
        <f>IF(D1075="",0,VLOOKUP(D1075,LookupDataNonCounty!$B$2:$C$16,2,FALSE)*J1075)</f>
        <v>0</v>
      </c>
      <c r="M1075" s="647"/>
      <c r="N1075" s="647"/>
      <c r="O1075" s="647"/>
      <c r="P1075" s="647"/>
      <c r="Q1075" s="647"/>
      <c r="R1075" s="459"/>
      <c r="S1075" s="460"/>
      <c r="T1075" s="461"/>
      <c r="U1075" s="462"/>
      <c r="V1075" s="459"/>
      <c r="W1075" s="459"/>
      <c r="X1075" s="459"/>
      <c r="Y1075" s="463"/>
      <c r="Z1075" s="464"/>
      <c r="AA1075" s="465"/>
      <c r="AB1075" s="459"/>
      <c r="AC1075" s="463"/>
      <c r="AD1075" s="464"/>
      <c r="AE1075" s="466"/>
      <c r="AF1075" s="464"/>
      <c r="AG1075" s="461"/>
      <c r="AH1075" s="464"/>
      <c r="AI1075" s="461"/>
      <c r="AJ1075" s="653">
        <f t="shared" si="194"/>
        <v>1</v>
      </c>
      <c r="AK1075" s="607"/>
      <c r="AL1075" s="320">
        <f t="shared" si="192"/>
        <v>0</v>
      </c>
      <c r="AM1075" s="320">
        <f t="shared" si="195"/>
        <v>0</v>
      </c>
      <c r="AN1075" s="324">
        <f t="shared" si="196"/>
        <v>0</v>
      </c>
      <c r="AO1075" s="324">
        <f t="shared" si="197"/>
        <v>0</v>
      </c>
      <c r="AP1075" s="324">
        <f t="shared" si="198"/>
        <v>0</v>
      </c>
      <c r="AQ1075" s="324">
        <f t="shared" si="199"/>
        <v>0</v>
      </c>
      <c r="AR1075" s="324">
        <f t="shared" si="200"/>
        <v>0</v>
      </c>
      <c r="AS1075" s="324">
        <f t="shared" si="201"/>
        <v>0</v>
      </c>
      <c r="AT1075" s="324">
        <f t="shared" si="202"/>
        <v>0</v>
      </c>
      <c r="AU1075" s="321">
        <f t="shared" si="203"/>
        <v>0</v>
      </c>
      <c r="AV1075" s="322" t="str">
        <f t="shared" si="193"/>
        <v/>
      </c>
      <c r="AW1075" s="110"/>
      <c r="AX1075" s="110"/>
      <c r="AY1075" s="110"/>
    </row>
    <row r="1076" spans="1:51">
      <c r="A1076" s="319"/>
      <c r="B1076" s="634"/>
      <c r="C1076" s="634"/>
      <c r="D1076" s="633"/>
      <c r="E1076" s="635"/>
      <c r="F1076" s="635"/>
      <c r="G1076" s="634"/>
      <c r="H1076" s="647"/>
      <c r="I1076" s="651"/>
      <c r="J1076" s="647"/>
      <c r="K1076" s="649"/>
      <c r="L1076" s="647">
        <f>IF(D1076="",0,VLOOKUP(D1076,LookupDataNonCounty!$B$2:$C$16,2,FALSE)*J1076)</f>
        <v>0</v>
      </c>
      <c r="M1076" s="647"/>
      <c r="N1076" s="647"/>
      <c r="O1076" s="647"/>
      <c r="P1076" s="647"/>
      <c r="Q1076" s="647"/>
      <c r="R1076" s="459"/>
      <c r="S1076" s="460"/>
      <c r="T1076" s="461"/>
      <c r="U1076" s="462"/>
      <c r="V1076" s="459"/>
      <c r="W1076" s="459"/>
      <c r="X1076" s="459"/>
      <c r="Y1076" s="463"/>
      <c r="Z1076" s="464"/>
      <c r="AA1076" s="465"/>
      <c r="AB1076" s="459"/>
      <c r="AC1076" s="463"/>
      <c r="AD1076" s="464"/>
      <c r="AE1076" s="466"/>
      <c r="AF1076" s="464"/>
      <c r="AG1076" s="461"/>
      <c r="AH1076" s="464"/>
      <c r="AI1076" s="461"/>
      <c r="AJ1076" s="653">
        <f t="shared" si="194"/>
        <v>1</v>
      </c>
      <c r="AK1076" s="608"/>
      <c r="AL1076" s="320">
        <f t="shared" si="192"/>
        <v>0</v>
      </c>
      <c r="AM1076" s="320">
        <f t="shared" si="195"/>
        <v>0</v>
      </c>
      <c r="AN1076" s="324">
        <f t="shared" si="196"/>
        <v>0</v>
      </c>
      <c r="AO1076" s="324">
        <f t="shared" si="197"/>
        <v>0</v>
      </c>
      <c r="AP1076" s="324">
        <f t="shared" si="198"/>
        <v>0</v>
      </c>
      <c r="AQ1076" s="324">
        <f t="shared" si="199"/>
        <v>0</v>
      </c>
      <c r="AR1076" s="324">
        <f t="shared" si="200"/>
        <v>0</v>
      </c>
      <c r="AS1076" s="324">
        <f t="shared" si="201"/>
        <v>0</v>
      </c>
      <c r="AT1076" s="324">
        <f t="shared" si="202"/>
        <v>0</v>
      </c>
      <c r="AU1076" s="321">
        <f t="shared" si="203"/>
        <v>0</v>
      </c>
      <c r="AV1076" s="322" t="str">
        <f t="shared" si="193"/>
        <v/>
      </c>
      <c r="AW1076" s="110"/>
      <c r="AX1076" s="110"/>
      <c r="AY1076" s="110"/>
    </row>
    <row r="1077" spans="1:51">
      <c r="A1077" s="319"/>
      <c r="B1077" s="634"/>
      <c r="C1077" s="634"/>
      <c r="D1077" s="633"/>
      <c r="E1077" s="635"/>
      <c r="F1077" s="635"/>
      <c r="G1077" s="634"/>
      <c r="H1077" s="647"/>
      <c r="I1077" s="651"/>
      <c r="J1077" s="647"/>
      <c r="K1077" s="649"/>
      <c r="L1077" s="647">
        <f>IF(D1077="",0,VLOOKUP(D1077,LookupDataNonCounty!$B$2:$C$16,2,FALSE)*J1077)</f>
        <v>0</v>
      </c>
      <c r="M1077" s="647"/>
      <c r="N1077" s="647"/>
      <c r="O1077" s="647"/>
      <c r="P1077" s="647"/>
      <c r="Q1077" s="647"/>
      <c r="R1077" s="459"/>
      <c r="S1077" s="460"/>
      <c r="T1077" s="461"/>
      <c r="U1077" s="462"/>
      <c r="V1077" s="459"/>
      <c r="W1077" s="459"/>
      <c r="X1077" s="459"/>
      <c r="Y1077" s="463"/>
      <c r="Z1077" s="464"/>
      <c r="AA1077" s="465"/>
      <c r="AB1077" s="459"/>
      <c r="AC1077" s="463"/>
      <c r="AD1077" s="464"/>
      <c r="AE1077" s="466"/>
      <c r="AF1077" s="464"/>
      <c r="AG1077" s="461"/>
      <c r="AH1077" s="464"/>
      <c r="AI1077" s="461"/>
      <c r="AJ1077" s="653">
        <f t="shared" si="194"/>
        <v>1</v>
      </c>
      <c r="AK1077" s="607"/>
      <c r="AL1077" s="320">
        <f t="shared" si="192"/>
        <v>0</v>
      </c>
      <c r="AM1077" s="320">
        <f t="shared" si="195"/>
        <v>0</v>
      </c>
      <c r="AN1077" s="324">
        <f t="shared" si="196"/>
        <v>0</v>
      </c>
      <c r="AO1077" s="324">
        <f t="shared" si="197"/>
        <v>0</v>
      </c>
      <c r="AP1077" s="324">
        <f t="shared" si="198"/>
        <v>0</v>
      </c>
      <c r="AQ1077" s="324">
        <f t="shared" si="199"/>
        <v>0</v>
      </c>
      <c r="AR1077" s="324">
        <f t="shared" si="200"/>
        <v>0</v>
      </c>
      <c r="AS1077" s="324">
        <f t="shared" si="201"/>
        <v>0</v>
      </c>
      <c r="AT1077" s="324">
        <f t="shared" si="202"/>
        <v>0</v>
      </c>
      <c r="AU1077" s="321">
        <f t="shared" si="203"/>
        <v>0</v>
      </c>
      <c r="AV1077" s="322" t="str">
        <f t="shared" si="193"/>
        <v/>
      </c>
      <c r="AW1077" s="110"/>
      <c r="AX1077" s="110"/>
      <c r="AY1077" s="110"/>
    </row>
    <row r="1078" spans="1:51">
      <c r="A1078" s="319"/>
      <c r="B1078" s="634"/>
      <c r="C1078" s="634"/>
      <c r="D1078" s="633"/>
      <c r="E1078" s="635"/>
      <c r="F1078" s="635"/>
      <c r="G1078" s="634"/>
      <c r="H1078" s="647"/>
      <c r="I1078" s="651"/>
      <c r="J1078" s="647"/>
      <c r="K1078" s="649"/>
      <c r="L1078" s="647">
        <f>IF(D1078="",0,VLOOKUP(D1078,LookupDataNonCounty!$B$2:$C$16,2,FALSE)*J1078)</f>
        <v>0</v>
      </c>
      <c r="M1078" s="647"/>
      <c r="N1078" s="647"/>
      <c r="O1078" s="647"/>
      <c r="P1078" s="647"/>
      <c r="Q1078" s="647"/>
      <c r="R1078" s="459"/>
      <c r="S1078" s="460"/>
      <c r="T1078" s="461"/>
      <c r="U1078" s="462"/>
      <c r="V1078" s="459"/>
      <c r="W1078" s="459"/>
      <c r="X1078" s="459"/>
      <c r="Y1078" s="463"/>
      <c r="Z1078" s="464"/>
      <c r="AA1078" s="465"/>
      <c r="AB1078" s="459"/>
      <c r="AC1078" s="463"/>
      <c r="AD1078" s="464"/>
      <c r="AE1078" s="466"/>
      <c r="AF1078" s="464"/>
      <c r="AG1078" s="461"/>
      <c r="AH1078" s="464"/>
      <c r="AI1078" s="461"/>
      <c r="AJ1078" s="653">
        <f t="shared" si="194"/>
        <v>1</v>
      </c>
      <c r="AK1078" s="608"/>
      <c r="AL1078" s="320">
        <f t="shared" si="192"/>
        <v>0</v>
      </c>
      <c r="AM1078" s="320">
        <f t="shared" si="195"/>
        <v>0</v>
      </c>
      <c r="AN1078" s="324">
        <f t="shared" si="196"/>
        <v>0</v>
      </c>
      <c r="AO1078" s="324">
        <f t="shared" si="197"/>
        <v>0</v>
      </c>
      <c r="AP1078" s="324">
        <f t="shared" si="198"/>
        <v>0</v>
      </c>
      <c r="AQ1078" s="324">
        <f t="shared" si="199"/>
        <v>0</v>
      </c>
      <c r="AR1078" s="324">
        <f t="shared" si="200"/>
        <v>0</v>
      </c>
      <c r="AS1078" s="324">
        <f t="shared" si="201"/>
        <v>0</v>
      </c>
      <c r="AT1078" s="324">
        <f t="shared" si="202"/>
        <v>0</v>
      </c>
      <c r="AU1078" s="321">
        <f t="shared" si="203"/>
        <v>0</v>
      </c>
      <c r="AV1078" s="322" t="str">
        <f t="shared" si="193"/>
        <v/>
      </c>
      <c r="AW1078" s="110"/>
      <c r="AX1078" s="110"/>
      <c r="AY1078" s="110"/>
    </row>
    <row r="1079" spans="1:51">
      <c r="A1079" s="319"/>
      <c r="B1079" s="634"/>
      <c r="C1079" s="634"/>
      <c r="D1079" s="633"/>
      <c r="E1079" s="635"/>
      <c r="F1079" s="635"/>
      <c r="G1079" s="634"/>
      <c r="H1079" s="647"/>
      <c r="I1079" s="651"/>
      <c r="J1079" s="647"/>
      <c r="K1079" s="649"/>
      <c r="L1079" s="647">
        <f>IF(D1079="",0,VLOOKUP(D1079,LookupDataNonCounty!$B$2:$C$16,2,FALSE)*J1079)</f>
        <v>0</v>
      </c>
      <c r="M1079" s="647"/>
      <c r="N1079" s="647"/>
      <c r="O1079" s="647"/>
      <c r="P1079" s="647"/>
      <c r="Q1079" s="647"/>
      <c r="R1079" s="459"/>
      <c r="S1079" s="460"/>
      <c r="T1079" s="461"/>
      <c r="U1079" s="462"/>
      <c r="V1079" s="459"/>
      <c r="W1079" s="459"/>
      <c r="X1079" s="459"/>
      <c r="Y1079" s="463"/>
      <c r="Z1079" s="464"/>
      <c r="AA1079" s="465"/>
      <c r="AB1079" s="459"/>
      <c r="AC1079" s="463"/>
      <c r="AD1079" s="464"/>
      <c r="AE1079" s="466"/>
      <c r="AF1079" s="464"/>
      <c r="AG1079" s="461"/>
      <c r="AH1079" s="464"/>
      <c r="AI1079" s="461"/>
      <c r="AJ1079" s="653">
        <f t="shared" si="194"/>
        <v>1</v>
      </c>
      <c r="AK1079" s="607"/>
      <c r="AL1079" s="320">
        <f t="shared" si="192"/>
        <v>0</v>
      </c>
      <c r="AM1079" s="320">
        <f t="shared" si="195"/>
        <v>0</v>
      </c>
      <c r="AN1079" s="324">
        <f t="shared" si="196"/>
        <v>0</v>
      </c>
      <c r="AO1079" s="324">
        <f t="shared" si="197"/>
        <v>0</v>
      </c>
      <c r="AP1079" s="324">
        <f t="shared" si="198"/>
        <v>0</v>
      </c>
      <c r="AQ1079" s="324">
        <f t="shared" si="199"/>
        <v>0</v>
      </c>
      <c r="AR1079" s="324">
        <f t="shared" si="200"/>
        <v>0</v>
      </c>
      <c r="AS1079" s="324">
        <f t="shared" si="201"/>
        <v>0</v>
      </c>
      <c r="AT1079" s="324">
        <f t="shared" si="202"/>
        <v>0</v>
      </c>
      <c r="AU1079" s="321">
        <f t="shared" si="203"/>
        <v>0</v>
      </c>
      <c r="AV1079" s="322" t="str">
        <f t="shared" si="193"/>
        <v/>
      </c>
      <c r="AW1079" s="110"/>
      <c r="AX1079" s="110"/>
      <c r="AY1079" s="110"/>
    </row>
    <row r="1080" spans="1:51">
      <c r="A1080" s="319"/>
      <c r="B1080" s="634"/>
      <c r="C1080" s="634"/>
      <c r="D1080" s="633"/>
      <c r="E1080" s="635"/>
      <c r="F1080" s="635"/>
      <c r="G1080" s="634"/>
      <c r="H1080" s="647"/>
      <c r="I1080" s="651"/>
      <c r="J1080" s="647"/>
      <c r="K1080" s="649"/>
      <c r="L1080" s="647">
        <f>IF(D1080="",0,VLOOKUP(D1080,LookupDataNonCounty!$B$2:$C$16,2,FALSE)*J1080)</f>
        <v>0</v>
      </c>
      <c r="M1080" s="647"/>
      <c r="N1080" s="647"/>
      <c r="O1080" s="647"/>
      <c r="P1080" s="647"/>
      <c r="Q1080" s="647"/>
      <c r="R1080" s="459"/>
      <c r="S1080" s="460"/>
      <c r="T1080" s="461"/>
      <c r="U1080" s="462"/>
      <c r="V1080" s="459"/>
      <c r="W1080" s="459"/>
      <c r="X1080" s="459"/>
      <c r="Y1080" s="463"/>
      <c r="Z1080" s="464"/>
      <c r="AA1080" s="465"/>
      <c r="AB1080" s="459"/>
      <c r="AC1080" s="463"/>
      <c r="AD1080" s="464"/>
      <c r="AE1080" s="466"/>
      <c r="AF1080" s="464"/>
      <c r="AG1080" s="461"/>
      <c r="AH1080" s="464"/>
      <c r="AI1080" s="461"/>
      <c r="AJ1080" s="653">
        <f t="shared" si="194"/>
        <v>1</v>
      </c>
      <c r="AK1080" s="608"/>
      <c r="AL1080" s="320">
        <f t="shared" si="192"/>
        <v>0</v>
      </c>
      <c r="AM1080" s="320">
        <f t="shared" si="195"/>
        <v>0</v>
      </c>
      <c r="AN1080" s="324">
        <f t="shared" si="196"/>
        <v>0</v>
      </c>
      <c r="AO1080" s="324">
        <f t="shared" si="197"/>
        <v>0</v>
      </c>
      <c r="AP1080" s="324">
        <f t="shared" si="198"/>
        <v>0</v>
      </c>
      <c r="AQ1080" s="324">
        <f t="shared" si="199"/>
        <v>0</v>
      </c>
      <c r="AR1080" s="324">
        <f t="shared" si="200"/>
        <v>0</v>
      </c>
      <c r="AS1080" s="324">
        <f t="shared" si="201"/>
        <v>0</v>
      </c>
      <c r="AT1080" s="324">
        <f t="shared" si="202"/>
        <v>0</v>
      </c>
      <c r="AU1080" s="321">
        <f t="shared" si="203"/>
        <v>0</v>
      </c>
      <c r="AV1080" s="322" t="str">
        <f t="shared" si="193"/>
        <v/>
      </c>
      <c r="AW1080" s="110"/>
      <c r="AX1080" s="110"/>
      <c r="AY1080" s="110"/>
    </row>
    <row r="1081" spans="1:51">
      <c r="A1081" s="319"/>
      <c r="B1081" s="634"/>
      <c r="C1081" s="634"/>
      <c r="D1081" s="633"/>
      <c r="E1081" s="635"/>
      <c r="F1081" s="635"/>
      <c r="G1081" s="634"/>
      <c r="H1081" s="647"/>
      <c r="I1081" s="651"/>
      <c r="J1081" s="647"/>
      <c r="K1081" s="649"/>
      <c r="L1081" s="647">
        <f>IF(D1081="",0,VLOOKUP(D1081,LookupDataNonCounty!$B$2:$C$16,2,FALSE)*J1081)</f>
        <v>0</v>
      </c>
      <c r="M1081" s="647"/>
      <c r="N1081" s="647"/>
      <c r="O1081" s="647"/>
      <c r="P1081" s="647"/>
      <c r="Q1081" s="647"/>
      <c r="R1081" s="459"/>
      <c r="S1081" s="460"/>
      <c r="T1081" s="461"/>
      <c r="U1081" s="462"/>
      <c r="V1081" s="459"/>
      <c r="W1081" s="459"/>
      <c r="X1081" s="459"/>
      <c r="Y1081" s="463"/>
      <c r="Z1081" s="464"/>
      <c r="AA1081" s="465"/>
      <c r="AB1081" s="459"/>
      <c r="AC1081" s="463"/>
      <c r="AD1081" s="464"/>
      <c r="AE1081" s="466"/>
      <c r="AF1081" s="464"/>
      <c r="AG1081" s="461"/>
      <c r="AH1081" s="464"/>
      <c r="AI1081" s="461"/>
      <c r="AJ1081" s="653">
        <f t="shared" si="194"/>
        <v>1</v>
      </c>
      <c r="AK1081" s="607"/>
      <c r="AL1081" s="320">
        <f t="shared" si="192"/>
        <v>0</v>
      </c>
      <c r="AM1081" s="320">
        <f t="shared" si="195"/>
        <v>0</v>
      </c>
      <c r="AN1081" s="324">
        <f t="shared" si="196"/>
        <v>0</v>
      </c>
      <c r="AO1081" s="324">
        <f t="shared" si="197"/>
        <v>0</v>
      </c>
      <c r="AP1081" s="324">
        <f t="shared" si="198"/>
        <v>0</v>
      </c>
      <c r="AQ1081" s="324">
        <f t="shared" si="199"/>
        <v>0</v>
      </c>
      <c r="AR1081" s="324">
        <f t="shared" si="200"/>
        <v>0</v>
      </c>
      <c r="AS1081" s="324">
        <f t="shared" si="201"/>
        <v>0</v>
      </c>
      <c r="AT1081" s="324">
        <f t="shared" si="202"/>
        <v>0</v>
      </c>
      <c r="AU1081" s="321">
        <f t="shared" si="203"/>
        <v>0</v>
      </c>
      <c r="AV1081" s="322" t="str">
        <f t="shared" si="193"/>
        <v/>
      </c>
      <c r="AW1081" s="110"/>
      <c r="AX1081" s="110"/>
      <c r="AY1081" s="110"/>
    </row>
    <row r="1082" spans="1:51">
      <c r="A1082" s="319"/>
      <c r="B1082" s="634"/>
      <c r="C1082" s="634"/>
      <c r="D1082" s="633"/>
      <c r="E1082" s="635"/>
      <c r="F1082" s="635"/>
      <c r="G1082" s="634"/>
      <c r="H1082" s="647"/>
      <c r="I1082" s="651"/>
      <c r="J1082" s="647"/>
      <c r="K1082" s="649"/>
      <c r="L1082" s="647">
        <f>IF(D1082="",0,VLOOKUP(D1082,LookupDataNonCounty!$B$2:$C$16,2,FALSE)*J1082)</f>
        <v>0</v>
      </c>
      <c r="M1082" s="647"/>
      <c r="N1082" s="647"/>
      <c r="O1082" s="647"/>
      <c r="P1082" s="647"/>
      <c r="Q1082" s="647"/>
      <c r="R1082" s="459"/>
      <c r="S1082" s="460"/>
      <c r="T1082" s="461"/>
      <c r="U1082" s="462"/>
      <c r="V1082" s="459"/>
      <c r="W1082" s="459"/>
      <c r="X1082" s="459"/>
      <c r="Y1082" s="463"/>
      <c r="Z1082" s="464"/>
      <c r="AA1082" s="465"/>
      <c r="AB1082" s="459"/>
      <c r="AC1082" s="463"/>
      <c r="AD1082" s="464"/>
      <c r="AE1082" s="466"/>
      <c r="AF1082" s="464"/>
      <c r="AG1082" s="461"/>
      <c r="AH1082" s="464"/>
      <c r="AI1082" s="461"/>
      <c r="AJ1082" s="653">
        <f t="shared" si="194"/>
        <v>1</v>
      </c>
      <c r="AK1082" s="608"/>
      <c r="AL1082" s="320">
        <f t="shared" si="192"/>
        <v>0</v>
      </c>
      <c r="AM1082" s="320">
        <f t="shared" si="195"/>
        <v>0</v>
      </c>
      <c r="AN1082" s="324">
        <f t="shared" si="196"/>
        <v>0</v>
      </c>
      <c r="AO1082" s="324">
        <f t="shared" si="197"/>
        <v>0</v>
      </c>
      <c r="AP1082" s="324">
        <f t="shared" si="198"/>
        <v>0</v>
      </c>
      <c r="AQ1082" s="324">
        <f t="shared" si="199"/>
        <v>0</v>
      </c>
      <c r="AR1082" s="324">
        <f t="shared" si="200"/>
        <v>0</v>
      </c>
      <c r="AS1082" s="324">
        <f t="shared" si="201"/>
        <v>0</v>
      </c>
      <c r="AT1082" s="324">
        <f t="shared" si="202"/>
        <v>0</v>
      </c>
      <c r="AU1082" s="321">
        <f t="shared" si="203"/>
        <v>0</v>
      </c>
      <c r="AV1082" s="322" t="str">
        <f t="shared" si="193"/>
        <v/>
      </c>
      <c r="AW1082" s="110"/>
      <c r="AX1082" s="110"/>
      <c r="AY1082" s="110"/>
    </row>
    <row r="1083" spans="1:51">
      <c r="A1083" s="319"/>
      <c r="B1083" s="634"/>
      <c r="C1083" s="634"/>
      <c r="D1083" s="633"/>
      <c r="E1083" s="635"/>
      <c r="F1083" s="635"/>
      <c r="G1083" s="634"/>
      <c r="H1083" s="647"/>
      <c r="I1083" s="651"/>
      <c r="J1083" s="647"/>
      <c r="K1083" s="649"/>
      <c r="L1083" s="647">
        <f>IF(D1083="",0,VLOOKUP(D1083,LookupDataNonCounty!$B$2:$C$16,2,FALSE)*J1083)</f>
        <v>0</v>
      </c>
      <c r="M1083" s="647"/>
      <c r="N1083" s="647"/>
      <c r="O1083" s="647"/>
      <c r="P1083" s="647"/>
      <c r="Q1083" s="647"/>
      <c r="R1083" s="459"/>
      <c r="S1083" s="460"/>
      <c r="T1083" s="461"/>
      <c r="U1083" s="462"/>
      <c r="V1083" s="459"/>
      <c r="W1083" s="459"/>
      <c r="X1083" s="459"/>
      <c r="Y1083" s="463"/>
      <c r="Z1083" s="464"/>
      <c r="AA1083" s="465"/>
      <c r="AB1083" s="459"/>
      <c r="AC1083" s="463"/>
      <c r="AD1083" s="464"/>
      <c r="AE1083" s="466"/>
      <c r="AF1083" s="464"/>
      <c r="AG1083" s="461"/>
      <c r="AH1083" s="464"/>
      <c r="AI1083" s="461"/>
      <c r="AJ1083" s="653">
        <f t="shared" si="194"/>
        <v>1</v>
      </c>
      <c r="AK1083" s="607"/>
      <c r="AL1083" s="320">
        <f t="shared" si="192"/>
        <v>0</v>
      </c>
      <c r="AM1083" s="320">
        <f t="shared" si="195"/>
        <v>0</v>
      </c>
      <c r="AN1083" s="324">
        <f t="shared" si="196"/>
        <v>0</v>
      </c>
      <c r="AO1083" s="324">
        <f t="shared" si="197"/>
        <v>0</v>
      </c>
      <c r="AP1083" s="324">
        <f t="shared" si="198"/>
        <v>0</v>
      </c>
      <c r="AQ1083" s="324">
        <f t="shared" si="199"/>
        <v>0</v>
      </c>
      <c r="AR1083" s="324">
        <f t="shared" si="200"/>
        <v>0</v>
      </c>
      <c r="AS1083" s="324">
        <f t="shared" si="201"/>
        <v>0</v>
      </c>
      <c r="AT1083" s="324">
        <f t="shared" si="202"/>
        <v>0</v>
      </c>
      <c r="AU1083" s="321">
        <f t="shared" si="203"/>
        <v>0</v>
      </c>
      <c r="AV1083" s="322" t="str">
        <f t="shared" si="193"/>
        <v/>
      </c>
      <c r="AW1083" s="110"/>
      <c r="AX1083" s="110"/>
      <c r="AY1083" s="110"/>
    </row>
    <row r="1084" spans="1:51">
      <c r="A1084" s="319"/>
      <c r="B1084" s="634"/>
      <c r="C1084" s="634"/>
      <c r="D1084" s="633"/>
      <c r="E1084" s="635"/>
      <c r="F1084" s="635"/>
      <c r="G1084" s="634"/>
      <c r="H1084" s="647"/>
      <c r="I1084" s="651"/>
      <c r="J1084" s="647"/>
      <c r="K1084" s="649"/>
      <c r="L1084" s="647">
        <f>IF(D1084="",0,VLOOKUP(D1084,LookupDataNonCounty!$B$2:$C$16,2,FALSE)*J1084)</f>
        <v>0</v>
      </c>
      <c r="M1084" s="647"/>
      <c r="N1084" s="647"/>
      <c r="O1084" s="647"/>
      <c r="P1084" s="647"/>
      <c r="Q1084" s="647"/>
      <c r="R1084" s="459"/>
      <c r="S1084" s="460"/>
      <c r="T1084" s="461"/>
      <c r="U1084" s="462"/>
      <c r="V1084" s="459"/>
      <c r="W1084" s="459"/>
      <c r="X1084" s="459"/>
      <c r="Y1084" s="463"/>
      <c r="Z1084" s="464"/>
      <c r="AA1084" s="465"/>
      <c r="AB1084" s="459"/>
      <c r="AC1084" s="463"/>
      <c r="AD1084" s="464"/>
      <c r="AE1084" s="466"/>
      <c r="AF1084" s="464"/>
      <c r="AG1084" s="461"/>
      <c r="AH1084" s="464"/>
      <c r="AI1084" s="461"/>
      <c r="AJ1084" s="653">
        <f t="shared" si="194"/>
        <v>1</v>
      </c>
      <c r="AK1084" s="608"/>
      <c r="AL1084" s="320">
        <f t="shared" si="192"/>
        <v>0</v>
      </c>
      <c r="AM1084" s="320">
        <f t="shared" si="195"/>
        <v>0</v>
      </c>
      <c r="AN1084" s="324">
        <f t="shared" si="196"/>
        <v>0</v>
      </c>
      <c r="AO1084" s="324">
        <f t="shared" si="197"/>
        <v>0</v>
      </c>
      <c r="AP1084" s="324">
        <f t="shared" si="198"/>
        <v>0</v>
      </c>
      <c r="AQ1084" s="324">
        <f t="shared" si="199"/>
        <v>0</v>
      </c>
      <c r="AR1084" s="324">
        <f t="shared" si="200"/>
        <v>0</v>
      </c>
      <c r="AS1084" s="324">
        <f t="shared" si="201"/>
        <v>0</v>
      </c>
      <c r="AT1084" s="324">
        <f t="shared" si="202"/>
        <v>0</v>
      </c>
      <c r="AU1084" s="321">
        <f t="shared" si="203"/>
        <v>0</v>
      </c>
      <c r="AV1084" s="322" t="str">
        <f t="shared" si="193"/>
        <v/>
      </c>
      <c r="AW1084" s="110"/>
      <c r="AX1084" s="110"/>
      <c r="AY1084" s="110"/>
    </row>
    <row r="1085" spans="1:51">
      <c r="A1085" s="319"/>
      <c r="B1085" s="634"/>
      <c r="C1085" s="634"/>
      <c r="D1085" s="633"/>
      <c r="E1085" s="635"/>
      <c r="F1085" s="635"/>
      <c r="G1085" s="634"/>
      <c r="H1085" s="647"/>
      <c r="I1085" s="651"/>
      <c r="J1085" s="647"/>
      <c r="K1085" s="649"/>
      <c r="L1085" s="647">
        <f>IF(D1085="",0,VLOOKUP(D1085,LookupDataNonCounty!$B$2:$C$16,2,FALSE)*J1085)</f>
        <v>0</v>
      </c>
      <c r="M1085" s="647"/>
      <c r="N1085" s="647"/>
      <c r="O1085" s="647"/>
      <c r="P1085" s="647"/>
      <c r="Q1085" s="647"/>
      <c r="R1085" s="459"/>
      <c r="S1085" s="460"/>
      <c r="T1085" s="461"/>
      <c r="U1085" s="462"/>
      <c r="V1085" s="459"/>
      <c r="W1085" s="459"/>
      <c r="X1085" s="459"/>
      <c r="Y1085" s="463"/>
      <c r="Z1085" s="464"/>
      <c r="AA1085" s="465"/>
      <c r="AB1085" s="459"/>
      <c r="AC1085" s="463"/>
      <c r="AD1085" s="464"/>
      <c r="AE1085" s="466"/>
      <c r="AF1085" s="464"/>
      <c r="AG1085" s="461"/>
      <c r="AH1085" s="464"/>
      <c r="AI1085" s="461"/>
      <c r="AJ1085" s="653">
        <f t="shared" si="194"/>
        <v>1</v>
      </c>
      <c r="AK1085" s="607"/>
      <c r="AL1085" s="320">
        <f t="shared" si="192"/>
        <v>0</v>
      </c>
      <c r="AM1085" s="320">
        <f t="shared" si="195"/>
        <v>0</v>
      </c>
      <c r="AN1085" s="324">
        <f t="shared" si="196"/>
        <v>0</v>
      </c>
      <c r="AO1085" s="324">
        <f t="shared" si="197"/>
        <v>0</v>
      </c>
      <c r="AP1085" s="324">
        <f t="shared" si="198"/>
        <v>0</v>
      </c>
      <c r="AQ1085" s="324">
        <f t="shared" si="199"/>
        <v>0</v>
      </c>
      <c r="AR1085" s="324">
        <f t="shared" si="200"/>
        <v>0</v>
      </c>
      <c r="AS1085" s="324">
        <f t="shared" si="201"/>
        <v>0</v>
      </c>
      <c r="AT1085" s="324">
        <f t="shared" si="202"/>
        <v>0</v>
      </c>
      <c r="AU1085" s="321">
        <f t="shared" si="203"/>
        <v>0</v>
      </c>
      <c r="AV1085" s="322" t="str">
        <f t="shared" si="193"/>
        <v/>
      </c>
      <c r="AW1085" s="110"/>
      <c r="AX1085" s="110"/>
      <c r="AY1085" s="110"/>
    </row>
    <row r="1086" spans="1:51">
      <c r="A1086" s="319"/>
      <c r="B1086" s="634"/>
      <c r="C1086" s="634"/>
      <c r="D1086" s="633"/>
      <c r="E1086" s="635"/>
      <c r="F1086" s="635"/>
      <c r="G1086" s="634"/>
      <c r="H1086" s="647"/>
      <c r="I1086" s="651"/>
      <c r="J1086" s="647"/>
      <c r="K1086" s="649"/>
      <c r="L1086" s="647">
        <f>IF(D1086="",0,VLOOKUP(D1086,LookupDataNonCounty!$B$2:$C$16,2,FALSE)*J1086)</f>
        <v>0</v>
      </c>
      <c r="M1086" s="647"/>
      <c r="N1086" s="647"/>
      <c r="O1086" s="647"/>
      <c r="P1086" s="647"/>
      <c r="Q1086" s="647"/>
      <c r="R1086" s="459"/>
      <c r="S1086" s="460"/>
      <c r="T1086" s="461"/>
      <c r="U1086" s="462"/>
      <c r="V1086" s="459"/>
      <c r="W1086" s="459"/>
      <c r="X1086" s="459"/>
      <c r="Y1086" s="463"/>
      <c r="Z1086" s="464"/>
      <c r="AA1086" s="465"/>
      <c r="AB1086" s="459"/>
      <c r="AC1086" s="463"/>
      <c r="AD1086" s="464"/>
      <c r="AE1086" s="466"/>
      <c r="AF1086" s="464"/>
      <c r="AG1086" s="461"/>
      <c r="AH1086" s="464"/>
      <c r="AI1086" s="461"/>
      <c r="AJ1086" s="653">
        <f t="shared" si="194"/>
        <v>1</v>
      </c>
      <c r="AK1086" s="608"/>
      <c r="AL1086" s="320">
        <f t="shared" si="192"/>
        <v>0</v>
      </c>
      <c r="AM1086" s="320">
        <f t="shared" si="195"/>
        <v>0</v>
      </c>
      <c r="AN1086" s="324">
        <f t="shared" si="196"/>
        <v>0</v>
      </c>
      <c r="AO1086" s="324">
        <f t="shared" si="197"/>
        <v>0</v>
      </c>
      <c r="AP1086" s="324">
        <f t="shared" si="198"/>
        <v>0</v>
      </c>
      <c r="AQ1086" s="324">
        <f t="shared" si="199"/>
        <v>0</v>
      </c>
      <c r="AR1086" s="324">
        <f t="shared" si="200"/>
        <v>0</v>
      </c>
      <c r="AS1086" s="324">
        <f t="shared" si="201"/>
        <v>0</v>
      </c>
      <c r="AT1086" s="324">
        <f t="shared" si="202"/>
        <v>0</v>
      </c>
      <c r="AU1086" s="321">
        <f t="shared" si="203"/>
        <v>0</v>
      </c>
      <c r="AV1086" s="322" t="str">
        <f t="shared" si="193"/>
        <v/>
      </c>
      <c r="AW1086" s="110"/>
      <c r="AX1086" s="110"/>
      <c r="AY1086" s="110"/>
    </row>
    <row r="1087" spans="1:51">
      <c r="A1087" s="319"/>
      <c r="B1087" s="634"/>
      <c r="C1087" s="634"/>
      <c r="D1087" s="633"/>
      <c r="E1087" s="635"/>
      <c r="F1087" s="635"/>
      <c r="G1087" s="634"/>
      <c r="H1087" s="647"/>
      <c r="I1087" s="651"/>
      <c r="J1087" s="647"/>
      <c r="K1087" s="649"/>
      <c r="L1087" s="647">
        <f>IF(D1087="",0,VLOOKUP(D1087,LookupDataNonCounty!$B$2:$C$16,2,FALSE)*J1087)</f>
        <v>0</v>
      </c>
      <c r="M1087" s="647"/>
      <c r="N1087" s="647"/>
      <c r="O1087" s="647"/>
      <c r="P1087" s="647"/>
      <c r="Q1087" s="647"/>
      <c r="R1087" s="459"/>
      <c r="S1087" s="460"/>
      <c r="T1087" s="461"/>
      <c r="U1087" s="462"/>
      <c r="V1087" s="459"/>
      <c r="W1087" s="459"/>
      <c r="X1087" s="459"/>
      <c r="Y1087" s="463"/>
      <c r="Z1087" s="464"/>
      <c r="AA1087" s="465"/>
      <c r="AB1087" s="459"/>
      <c r="AC1087" s="463"/>
      <c r="AD1087" s="464"/>
      <c r="AE1087" s="466"/>
      <c r="AF1087" s="464"/>
      <c r="AG1087" s="461"/>
      <c r="AH1087" s="464"/>
      <c r="AI1087" s="461"/>
      <c r="AJ1087" s="653">
        <f t="shared" si="194"/>
        <v>1</v>
      </c>
      <c r="AK1087" s="607"/>
      <c r="AL1087" s="320">
        <f t="shared" si="192"/>
        <v>0</v>
      </c>
      <c r="AM1087" s="320">
        <f t="shared" si="195"/>
        <v>0</v>
      </c>
      <c r="AN1087" s="324">
        <f t="shared" si="196"/>
        <v>0</v>
      </c>
      <c r="AO1087" s="324">
        <f t="shared" si="197"/>
        <v>0</v>
      </c>
      <c r="AP1087" s="324">
        <f t="shared" si="198"/>
        <v>0</v>
      </c>
      <c r="AQ1087" s="324">
        <f t="shared" si="199"/>
        <v>0</v>
      </c>
      <c r="AR1087" s="324">
        <f t="shared" si="200"/>
        <v>0</v>
      </c>
      <c r="AS1087" s="324">
        <f t="shared" si="201"/>
        <v>0</v>
      </c>
      <c r="AT1087" s="324">
        <f t="shared" si="202"/>
        <v>0</v>
      </c>
      <c r="AU1087" s="321">
        <f t="shared" si="203"/>
        <v>0</v>
      </c>
      <c r="AV1087" s="322" t="str">
        <f t="shared" si="193"/>
        <v/>
      </c>
      <c r="AW1087" s="110"/>
      <c r="AX1087" s="110"/>
      <c r="AY1087" s="110"/>
    </row>
    <row r="1088" spans="1:51">
      <c r="A1088" s="319"/>
      <c r="B1088" s="634"/>
      <c r="C1088" s="634"/>
      <c r="D1088" s="633"/>
      <c r="E1088" s="635"/>
      <c r="F1088" s="635"/>
      <c r="G1088" s="634"/>
      <c r="H1088" s="647"/>
      <c r="I1088" s="651"/>
      <c r="J1088" s="647"/>
      <c r="K1088" s="649"/>
      <c r="L1088" s="647">
        <f>IF(D1088="",0,VLOOKUP(D1088,LookupDataNonCounty!$B$2:$C$16,2,FALSE)*J1088)</f>
        <v>0</v>
      </c>
      <c r="M1088" s="647"/>
      <c r="N1088" s="647"/>
      <c r="O1088" s="647"/>
      <c r="P1088" s="647"/>
      <c r="Q1088" s="647"/>
      <c r="R1088" s="459"/>
      <c r="S1088" s="460"/>
      <c r="T1088" s="461"/>
      <c r="U1088" s="462"/>
      <c r="V1088" s="459"/>
      <c r="W1088" s="459"/>
      <c r="X1088" s="459"/>
      <c r="Y1088" s="463"/>
      <c r="Z1088" s="464"/>
      <c r="AA1088" s="465"/>
      <c r="AB1088" s="459"/>
      <c r="AC1088" s="463"/>
      <c r="AD1088" s="464"/>
      <c r="AE1088" s="466"/>
      <c r="AF1088" s="464"/>
      <c r="AG1088" s="461"/>
      <c r="AH1088" s="464"/>
      <c r="AI1088" s="461"/>
      <c r="AJ1088" s="653">
        <f t="shared" si="194"/>
        <v>1</v>
      </c>
      <c r="AK1088" s="608"/>
      <c r="AL1088" s="320">
        <f t="shared" si="192"/>
        <v>0</v>
      </c>
      <c r="AM1088" s="320">
        <f t="shared" si="195"/>
        <v>0</v>
      </c>
      <c r="AN1088" s="324">
        <f t="shared" si="196"/>
        <v>0</v>
      </c>
      <c r="AO1088" s="324">
        <f t="shared" si="197"/>
        <v>0</v>
      </c>
      <c r="AP1088" s="324">
        <f t="shared" si="198"/>
        <v>0</v>
      </c>
      <c r="AQ1088" s="324">
        <f t="shared" si="199"/>
        <v>0</v>
      </c>
      <c r="AR1088" s="324">
        <f t="shared" si="200"/>
        <v>0</v>
      </c>
      <c r="AS1088" s="324">
        <f t="shared" si="201"/>
        <v>0</v>
      </c>
      <c r="AT1088" s="324">
        <f t="shared" si="202"/>
        <v>0</v>
      </c>
      <c r="AU1088" s="321">
        <f t="shared" si="203"/>
        <v>0</v>
      </c>
      <c r="AV1088" s="322" t="str">
        <f t="shared" si="193"/>
        <v/>
      </c>
      <c r="AW1088" s="110"/>
      <c r="AX1088" s="110"/>
      <c r="AY1088" s="110"/>
    </row>
    <row r="1089" spans="1:51">
      <c r="A1089" s="319"/>
      <c r="B1089" s="634"/>
      <c r="C1089" s="634"/>
      <c r="D1089" s="633"/>
      <c r="E1089" s="635"/>
      <c r="F1089" s="635"/>
      <c r="G1089" s="634"/>
      <c r="H1089" s="647"/>
      <c r="I1089" s="651"/>
      <c r="J1089" s="647"/>
      <c r="K1089" s="649"/>
      <c r="L1089" s="647">
        <f>IF(D1089="",0,VLOOKUP(D1089,LookupDataNonCounty!$B$2:$C$16,2,FALSE)*J1089)</f>
        <v>0</v>
      </c>
      <c r="M1089" s="647"/>
      <c r="N1089" s="647"/>
      <c r="O1089" s="647"/>
      <c r="P1089" s="647"/>
      <c r="Q1089" s="647"/>
      <c r="R1089" s="459"/>
      <c r="S1089" s="460"/>
      <c r="T1089" s="461"/>
      <c r="U1089" s="462"/>
      <c r="V1089" s="459"/>
      <c r="W1089" s="459"/>
      <c r="X1089" s="459"/>
      <c r="Y1089" s="463"/>
      <c r="Z1089" s="464"/>
      <c r="AA1089" s="465"/>
      <c r="AB1089" s="459"/>
      <c r="AC1089" s="463"/>
      <c r="AD1089" s="464"/>
      <c r="AE1089" s="466"/>
      <c r="AF1089" s="464"/>
      <c r="AG1089" s="461"/>
      <c r="AH1089" s="464"/>
      <c r="AI1089" s="461"/>
      <c r="AJ1089" s="653">
        <f t="shared" si="194"/>
        <v>1</v>
      </c>
      <c r="AK1089" s="607"/>
      <c r="AL1089" s="320">
        <f t="shared" si="192"/>
        <v>0</v>
      </c>
      <c r="AM1089" s="320">
        <f t="shared" si="195"/>
        <v>0</v>
      </c>
      <c r="AN1089" s="324">
        <f t="shared" si="196"/>
        <v>0</v>
      </c>
      <c r="AO1089" s="324">
        <f t="shared" si="197"/>
        <v>0</v>
      </c>
      <c r="AP1089" s="324">
        <f t="shared" si="198"/>
        <v>0</v>
      </c>
      <c r="AQ1089" s="324">
        <f t="shared" si="199"/>
        <v>0</v>
      </c>
      <c r="AR1089" s="324">
        <f t="shared" si="200"/>
        <v>0</v>
      </c>
      <c r="AS1089" s="324">
        <f t="shared" si="201"/>
        <v>0</v>
      </c>
      <c r="AT1089" s="324">
        <f t="shared" si="202"/>
        <v>0</v>
      </c>
      <c r="AU1089" s="321">
        <f t="shared" si="203"/>
        <v>0</v>
      </c>
      <c r="AV1089" s="322" t="str">
        <f t="shared" si="193"/>
        <v/>
      </c>
      <c r="AW1089" s="110"/>
      <c r="AX1089" s="110"/>
      <c r="AY1089" s="110"/>
    </row>
    <row r="1090" spans="1:51">
      <c r="A1090" s="319"/>
      <c r="B1090" s="634"/>
      <c r="C1090" s="634"/>
      <c r="D1090" s="633"/>
      <c r="E1090" s="635"/>
      <c r="F1090" s="635"/>
      <c r="G1090" s="634"/>
      <c r="H1090" s="647"/>
      <c r="I1090" s="651"/>
      <c r="J1090" s="647"/>
      <c r="K1090" s="649"/>
      <c r="L1090" s="647">
        <f>IF(D1090="",0,VLOOKUP(D1090,LookupDataNonCounty!$B$2:$C$16,2,FALSE)*J1090)</f>
        <v>0</v>
      </c>
      <c r="M1090" s="647"/>
      <c r="N1090" s="647"/>
      <c r="O1090" s="647"/>
      <c r="P1090" s="647"/>
      <c r="Q1090" s="647"/>
      <c r="R1090" s="459"/>
      <c r="S1090" s="460"/>
      <c r="T1090" s="461"/>
      <c r="U1090" s="462"/>
      <c r="V1090" s="459"/>
      <c r="W1090" s="459"/>
      <c r="X1090" s="459"/>
      <c r="Y1090" s="463"/>
      <c r="Z1090" s="464"/>
      <c r="AA1090" s="465"/>
      <c r="AB1090" s="459"/>
      <c r="AC1090" s="463"/>
      <c r="AD1090" s="464"/>
      <c r="AE1090" s="466"/>
      <c r="AF1090" s="464"/>
      <c r="AG1090" s="461"/>
      <c r="AH1090" s="464"/>
      <c r="AI1090" s="461"/>
      <c r="AJ1090" s="653">
        <f t="shared" si="194"/>
        <v>1</v>
      </c>
      <c r="AK1090" s="608"/>
      <c r="AL1090" s="320">
        <f t="shared" si="192"/>
        <v>0</v>
      </c>
      <c r="AM1090" s="320">
        <f t="shared" si="195"/>
        <v>0</v>
      </c>
      <c r="AN1090" s="324">
        <f t="shared" si="196"/>
        <v>0</v>
      </c>
      <c r="AO1090" s="324">
        <f t="shared" si="197"/>
        <v>0</v>
      </c>
      <c r="AP1090" s="324">
        <f t="shared" si="198"/>
        <v>0</v>
      </c>
      <c r="AQ1090" s="324">
        <f t="shared" si="199"/>
        <v>0</v>
      </c>
      <c r="AR1090" s="324">
        <f t="shared" si="200"/>
        <v>0</v>
      </c>
      <c r="AS1090" s="324">
        <f t="shared" si="201"/>
        <v>0</v>
      </c>
      <c r="AT1090" s="324">
        <f t="shared" si="202"/>
        <v>0</v>
      </c>
      <c r="AU1090" s="321">
        <f t="shared" si="203"/>
        <v>0</v>
      </c>
      <c r="AV1090" s="322" t="str">
        <f t="shared" si="193"/>
        <v/>
      </c>
      <c r="AW1090" s="110"/>
      <c r="AX1090" s="110"/>
      <c r="AY1090" s="110"/>
    </row>
    <row r="1091" spans="1:51">
      <c r="A1091" s="319"/>
      <c r="B1091" s="634"/>
      <c r="C1091" s="634"/>
      <c r="D1091" s="633"/>
      <c r="E1091" s="635"/>
      <c r="F1091" s="635"/>
      <c r="G1091" s="634"/>
      <c r="H1091" s="647"/>
      <c r="I1091" s="651"/>
      <c r="J1091" s="647"/>
      <c r="K1091" s="649"/>
      <c r="L1091" s="647">
        <f>IF(D1091="",0,VLOOKUP(D1091,LookupDataNonCounty!$B$2:$C$16,2,FALSE)*J1091)</f>
        <v>0</v>
      </c>
      <c r="M1091" s="647"/>
      <c r="N1091" s="647"/>
      <c r="O1091" s="647"/>
      <c r="P1091" s="647"/>
      <c r="Q1091" s="647"/>
      <c r="R1091" s="459"/>
      <c r="S1091" s="460"/>
      <c r="T1091" s="461"/>
      <c r="U1091" s="462"/>
      <c r="V1091" s="459"/>
      <c r="W1091" s="459"/>
      <c r="X1091" s="459"/>
      <c r="Y1091" s="463"/>
      <c r="Z1091" s="464"/>
      <c r="AA1091" s="465"/>
      <c r="AB1091" s="459"/>
      <c r="AC1091" s="463"/>
      <c r="AD1091" s="464"/>
      <c r="AE1091" s="466"/>
      <c r="AF1091" s="464"/>
      <c r="AG1091" s="461"/>
      <c r="AH1091" s="464"/>
      <c r="AI1091" s="461"/>
      <c r="AJ1091" s="653">
        <f t="shared" si="194"/>
        <v>1</v>
      </c>
      <c r="AK1091" s="607"/>
      <c r="AL1091" s="320">
        <f t="shared" si="192"/>
        <v>0</v>
      </c>
      <c r="AM1091" s="320">
        <f t="shared" si="195"/>
        <v>0</v>
      </c>
      <c r="AN1091" s="324">
        <f t="shared" si="196"/>
        <v>0</v>
      </c>
      <c r="AO1091" s="324">
        <f t="shared" si="197"/>
        <v>0</v>
      </c>
      <c r="AP1091" s="324">
        <f t="shared" si="198"/>
        <v>0</v>
      </c>
      <c r="AQ1091" s="324">
        <f t="shared" si="199"/>
        <v>0</v>
      </c>
      <c r="AR1091" s="324">
        <f t="shared" si="200"/>
        <v>0</v>
      </c>
      <c r="AS1091" s="324">
        <f t="shared" si="201"/>
        <v>0</v>
      </c>
      <c r="AT1091" s="324">
        <f t="shared" si="202"/>
        <v>0</v>
      </c>
      <c r="AU1091" s="321">
        <f t="shared" si="203"/>
        <v>0</v>
      </c>
      <c r="AV1091" s="322" t="str">
        <f t="shared" si="193"/>
        <v/>
      </c>
      <c r="AW1091" s="110"/>
      <c r="AX1091" s="110"/>
      <c r="AY1091" s="110"/>
    </row>
    <row r="1092" spans="1:51">
      <c r="A1092" s="319"/>
      <c r="B1092" s="634"/>
      <c r="C1092" s="634"/>
      <c r="D1092" s="633"/>
      <c r="E1092" s="635"/>
      <c r="F1092" s="635"/>
      <c r="G1092" s="634"/>
      <c r="H1092" s="647"/>
      <c r="I1092" s="651"/>
      <c r="J1092" s="647"/>
      <c r="K1092" s="649"/>
      <c r="L1092" s="647">
        <f>IF(D1092="",0,VLOOKUP(D1092,LookupDataNonCounty!$B$2:$C$16,2,FALSE)*J1092)</f>
        <v>0</v>
      </c>
      <c r="M1092" s="647"/>
      <c r="N1092" s="647"/>
      <c r="O1092" s="647"/>
      <c r="P1092" s="647"/>
      <c r="Q1092" s="647"/>
      <c r="R1092" s="459"/>
      <c r="S1092" s="460"/>
      <c r="T1092" s="461"/>
      <c r="U1092" s="462"/>
      <c r="V1092" s="459"/>
      <c r="W1092" s="459"/>
      <c r="X1092" s="459"/>
      <c r="Y1092" s="463"/>
      <c r="Z1092" s="464"/>
      <c r="AA1092" s="465"/>
      <c r="AB1092" s="459"/>
      <c r="AC1092" s="463"/>
      <c r="AD1092" s="464"/>
      <c r="AE1092" s="466"/>
      <c r="AF1092" s="464"/>
      <c r="AG1092" s="461"/>
      <c r="AH1092" s="464"/>
      <c r="AI1092" s="461"/>
      <c r="AJ1092" s="653">
        <f t="shared" si="194"/>
        <v>1</v>
      </c>
      <c r="AK1092" s="608"/>
      <c r="AL1092" s="320">
        <f t="shared" si="192"/>
        <v>0</v>
      </c>
      <c r="AM1092" s="320">
        <f t="shared" si="195"/>
        <v>0</v>
      </c>
      <c r="AN1092" s="324">
        <f t="shared" si="196"/>
        <v>0</v>
      </c>
      <c r="AO1092" s="324">
        <f t="shared" si="197"/>
        <v>0</v>
      </c>
      <c r="AP1092" s="324">
        <f t="shared" si="198"/>
        <v>0</v>
      </c>
      <c r="AQ1092" s="324">
        <f t="shared" si="199"/>
        <v>0</v>
      </c>
      <c r="AR1092" s="324">
        <f t="shared" si="200"/>
        <v>0</v>
      </c>
      <c r="AS1092" s="324">
        <f t="shared" si="201"/>
        <v>0</v>
      </c>
      <c r="AT1092" s="324">
        <f t="shared" si="202"/>
        <v>0</v>
      </c>
      <c r="AU1092" s="321">
        <f t="shared" si="203"/>
        <v>0</v>
      </c>
      <c r="AV1092" s="322" t="str">
        <f t="shared" si="193"/>
        <v/>
      </c>
      <c r="AW1092" s="110"/>
      <c r="AX1092" s="110"/>
      <c r="AY1092" s="110"/>
    </row>
    <row r="1093" spans="1:51">
      <c r="A1093" s="319"/>
      <c r="B1093" s="634"/>
      <c r="C1093" s="634"/>
      <c r="D1093" s="633"/>
      <c r="E1093" s="635"/>
      <c r="F1093" s="635"/>
      <c r="G1093" s="634"/>
      <c r="H1093" s="647"/>
      <c r="I1093" s="651"/>
      <c r="J1093" s="647"/>
      <c r="K1093" s="649"/>
      <c r="L1093" s="647">
        <f>IF(D1093="",0,VLOOKUP(D1093,LookupDataNonCounty!$B$2:$C$16,2,FALSE)*J1093)</f>
        <v>0</v>
      </c>
      <c r="M1093" s="647"/>
      <c r="N1093" s="647"/>
      <c r="O1093" s="647"/>
      <c r="P1093" s="647"/>
      <c r="Q1093" s="647"/>
      <c r="R1093" s="459"/>
      <c r="S1093" s="460"/>
      <c r="T1093" s="461"/>
      <c r="U1093" s="462"/>
      <c r="V1093" s="459"/>
      <c r="W1093" s="459"/>
      <c r="X1093" s="459"/>
      <c r="Y1093" s="463"/>
      <c r="Z1093" s="464"/>
      <c r="AA1093" s="465"/>
      <c r="AB1093" s="459"/>
      <c r="AC1093" s="463"/>
      <c r="AD1093" s="464"/>
      <c r="AE1093" s="466"/>
      <c r="AF1093" s="464"/>
      <c r="AG1093" s="461"/>
      <c r="AH1093" s="464"/>
      <c r="AI1093" s="461"/>
      <c r="AJ1093" s="653">
        <f t="shared" si="194"/>
        <v>1</v>
      </c>
      <c r="AK1093" s="607"/>
      <c r="AL1093" s="320">
        <f t="shared" ref="AL1093:AL1156" si="204">(I1093+S1093)*AJ1093</f>
        <v>0</v>
      </c>
      <c r="AM1093" s="320">
        <f t="shared" si="195"/>
        <v>0</v>
      </c>
      <c r="AN1093" s="324">
        <f t="shared" si="196"/>
        <v>0</v>
      </c>
      <c r="AO1093" s="324">
        <f t="shared" si="197"/>
        <v>0</v>
      </c>
      <c r="AP1093" s="324">
        <f t="shared" si="198"/>
        <v>0</v>
      </c>
      <c r="AQ1093" s="324">
        <f t="shared" si="199"/>
        <v>0</v>
      </c>
      <c r="AR1093" s="324">
        <f t="shared" si="200"/>
        <v>0</v>
      </c>
      <c r="AS1093" s="324">
        <f t="shared" si="201"/>
        <v>0</v>
      </c>
      <c r="AT1093" s="324">
        <f t="shared" si="202"/>
        <v>0</v>
      </c>
      <c r="AU1093" s="321">
        <f t="shared" si="203"/>
        <v>0</v>
      </c>
      <c r="AV1093" s="322" t="str">
        <f t="shared" ref="AV1093:AV1156" si="205">IF(COUNTA(AK1093,M1093:AI1093,A1093:K1093)&gt;0,"Y","")</f>
        <v/>
      </c>
      <c r="AW1093" s="110"/>
      <c r="AX1093" s="110"/>
      <c r="AY1093" s="110"/>
    </row>
    <row r="1094" spans="1:51">
      <c r="A1094" s="319"/>
      <c r="B1094" s="634"/>
      <c r="C1094" s="634"/>
      <c r="D1094" s="633"/>
      <c r="E1094" s="635"/>
      <c r="F1094" s="635"/>
      <c r="G1094" s="634"/>
      <c r="H1094" s="647"/>
      <c r="I1094" s="651"/>
      <c r="J1094" s="647"/>
      <c r="K1094" s="649"/>
      <c r="L1094" s="647">
        <f>IF(D1094="",0,VLOOKUP(D1094,LookupDataNonCounty!$B$2:$C$16,2,FALSE)*J1094)</f>
        <v>0</v>
      </c>
      <c r="M1094" s="647"/>
      <c r="N1094" s="647"/>
      <c r="O1094" s="647"/>
      <c r="P1094" s="647"/>
      <c r="Q1094" s="647"/>
      <c r="R1094" s="459"/>
      <c r="S1094" s="460"/>
      <c r="T1094" s="461"/>
      <c r="U1094" s="462"/>
      <c r="V1094" s="459"/>
      <c r="W1094" s="459"/>
      <c r="X1094" s="459"/>
      <c r="Y1094" s="463"/>
      <c r="Z1094" s="464"/>
      <c r="AA1094" s="465"/>
      <c r="AB1094" s="459"/>
      <c r="AC1094" s="463"/>
      <c r="AD1094" s="464"/>
      <c r="AE1094" s="466"/>
      <c r="AF1094" s="464"/>
      <c r="AG1094" s="461"/>
      <c r="AH1094" s="464"/>
      <c r="AI1094" s="461"/>
      <c r="AJ1094" s="653">
        <f t="shared" ref="AJ1094:AJ1157" si="206">1-AK1094</f>
        <v>1</v>
      </c>
      <c r="AK1094" s="608"/>
      <c r="AL1094" s="320">
        <f t="shared" si="204"/>
        <v>0</v>
      </c>
      <c r="AM1094" s="320">
        <f t="shared" ref="AM1094:AM1157" si="207">AL1094/40</f>
        <v>0</v>
      </c>
      <c r="AN1094" s="324">
        <f t="shared" ref="AN1094:AN1157" si="208">(J1094+SUM(T1094:X1094))*AJ1094</f>
        <v>0</v>
      </c>
      <c r="AO1094" s="324">
        <f t="shared" ref="AO1094:AO1157" si="209">(SUM(K1094,Y1094,Z1094)*AJ1094)</f>
        <v>0</v>
      </c>
      <c r="AP1094" s="324">
        <f t="shared" ref="AP1094:AP1157" si="210">(L1094+AA1094+AB1094)*AJ1094</f>
        <v>0</v>
      </c>
      <c r="AQ1094" s="324">
        <f t="shared" ref="AQ1094:AQ1157" si="211">(SUM(M1094:N1094)+SUM(AC1094:AD1094))*AJ1094</f>
        <v>0</v>
      </c>
      <c r="AR1094" s="324">
        <f t="shared" ref="AR1094:AR1157" si="212">(O1094+AE1094+AF1094)*AJ1094</f>
        <v>0</v>
      </c>
      <c r="AS1094" s="324">
        <f t="shared" ref="AS1094:AS1157" si="213">(P1094+AG1094+AH1094)*AJ1094</f>
        <v>0</v>
      </c>
      <c r="AT1094" s="324">
        <f t="shared" ref="AT1094:AT1157" si="214">(Q1094+AI1094)*AJ1094</f>
        <v>0</v>
      </c>
      <c r="AU1094" s="321">
        <f t="shared" ref="AU1094:AU1157" si="215">SUM(AN1094:AT1094)</f>
        <v>0</v>
      </c>
      <c r="AV1094" s="322" t="str">
        <f t="shared" si="205"/>
        <v/>
      </c>
      <c r="AW1094" s="110"/>
      <c r="AX1094" s="110"/>
      <c r="AY1094" s="110"/>
    </row>
    <row r="1095" spans="1:51">
      <c r="A1095" s="319"/>
      <c r="B1095" s="634"/>
      <c r="C1095" s="634"/>
      <c r="D1095" s="633"/>
      <c r="E1095" s="635"/>
      <c r="F1095" s="635"/>
      <c r="G1095" s="634"/>
      <c r="H1095" s="647"/>
      <c r="I1095" s="651"/>
      <c r="J1095" s="647"/>
      <c r="K1095" s="649"/>
      <c r="L1095" s="647">
        <f>IF(D1095="",0,VLOOKUP(D1095,LookupDataNonCounty!$B$2:$C$16,2,FALSE)*J1095)</f>
        <v>0</v>
      </c>
      <c r="M1095" s="647"/>
      <c r="N1095" s="647"/>
      <c r="O1095" s="647"/>
      <c r="P1095" s="647"/>
      <c r="Q1095" s="647"/>
      <c r="R1095" s="459"/>
      <c r="S1095" s="460"/>
      <c r="T1095" s="461"/>
      <c r="U1095" s="462"/>
      <c r="V1095" s="459"/>
      <c r="W1095" s="459"/>
      <c r="X1095" s="459"/>
      <c r="Y1095" s="463"/>
      <c r="Z1095" s="464"/>
      <c r="AA1095" s="465"/>
      <c r="AB1095" s="459"/>
      <c r="AC1095" s="463"/>
      <c r="AD1095" s="464"/>
      <c r="AE1095" s="466"/>
      <c r="AF1095" s="464"/>
      <c r="AG1095" s="461"/>
      <c r="AH1095" s="464"/>
      <c r="AI1095" s="461"/>
      <c r="AJ1095" s="653">
        <f t="shared" si="206"/>
        <v>1</v>
      </c>
      <c r="AK1095" s="607"/>
      <c r="AL1095" s="320">
        <f t="shared" si="204"/>
        <v>0</v>
      </c>
      <c r="AM1095" s="320">
        <f t="shared" si="207"/>
        <v>0</v>
      </c>
      <c r="AN1095" s="324">
        <f t="shared" si="208"/>
        <v>0</v>
      </c>
      <c r="AO1095" s="324">
        <f t="shared" si="209"/>
        <v>0</v>
      </c>
      <c r="AP1095" s="324">
        <f t="shared" si="210"/>
        <v>0</v>
      </c>
      <c r="AQ1095" s="324">
        <f t="shared" si="211"/>
        <v>0</v>
      </c>
      <c r="AR1095" s="324">
        <f t="shared" si="212"/>
        <v>0</v>
      </c>
      <c r="AS1095" s="324">
        <f t="shared" si="213"/>
        <v>0</v>
      </c>
      <c r="AT1095" s="324">
        <f t="shared" si="214"/>
        <v>0</v>
      </c>
      <c r="AU1095" s="321">
        <f t="shared" si="215"/>
        <v>0</v>
      </c>
      <c r="AV1095" s="322" t="str">
        <f t="shared" si="205"/>
        <v/>
      </c>
      <c r="AW1095" s="110"/>
      <c r="AX1095" s="110"/>
      <c r="AY1095" s="110"/>
    </row>
    <row r="1096" spans="1:51">
      <c r="A1096" s="319"/>
      <c r="B1096" s="634"/>
      <c r="C1096" s="634"/>
      <c r="D1096" s="633"/>
      <c r="E1096" s="635"/>
      <c r="F1096" s="635"/>
      <c r="G1096" s="634"/>
      <c r="H1096" s="647"/>
      <c r="I1096" s="651"/>
      <c r="J1096" s="647"/>
      <c r="K1096" s="649"/>
      <c r="L1096" s="647">
        <f>IF(D1096="",0,VLOOKUP(D1096,LookupDataNonCounty!$B$2:$C$16,2,FALSE)*J1096)</f>
        <v>0</v>
      </c>
      <c r="M1096" s="647"/>
      <c r="N1096" s="647"/>
      <c r="O1096" s="647"/>
      <c r="P1096" s="647"/>
      <c r="Q1096" s="647"/>
      <c r="R1096" s="459"/>
      <c r="S1096" s="460"/>
      <c r="T1096" s="461"/>
      <c r="U1096" s="462"/>
      <c r="V1096" s="459"/>
      <c r="W1096" s="459"/>
      <c r="X1096" s="459"/>
      <c r="Y1096" s="463"/>
      <c r="Z1096" s="464"/>
      <c r="AA1096" s="465"/>
      <c r="AB1096" s="459"/>
      <c r="AC1096" s="463"/>
      <c r="AD1096" s="464"/>
      <c r="AE1096" s="466"/>
      <c r="AF1096" s="464"/>
      <c r="AG1096" s="461"/>
      <c r="AH1096" s="464"/>
      <c r="AI1096" s="461"/>
      <c r="AJ1096" s="653">
        <f t="shared" si="206"/>
        <v>1</v>
      </c>
      <c r="AK1096" s="608"/>
      <c r="AL1096" s="320">
        <f t="shared" si="204"/>
        <v>0</v>
      </c>
      <c r="AM1096" s="320">
        <f t="shared" si="207"/>
        <v>0</v>
      </c>
      <c r="AN1096" s="324">
        <f t="shared" si="208"/>
        <v>0</v>
      </c>
      <c r="AO1096" s="324">
        <f t="shared" si="209"/>
        <v>0</v>
      </c>
      <c r="AP1096" s="324">
        <f t="shared" si="210"/>
        <v>0</v>
      </c>
      <c r="AQ1096" s="324">
        <f t="shared" si="211"/>
        <v>0</v>
      </c>
      <c r="AR1096" s="324">
        <f t="shared" si="212"/>
        <v>0</v>
      </c>
      <c r="AS1096" s="324">
        <f t="shared" si="213"/>
        <v>0</v>
      </c>
      <c r="AT1096" s="324">
        <f t="shared" si="214"/>
        <v>0</v>
      </c>
      <c r="AU1096" s="321">
        <f t="shared" si="215"/>
        <v>0</v>
      </c>
      <c r="AV1096" s="322" t="str">
        <f t="shared" si="205"/>
        <v/>
      </c>
      <c r="AW1096" s="110"/>
      <c r="AX1096" s="110"/>
      <c r="AY1096" s="110"/>
    </row>
    <row r="1097" spans="1:51">
      <c r="A1097" s="319"/>
      <c r="B1097" s="634"/>
      <c r="C1097" s="634"/>
      <c r="D1097" s="633"/>
      <c r="E1097" s="635"/>
      <c r="F1097" s="635"/>
      <c r="G1097" s="634"/>
      <c r="H1097" s="647"/>
      <c r="I1097" s="651"/>
      <c r="J1097" s="647"/>
      <c r="K1097" s="649"/>
      <c r="L1097" s="647">
        <f>IF(D1097="",0,VLOOKUP(D1097,LookupDataNonCounty!$B$2:$C$16,2,FALSE)*J1097)</f>
        <v>0</v>
      </c>
      <c r="M1097" s="647"/>
      <c r="N1097" s="647"/>
      <c r="O1097" s="647"/>
      <c r="P1097" s="647"/>
      <c r="Q1097" s="647"/>
      <c r="R1097" s="459"/>
      <c r="S1097" s="460"/>
      <c r="T1097" s="461"/>
      <c r="U1097" s="462"/>
      <c r="V1097" s="459"/>
      <c r="W1097" s="459"/>
      <c r="X1097" s="459"/>
      <c r="Y1097" s="463"/>
      <c r="Z1097" s="464"/>
      <c r="AA1097" s="465"/>
      <c r="AB1097" s="459"/>
      <c r="AC1097" s="463"/>
      <c r="AD1097" s="464"/>
      <c r="AE1097" s="466"/>
      <c r="AF1097" s="464"/>
      <c r="AG1097" s="461"/>
      <c r="AH1097" s="464"/>
      <c r="AI1097" s="461"/>
      <c r="AJ1097" s="653">
        <f t="shared" si="206"/>
        <v>1</v>
      </c>
      <c r="AK1097" s="607"/>
      <c r="AL1097" s="320">
        <f t="shared" si="204"/>
        <v>0</v>
      </c>
      <c r="AM1097" s="320">
        <f t="shared" si="207"/>
        <v>0</v>
      </c>
      <c r="AN1097" s="324">
        <f t="shared" si="208"/>
        <v>0</v>
      </c>
      <c r="AO1097" s="324">
        <f t="shared" si="209"/>
        <v>0</v>
      </c>
      <c r="AP1097" s="324">
        <f t="shared" si="210"/>
        <v>0</v>
      </c>
      <c r="AQ1097" s="324">
        <f t="shared" si="211"/>
        <v>0</v>
      </c>
      <c r="AR1097" s="324">
        <f t="shared" si="212"/>
        <v>0</v>
      </c>
      <c r="AS1097" s="324">
        <f t="shared" si="213"/>
        <v>0</v>
      </c>
      <c r="AT1097" s="324">
        <f t="shared" si="214"/>
        <v>0</v>
      </c>
      <c r="AU1097" s="321">
        <f t="shared" si="215"/>
        <v>0</v>
      </c>
      <c r="AV1097" s="322" t="str">
        <f t="shared" si="205"/>
        <v/>
      </c>
      <c r="AW1097" s="110"/>
      <c r="AX1097" s="110"/>
      <c r="AY1097" s="110"/>
    </row>
    <row r="1098" spans="1:51">
      <c r="A1098" s="319"/>
      <c r="B1098" s="634"/>
      <c r="C1098" s="634"/>
      <c r="D1098" s="633"/>
      <c r="E1098" s="635"/>
      <c r="F1098" s="635"/>
      <c r="G1098" s="634"/>
      <c r="H1098" s="647"/>
      <c r="I1098" s="651"/>
      <c r="J1098" s="647"/>
      <c r="K1098" s="649"/>
      <c r="L1098" s="647">
        <f>IF(D1098="",0,VLOOKUP(D1098,LookupDataNonCounty!$B$2:$C$16,2,FALSE)*J1098)</f>
        <v>0</v>
      </c>
      <c r="M1098" s="647"/>
      <c r="N1098" s="647"/>
      <c r="O1098" s="647"/>
      <c r="P1098" s="647"/>
      <c r="Q1098" s="647"/>
      <c r="R1098" s="459"/>
      <c r="S1098" s="460"/>
      <c r="T1098" s="461"/>
      <c r="U1098" s="462"/>
      <c r="V1098" s="459"/>
      <c r="W1098" s="459"/>
      <c r="X1098" s="459"/>
      <c r="Y1098" s="463"/>
      <c r="Z1098" s="464"/>
      <c r="AA1098" s="465"/>
      <c r="AB1098" s="459"/>
      <c r="AC1098" s="463"/>
      <c r="AD1098" s="464"/>
      <c r="AE1098" s="466"/>
      <c r="AF1098" s="464"/>
      <c r="AG1098" s="461"/>
      <c r="AH1098" s="464"/>
      <c r="AI1098" s="461"/>
      <c r="AJ1098" s="653">
        <f t="shared" si="206"/>
        <v>1</v>
      </c>
      <c r="AK1098" s="608"/>
      <c r="AL1098" s="320">
        <f t="shared" si="204"/>
        <v>0</v>
      </c>
      <c r="AM1098" s="320">
        <f t="shared" si="207"/>
        <v>0</v>
      </c>
      <c r="AN1098" s="324">
        <f t="shared" si="208"/>
        <v>0</v>
      </c>
      <c r="AO1098" s="324">
        <f t="shared" si="209"/>
        <v>0</v>
      </c>
      <c r="AP1098" s="324">
        <f t="shared" si="210"/>
        <v>0</v>
      </c>
      <c r="AQ1098" s="324">
        <f t="shared" si="211"/>
        <v>0</v>
      </c>
      <c r="AR1098" s="324">
        <f t="shared" si="212"/>
        <v>0</v>
      </c>
      <c r="AS1098" s="324">
        <f t="shared" si="213"/>
        <v>0</v>
      </c>
      <c r="AT1098" s="324">
        <f t="shared" si="214"/>
        <v>0</v>
      </c>
      <c r="AU1098" s="321">
        <f t="shared" si="215"/>
        <v>0</v>
      </c>
      <c r="AV1098" s="322" t="str">
        <f t="shared" si="205"/>
        <v/>
      </c>
      <c r="AW1098" s="110"/>
      <c r="AX1098" s="110"/>
      <c r="AY1098" s="110"/>
    </row>
    <row r="1099" spans="1:51">
      <c r="A1099" s="319"/>
      <c r="B1099" s="634"/>
      <c r="C1099" s="634"/>
      <c r="D1099" s="633"/>
      <c r="E1099" s="635"/>
      <c r="F1099" s="635"/>
      <c r="G1099" s="634"/>
      <c r="H1099" s="647"/>
      <c r="I1099" s="651"/>
      <c r="J1099" s="647"/>
      <c r="K1099" s="649"/>
      <c r="L1099" s="647">
        <f>IF(D1099="",0,VLOOKUP(D1099,LookupDataNonCounty!$B$2:$C$16,2,FALSE)*J1099)</f>
        <v>0</v>
      </c>
      <c r="M1099" s="647"/>
      <c r="N1099" s="647"/>
      <c r="O1099" s="647"/>
      <c r="P1099" s="647"/>
      <c r="Q1099" s="647"/>
      <c r="R1099" s="459"/>
      <c r="S1099" s="460"/>
      <c r="T1099" s="461"/>
      <c r="U1099" s="462"/>
      <c r="V1099" s="459"/>
      <c r="W1099" s="459"/>
      <c r="X1099" s="459"/>
      <c r="Y1099" s="463"/>
      <c r="Z1099" s="464"/>
      <c r="AA1099" s="465"/>
      <c r="AB1099" s="459"/>
      <c r="AC1099" s="463"/>
      <c r="AD1099" s="464"/>
      <c r="AE1099" s="466"/>
      <c r="AF1099" s="464"/>
      <c r="AG1099" s="461"/>
      <c r="AH1099" s="464"/>
      <c r="AI1099" s="461"/>
      <c r="AJ1099" s="653">
        <f t="shared" si="206"/>
        <v>1</v>
      </c>
      <c r="AK1099" s="607"/>
      <c r="AL1099" s="320">
        <f t="shared" si="204"/>
        <v>0</v>
      </c>
      <c r="AM1099" s="320">
        <f t="shared" si="207"/>
        <v>0</v>
      </c>
      <c r="AN1099" s="324">
        <f t="shared" si="208"/>
        <v>0</v>
      </c>
      <c r="AO1099" s="324">
        <f t="shared" si="209"/>
        <v>0</v>
      </c>
      <c r="AP1099" s="324">
        <f t="shared" si="210"/>
        <v>0</v>
      </c>
      <c r="AQ1099" s="324">
        <f t="shared" si="211"/>
        <v>0</v>
      </c>
      <c r="AR1099" s="324">
        <f t="shared" si="212"/>
        <v>0</v>
      </c>
      <c r="AS1099" s="324">
        <f t="shared" si="213"/>
        <v>0</v>
      </c>
      <c r="AT1099" s="324">
        <f t="shared" si="214"/>
        <v>0</v>
      </c>
      <c r="AU1099" s="321">
        <f t="shared" si="215"/>
        <v>0</v>
      </c>
      <c r="AV1099" s="322" t="str">
        <f t="shared" si="205"/>
        <v/>
      </c>
      <c r="AW1099" s="110"/>
      <c r="AX1099" s="110"/>
      <c r="AY1099" s="110"/>
    </row>
    <row r="1100" spans="1:51">
      <c r="A1100" s="319"/>
      <c r="B1100" s="634"/>
      <c r="C1100" s="634"/>
      <c r="D1100" s="633"/>
      <c r="E1100" s="635"/>
      <c r="F1100" s="635"/>
      <c r="G1100" s="634"/>
      <c r="H1100" s="647"/>
      <c r="I1100" s="651"/>
      <c r="J1100" s="647"/>
      <c r="K1100" s="649"/>
      <c r="L1100" s="647">
        <f>IF(D1100="",0,VLOOKUP(D1100,LookupDataNonCounty!$B$2:$C$16,2,FALSE)*J1100)</f>
        <v>0</v>
      </c>
      <c r="M1100" s="647"/>
      <c r="N1100" s="647"/>
      <c r="O1100" s="647"/>
      <c r="P1100" s="647"/>
      <c r="Q1100" s="647"/>
      <c r="R1100" s="459"/>
      <c r="S1100" s="460"/>
      <c r="T1100" s="461"/>
      <c r="U1100" s="462"/>
      <c r="V1100" s="459"/>
      <c r="W1100" s="459"/>
      <c r="X1100" s="459"/>
      <c r="Y1100" s="463"/>
      <c r="Z1100" s="464"/>
      <c r="AA1100" s="465"/>
      <c r="AB1100" s="459"/>
      <c r="AC1100" s="463"/>
      <c r="AD1100" s="464"/>
      <c r="AE1100" s="466"/>
      <c r="AF1100" s="464"/>
      <c r="AG1100" s="461"/>
      <c r="AH1100" s="464"/>
      <c r="AI1100" s="461"/>
      <c r="AJ1100" s="653">
        <f t="shared" si="206"/>
        <v>1</v>
      </c>
      <c r="AK1100" s="608"/>
      <c r="AL1100" s="320">
        <f t="shared" si="204"/>
        <v>0</v>
      </c>
      <c r="AM1100" s="320">
        <f t="shared" si="207"/>
        <v>0</v>
      </c>
      <c r="AN1100" s="324">
        <f t="shared" si="208"/>
        <v>0</v>
      </c>
      <c r="AO1100" s="324">
        <f t="shared" si="209"/>
        <v>0</v>
      </c>
      <c r="AP1100" s="324">
        <f t="shared" si="210"/>
        <v>0</v>
      </c>
      <c r="AQ1100" s="324">
        <f t="shared" si="211"/>
        <v>0</v>
      </c>
      <c r="AR1100" s="324">
        <f t="shared" si="212"/>
        <v>0</v>
      </c>
      <c r="AS1100" s="324">
        <f t="shared" si="213"/>
        <v>0</v>
      </c>
      <c r="AT1100" s="324">
        <f t="shared" si="214"/>
        <v>0</v>
      </c>
      <c r="AU1100" s="321">
        <f t="shared" si="215"/>
        <v>0</v>
      </c>
      <c r="AV1100" s="322" t="str">
        <f t="shared" si="205"/>
        <v/>
      </c>
      <c r="AW1100" s="110"/>
      <c r="AX1100" s="110"/>
      <c r="AY1100" s="110"/>
    </row>
    <row r="1101" spans="1:51">
      <c r="A1101" s="319"/>
      <c r="B1101" s="634"/>
      <c r="C1101" s="634"/>
      <c r="D1101" s="633"/>
      <c r="E1101" s="635"/>
      <c r="F1101" s="635"/>
      <c r="G1101" s="634"/>
      <c r="H1101" s="647"/>
      <c r="I1101" s="651"/>
      <c r="J1101" s="647"/>
      <c r="K1101" s="649"/>
      <c r="L1101" s="647">
        <f>IF(D1101="",0,VLOOKUP(D1101,LookupDataNonCounty!$B$2:$C$16,2,FALSE)*J1101)</f>
        <v>0</v>
      </c>
      <c r="M1101" s="647"/>
      <c r="N1101" s="647"/>
      <c r="O1101" s="647"/>
      <c r="P1101" s="647"/>
      <c r="Q1101" s="647"/>
      <c r="R1101" s="459"/>
      <c r="S1101" s="460"/>
      <c r="T1101" s="461"/>
      <c r="U1101" s="462"/>
      <c r="V1101" s="459"/>
      <c r="W1101" s="459"/>
      <c r="X1101" s="459"/>
      <c r="Y1101" s="463"/>
      <c r="Z1101" s="464"/>
      <c r="AA1101" s="465"/>
      <c r="AB1101" s="459"/>
      <c r="AC1101" s="463"/>
      <c r="AD1101" s="464"/>
      <c r="AE1101" s="466"/>
      <c r="AF1101" s="464"/>
      <c r="AG1101" s="461"/>
      <c r="AH1101" s="464"/>
      <c r="AI1101" s="461"/>
      <c r="AJ1101" s="653">
        <f t="shared" si="206"/>
        <v>1</v>
      </c>
      <c r="AK1101" s="607"/>
      <c r="AL1101" s="320">
        <f t="shared" si="204"/>
        <v>0</v>
      </c>
      <c r="AM1101" s="320">
        <f t="shared" si="207"/>
        <v>0</v>
      </c>
      <c r="AN1101" s="324">
        <f t="shared" si="208"/>
        <v>0</v>
      </c>
      <c r="AO1101" s="324">
        <f t="shared" si="209"/>
        <v>0</v>
      </c>
      <c r="AP1101" s="324">
        <f t="shared" si="210"/>
        <v>0</v>
      </c>
      <c r="AQ1101" s="324">
        <f t="shared" si="211"/>
        <v>0</v>
      </c>
      <c r="AR1101" s="324">
        <f t="shared" si="212"/>
        <v>0</v>
      </c>
      <c r="AS1101" s="324">
        <f t="shared" si="213"/>
        <v>0</v>
      </c>
      <c r="AT1101" s="324">
        <f t="shared" si="214"/>
        <v>0</v>
      </c>
      <c r="AU1101" s="321">
        <f t="shared" si="215"/>
        <v>0</v>
      </c>
      <c r="AV1101" s="322" t="str">
        <f t="shared" si="205"/>
        <v/>
      </c>
      <c r="AW1101" s="110"/>
      <c r="AX1101" s="110"/>
      <c r="AY1101" s="110"/>
    </row>
    <row r="1102" spans="1:51">
      <c r="A1102" s="319"/>
      <c r="B1102" s="634"/>
      <c r="C1102" s="634"/>
      <c r="D1102" s="633"/>
      <c r="E1102" s="635"/>
      <c r="F1102" s="635"/>
      <c r="G1102" s="634"/>
      <c r="H1102" s="647"/>
      <c r="I1102" s="651"/>
      <c r="J1102" s="647"/>
      <c r="K1102" s="649"/>
      <c r="L1102" s="647">
        <f>IF(D1102="",0,VLOOKUP(D1102,LookupDataNonCounty!$B$2:$C$16,2,FALSE)*J1102)</f>
        <v>0</v>
      </c>
      <c r="M1102" s="647"/>
      <c r="N1102" s="647"/>
      <c r="O1102" s="647"/>
      <c r="P1102" s="647"/>
      <c r="Q1102" s="647"/>
      <c r="R1102" s="459"/>
      <c r="S1102" s="460"/>
      <c r="T1102" s="461"/>
      <c r="U1102" s="462"/>
      <c r="V1102" s="459"/>
      <c r="W1102" s="459"/>
      <c r="X1102" s="459"/>
      <c r="Y1102" s="463"/>
      <c r="Z1102" s="464"/>
      <c r="AA1102" s="465"/>
      <c r="AB1102" s="459"/>
      <c r="AC1102" s="463"/>
      <c r="AD1102" s="464"/>
      <c r="AE1102" s="466"/>
      <c r="AF1102" s="464"/>
      <c r="AG1102" s="461"/>
      <c r="AH1102" s="464"/>
      <c r="AI1102" s="461"/>
      <c r="AJ1102" s="653">
        <f t="shared" si="206"/>
        <v>1</v>
      </c>
      <c r="AK1102" s="608"/>
      <c r="AL1102" s="320">
        <f t="shared" si="204"/>
        <v>0</v>
      </c>
      <c r="AM1102" s="320">
        <f t="shared" si="207"/>
        <v>0</v>
      </c>
      <c r="AN1102" s="324">
        <f t="shared" si="208"/>
        <v>0</v>
      </c>
      <c r="AO1102" s="324">
        <f t="shared" si="209"/>
        <v>0</v>
      </c>
      <c r="AP1102" s="324">
        <f t="shared" si="210"/>
        <v>0</v>
      </c>
      <c r="AQ1102" s="324">
        <f t="shared" si="211"/>
        <v>0</v>
      </c>
      <c r="AR1102" s="324">
        <f t="shared" si="212"/>
        <v>0</v>
      </c>
      <c r="AS1102" s="324">
        <f t="shared" si="213"/>
        <v>0</v>
      </c>
      <c r="AT1102" s="324">
        <f t="shared" si="214"/>
        <v>0</v>
      </c>
      <c r="AU1102" s="321">
        <f t="shared" si="215"/>
        <v>0</v>
      </c>
      <c r="AV1102" s="322" t="str">
        <f t="shared" si="205"/>
        <v/>
      </c>
      <c r="AW1102" s="110"/>
      <c r="AX1102" s="110"/>
      <c r="AY1102" s="110"/>
    </row>
    <row r="1103" spans="1:51">
      <c r="A1103" s="319"/>
      <c r="B1103" s="634"/>
      <c r="C1103" s="634"/>
      <c r="D1103" s="633"/>
      <c r="E1103" s="635"/>
      <c r="F1103" s="635"/>
      <c r="G1103" s="634"/>
      <c r="H1103" s="647"/>
      <c r="I1103" s="651"/>
      <c r="J1103" s="647"/>
      <c r="K1103" s="649"/>
      <c r="L1103" s="647">
        <f>IF(D1103="",0,VLOOKUP(D1103,LookupDataNonCounty!$B$2:$C$16,2,FALSE)*J1103)</f>
        <v>0</v>
      </c>
      <c r="M1103" s="647"/>
      <c r="N1103" s="647"/>
      <c r="O1103" s="647"/>
      <c r="P1103" s="647"/>
      <c r="Q1103" s="647"/>
      <c r="R1103" s="459"/>
      <c r="S1103" s="460"/>
      <c r="T1103" s="461"/>
      <c r="U1103" s="462"/>
      <c r="V1103" s="459"/>
      <c r="W1103" s="459"/>
      <c r="X1103" s="459"/>
      <c r="Y1103" s="463"/>
      <c r="Z1103" s="464"/>
      <c r="AA1103" s="465"/>
      <c r="AB1103" s="459"/>
      <c r="AC1103" s="463"/>
      <c r="AD1103" s="464"/>
      <c r="AE1103" s="466"/>
      <c r="AF1103" s="464"/>
      <c r="AG1103" s="461"/>
      <c r="AH1103" s="464"/>
      <c r="AI1103" s="461"/>
      <c r="AJ1103" s="653">
        <f t="shared" si="206"/>
        <v>1</v>
      </c>
      <c r="AK1103" s="607"/>
      <c r="AL1103" s="320">
        <f t="shared" si="204"/>
        <v>0</v>
      </c>
      <c r="AM1103" s="320">
        <f t="shared" si="207"/>
        <v>0</v>
      </c>
      <c r="AN1103" s="324">
        <f t="shared" si="208"/>
        <v>0</v>
      </c>
      <c r="AO1103" s="324">
        <f t="shared" si="209"/>
        <v>0</v>
      </c>
      <c r="AP1103" s="324">
        <f t="shared" si="210"/>
        <v>0</v>
      </c>
      <c r="AQ1103" s="324">
        <f t="shared" si="211"/>
        <v>0</v>
      </c>
      <c r="AR1103" s="324">
        <f t="shared" si="212"/>
        <v>0</v>
      </c>
      <c r="AS1103" s="324">
        <f t="shared" si="213"/>
        <v>0</v>
      </c>
      <c r="AT1103" s="324">
        <f t="shared" si="214"/>
        <v>0</v>
      </c>
      <c r="AU1103" s="321">
        <f t="shared" si="215"/>
        <v>0</v>
      </c>
      <c r="AV1103" s="322" t="str">
        <f t="shared" si="205"/>
        <v/>
      </c>
      <c r="AW1103" s="110"/>
      <c r="AX1103" s="110"/>
      <c r="AY1103" s="110"/>
    </row>
    <row r="1104" spans="1:51">
      <c r="A1104" s="319"/>
      <c r="B1104" s="634"/>
      <c r="C1104" s="634"/>
      <c r="D1104" s="633"/>
      <c r="E1104" s="635"/>
      <c r="F1104" s="635"/>
      <c r="G1104" s="634"/>
      <c r="H1104" s="647"/>
      <c r="I1104" s="651"/>
      <c r="J1104" s="647"/>
      <c r="K1104" s="649"/>
      <c r="L1104" s="647">
        <f>IF(D1104="",0,VLOOKUP(D1104,LookupDataNonCounty!$B$2:$C$16,2,FALSE)*J1104)</f>
        <v>0</v>
      </c>
      <c r="M1104" s="647"/>
      <c r="N1104" s="647"/>
      <c r="O1104" s="647"/>
      <c r="P1104" s="647"/>
      <c r="Q1104" s="647"/>
      <c r="R1104" s="459"/>
      <c r="S1104" s="460"/>
      <c r="T1104" s="461"/>
      <c r="U1104" s="462"/>
      <c r="V1104" s="459"/>
      <c r="W1104" s="459"/>
      <c r="X1104" s="459"/>
      <c r="Y1104" s="463"/>
      <c r="Z1104" s="464"/>
      <c r="AA1104" s="465"/>
      <c r="AB1104" s="459"/>
      <c r="AC1104" s="463"/>
      <c r="AD1104" s="464"/>
      <c r="AE1104" s="466"/>
      <c r="AF1104" s="464"/>
      <c r="AG1104" s="461"/>
      <c r="AH1104" s="464"/>
      <c r="AI1104" s="461"/>
      <c r="AJ1104" s="653">
        <f t="shared" si="206"/>
        <v>1</v>
      </c>
      <c r="AK1104" s="608"/>
      <c r="AL1104" s="320">
        <f t="shared" si="204"/>
        <v>0</v>
      </c>
      <c r="AM1104" s="320">
        <f t="shared" si="207"/>
        <v>0</v>
      </c>
      <c r="AN1104" s="324">
        <f t="shared" si="208"/>
        <v>0</v>
      </c>
      <c r="AO1104" s="324">
        <f t="shared" si="209"/>
        <v>0</v>
      </c>
      <c r="AP1104" s="324">
        <f t="shared" si="210"/>
        <v>0</v>
      </c>
      <c r="AQ1104" s="324">
        <f t="shared" si="211"/>
        <v>0</v>
      </c>
      <c r="AR1104" s="324">
        <f t="shared" si="212"/>
        <v>0</v>
      </c>
      <c r="AS1104" s="324">
        <f t="shared" si="213"/>
        <v>0</v>
      </c>
      <c r="AT1104" s="324">
        <f t="shared" si="214"/>
        <v>0</v>
      </c>
      <c r="AU1104" s="321">
        <f t="shared" si="215"/>
        <v>0</v>
      </c>
      <c r="AV1104" s="322" t="str">
        <f t="shared" si="205"/>
        <v/>
      </c>
      <c r="AW1104" s="110"/>
      <c r="AX1104" s="110"/>
      <c r="AY1104" s="110"/>
    </row>
    <row r="1105" spans="1:51">
      <c r="A1105" s="319"/>
      <c r="B1105" s="634"/>
      <c r="C1105" s="634"/>
      <c r="D1105" s="633"/>
      <c r="E1105" s="635"/>
      <c r="F1105" s="635"/>
      <c r="G1105" s="634"/>
      <c r="H1105" s="647"/>
      <c r="I1105" s="651"/>
      <c r="J1105" s="647"/>
      <c r="K1105" s="649"/>
      <c r="L1105" s="647">
        <f>IF(D1105="",0,VLOOKUP(D1105,LookupDataNonCounty!$B$2:$C$16,2,FALSE)*J1105)</f>
        <v>0</v>
      </c>
      <c r="M1105" s="647"/>
      <c r="N1105" s="647"/>
      <c r="O1105" s="647"/>
      <c r="P1105" s="647"/>
      <c r="Q1105" s="647"/>
      <c r="R1105" s="459"/>
      <c r="S1105" s="460"/>
      <c r="T1105" s="461"/>
      <c r="U1105" s="462"/>
      <c r="V1105" s="459"/>
      <c r="W1105" s="459"/>
      <c r="X1105" s="459"/>
      <c r="Y1105" s="463"/>
      <c r="Z1105" s="464"/>
      <c r="AA1105" s="465"/>
      <c r="AB1105" s="459"/>
      <c r="AC1105" s="463"/>
      <c r="AD1105" s="464"/>
      <c r="AE1105" s="466"/>
      <c r="AF1105" s="464"/>
      <c r="AG1105" s="461"/>
      <c r="AH1105" s="464"/>
      <c r="AI1105" s="461"/>
      <c r="AJ1105" s="653">
        <f t="shared" si="206"/>
        <v>1</v>
      </c>
      <c r="AK1105" s="607"/>
      <c r="AL1105" s="320">
        <f t="shared" si="204"/>
        <v>0</v>
      </c>
      <c r="AM1105" s="320">
        <f t="shared" si="207"/>
        <v>0</v>
      </c>
      <c r="AN1105" s="324">
        <f t="shared" si="208"/>
        <v>0</v>
      </c>
      <c r="AO1105" s="324">
        <f t="shared" si="209"/>
        <v>0</v>
      </c>
      <c r="AP1105" s="324">
        <f t="shared" si="210"/>
        <v>0</v>
      </c>
      <c r="AQ1105" s="324">
        <f t="shared" si="211"/>
        <v>0</v>
      </c>
      <c r="AR1105" s="324">
        <f t="shared" si="212"/>
        <v>0</v>
      </c>
      <c r="AS1105" s="324">
        <f t="shared" si="213"/>
        <v>0</v>
      </c>
      <c r="AT1105" s="324">
        <f t="shared" si="214"/>
        <v>0</v>
      </c>
      <c r="AU1105" s="321">
        <f t="shared" si="215"/>
        <v>0</v>
      </c>
      <c r="AV1105" s="322" t="str">
        <f t="shared" si="205"/>
        <v/>
      </c>
      <c r="AW1105" s="110"/>
      <c r="AX1105" s="110"/>
      <c r="AY1105" s="110"/>
    </row>
    <row r="1106" spans="1:51">
      <c r="A1106" s="319"/>
      <c r="B1106" s="634"/>
      <c r="C1106" s="634"/>
      <c r="D1106" s="633"/>
      <c r="E1106" s="635"/>
      <c r="F1106" s="635"/>
      <c r="G1106" s="634"/>
      <c r="H1106" s="647"/>
      <c r="I1106" s="651"/>
      <c r="J1106" s="647"/>
      <c r="K1106" s="649"/>
      <c r="L1106" s="647">
        <f>IF(D1106="",0,VLOOKUP(D1106,LookupDataNonCounty!$B$2:$C$16,2,FALSE)*J1106)</f>
        <v>0</v>
      </c>
      <c r="M1106" s="647"/>
      <c r="N1106" s="647"/>
      <c r="O1106" s="647"/>
      <c r="P1106" s="647"/>
      <c r="Q1106" s="647"/>
      <c r="R1106" s="459"/>
      <c r="S1106" s="460"/>
      <c r="T1106" s="461"/>
      <c r="U1106" s="462"/>
      <c r="V1106" s="459"/>
      <c r="W1106" s="459"/>
      <c r="X1106" s="459"/>
      <c r="Y1106" s="463"/>
      <c r="Z1106" s="464"/>
      <c r="AA1106" s="465"/>
      <c r="AB1106" s="459"/>
      <c r="AC1106" s="463"/>
      <c r="AD1106" s="464"/>
      <c r="AE1106" s="466"/>
      <c r="AF1106" s="464"/>
      <c r="AG1106" s="461"/>
      <c r="AH1106" s="464"/>
      <c r="AI1106" s="461"/>
      <c r="AJ1106" s="653">
        <f t="shared" si="206"/>
        <v>1</v>
      </c>
      <c r="AK1106" s="608"/>
      <c r="AL1106" s="320">
        <f t="shared" si="204"/>
        <v>0</v>
      </c>
      <c r="AM1106" s="320">
        <f t="shared" si="207"/>
        <v>0</v>
      </c>
      <c r="AN1106" s="324">
        <f t="shared" si="208"/>
        <v>0</v>
      </c>
      <c r="AO1106" s="324">
        <f t="shared" si="209"/>
        <v>0</v>
      </c>
      <c r="AP1106" s="324">
        <f t="shared" si="210"/>
        <v>0</v>
      </c>
      <c r="AQ1106" s="324">
        <f t="shared" si="211"/>
        <v>0</v>
      </c>
      <c r="AR1106" s="324">
        <f t="shared" si="212"/>
        <v>0</v>
      </c>
      <c r="AS1106" s="324">
        <f t="shared" si="213"/>
        <v>0</v>
      </c>
      <c r="AT1106" s="324">
        <f t="shared" si="214"/>
        <v>0</v>
      </c>
      <c r="AU1106" s="321">
        <f t="shared" si="215"/>
        <v>0</v>
      </c>
      <c r="AV1106" s="322" t="str">
        <f t="shared" si="205"/>
        <v/>
      </c>
      <c r="AW1106" s="110"/>
      <c r="AX1106" s="110"/>
      <c r="AY1106" s="110"/>
    </row>
    <row r="1107" spans="1:51">
      <c r="A1107" s="319"/>
      <c r="B1107" s="634"/>
      <c r="C1107" s="634"/>
      <c r="D1107" s="633"/>
      <c r="E1107" s="635"/>
      <c r="F1107" s="635"/>
      <c r="G1107" s="634"/>
      <c r="H1107" s="647"/>
      <c r="I1107" s="651"/>
      <c r="J1107" s="647"/>
      <c r="K1107" s="649"/>
      <c r="L1107" s="647">
        <f>IF(D1107="",0,VLOOKUP(D1107,LookupDataNonCounty!$B$2:$C$16,2,FALSE)*J1107)</f>
        <v>0</v>
      </c>
      <c r="M1107" s="647"/>
      <c r="N1107" s="647"/>
      <c r="O1107" s="647"/>
      <c r="P1107" s="647"/>
      <c r="Q1107" s="647"/>
      <c r="R1107" s="459"/>
      <c r="S1107" s="460"/>
      <c r="T1107" s="461"/>
      <c r="U1107" s="462"/>
      <c r="V1107" s="459"/>
      <c r="W1107" s="459"/>
      <c r="X1107" s="459"/>
      <c r="Y1107" s="463"/>
      <c r="Z1107" s="464"/>
      <c r="AA1107" s="465"/>
      <c r="AB1107" s="459"/>
      <c r="AC1107" s="463"/>
      <c r="AD1107" s="464"/>
      <c r="AE1107" s="466"/>
      <c r="AF1107" s="464"/>
      <c r="AG1107" s="461"/>
      <c r="AH1107" s="464"/>
      <c r="AI1107" s="461"/>
      <c r="AJ1107" s="653">
        <f t="shared" si="206"/>
        <v>1</v>
      </c>
      <c r="AK1107" s="607"/>
      <c r="AL1107" s="320">
        <f t="shared" si="204"/>
        <v>0</v>
      </c>
      <c r="AM1107" s="320">
        <f t="shared" si="207"/>
        <v>0</v>
      </c>
      <c r="AN1107" s="324">
        <f t="shared" si="208"/>
        <v>0</v>
      </c>
      <c r="AO1107" s="324">
        <f t="shared" si="209"/>
        <v>0</v>
      </c>
      <c r="AP1107" s="324">
        <f t="shared" si="210"/>
        <v>0</v>
      </c>
      <c r="AQ1107" s="324">
        <f t="shared" si="211"/>
        <v>0</v>
      </c>
      <c r="AR1107" s="324">
        <f t="shared" si="212"/>
        <v>0</v>
      </c>
      <c r="AS1107" s="324">
        <f t="shared" si="213"/>
        <v>0</v>
      </c>
      <c r="AT1107" s="324">
        <f t="shared" si="214"/>
        <v>0</v>
      </c>
      <c r="AU1107" s="321">
        <f t="shared" si="215"/>
        <v>0</v>
      </c>
      <c r="AV1107" s="322" t="str">
        <f t="shared" si="205"/>
        <v/>
      </c>
      <c r="AW1107" s="110"/>
      <c r="AX1107" s="110"/>
      <c r="AY1107" s="110"/>
    </row>
    <row r="1108" spans="1:51">
      <c r="A1108" s="319"/>
      <c r="B1108" s="634"/>
      <c r="C1108" s="634"/>
      <c r="D1108" s="633"/>
      <c r="E1108" s="635"/>
      <c r="F1108" s="635"/>
      <c r="G1108" s="634"/>
      <c r="H1108" s="647"/>
      <c r="I1108" s="651"/>
      <c r="J1108" s="647"/>
      <c r="K1108" s="649"/>
      <c r="L1108" s="647">
        <f>IF(D1108="",0,VLOOKUP(D1108,LookupDataNonCounty!$B$2:$C$16,2,FALSE)*J1108)</f>
        <v>0</v>
      </c>
      <c r="M1108" s="647"/>
      <c r="N1108" s="647"/>
      <c r="O1108" s="647"/>
      <c r="P1108" s="647"/>
      <c r="Q1108" s="647"/>
      <c r="R1108" s="459"/>
      <c r="S1108" s="460"/>
      <c r="T1108" s="461"/>
      <c r="U1108" s="462"/>
      <c r="V1108" s="459"/>
      <c r="W1108" s="459"/>
      <c r="X1108" s="459"/>
      <c r="Y1108" s="463"/>
      <c r="Z1108" s="464"/>
      <c r="AA1108" s="465"/>
      <c r="AB1108" s="459"/>
      <c r="AC1108" s="463"/>
      <c r="AD1108" s="464"/>
      <c r="AE1108" s="466"/>
      <c r="AF1108" s="464"/>
      <c r="AG1108" s="461"/>
      <c r="AH1108" s="464"/>
      <c r="AI1108" s="461"/>
      <c r="AJ1108" s="653">
        <f t="shared" si="206"/>
        <v>1</v>
      </c>
      <c r="AK1108" s="608"/>
      <c r="AL1108" s="320">
        <f t="shared" si="204"/>
        <v>0</v>
      </c>
      <c r="AM1108" s="320">
        <f t="shared" si="207"/>
        <v>0</v>
      </c>
      <c r="AN1108" s="324">
        <f t="shared" si="208"/>
        <v>0</v>
      </c>
      <c r="AO1108" s="324">
        <f t="shared" si="209"/>
        <v>0</v>
      </c>
      <c r="AP1108" s="324">
        <f t="shared" si="210"/>
        <v>0</v>
      </c>
      <c r="AQ1108" s="324">
        <f t="shared" si="211"/>
        <v>0</v>
      </c>
      <c r="AR1108" s="324">
        <f t="shared" si="212"/>
        <v>0</v>
      </c>
      <c r="AS1108" s="324">
        <f t="shared" si="213"/>
        <v>0</v>
      </c>
      <c r="AT1108" s="324">
        <f t="shared" si="214"/>
        <v>0</v>
      </c>
      <c r="AU1108" s="321">
        <f t="shared" si="215"/>
        <v>0</v>
      </c>
      <c r="AV1108" s="322" t="str">
        <f t="shared" si="205"/>
        <v/>
      </c>
      <c r="AW1108" s="110"/>
      <c r="AX1108" s="110"/>
      <c r="AY1108" s="110"/>
    </row>
    <row r="1109" spans="1:51">
      <c r="A1109" s="319"/>
      <c r="B1109" s="634"/>
      <c r="C1109" s="634"/>
      <c r="D1109" s="633"/>
      <c r="E1109" s="635"/>
      <c r="F1109" s="635"/>
      <c r="G1109" s="634"/>
      <c r="H1109" s="647"/>
      <c r="I1109" s="651"/>
      <c r="J1109" s="647"/>
      <c r="K1109" s="649"/>
      <c r="L1109" s="647">
        <f>IF(D1109="",0,VLOOKUP(D1109,LookupDataNonCounty!$B$2:$C$16,2,FALSE)*J1109)</f>
        <v>0</v>
      </c>
      <c r="M1109" s="647"/>
      <c r="N1109" s="647"/>
      <c r="O1109" s="647"/>
      <c r="P1109" s="647"/>
      <c r="Q1109" s="647"/>
      <c r="R1109" s="459"/>
      <c r="S1109" s="460"/>
      <c r="T1109" s="461"/>
      <c r="U1109" s="462"/>
      <c r="V1109" s="459"/>
      <c r="W1109" s="459"/>
      <c r="X1109" s="459"/>
      <c r="Y1109" s="463"/>
      <c r="Z1109" s="464"/>
      <c r="AA1109" s="465"/>
      <c r="AB1109" s="459"/>
      <c r="AC1109" s="463"/>
      <c r="AD1109" s="464"/>
      <c r="AE1109" s="466"/>
      <c r="AF1109" s="464"/>
      <c r="AG1109" s="461"/>
      <c r="AH1109" s="464"/>
      <c r="AI1109" s="461"/>
      <c r="AJ1109" s="653">
        <f t="shared" si="206"/>
        <v>1</v>
      </c>
      <c r="AK1109" s="607"/>
      <c r="AL1109" s="320">
        <f t="shared" si="204"/>
        <v>0</v>
      </c>
      <c r="AM1109" s="320">
        <f t="shared" si="207"/>
        <v>0</v>
      </c>
      <c r="AN1109" s="324">
        <f t="shared" si="208"/>
        <v>0</v>
      </c>
      <c r="AO1109" s="324">
        <f t="shared" si="209"/>
        <v>0</v>
      </c>
      <c r="AP1109" s="324">
        <f t="shared" si="210"/>
        <v>0</v>
      </c>
      <c r="AQ1109" s="324">
        <f t="shared" si="211"/>
        <v>0</v>
      </c>
      <c r="AR1109" s="324">
        <f t="shared" si="212"/>
        <v>0</v>
      </c>
      <c r="AS1109" s="324">
        <f t="shared" si="213"/>
        <v>0</v>
      </c>
      <c r="AT1109" s="324">
        <f t="shared" si="214"/>
        <v>0</v>
      </c>
      <c r="AU1109" s="321">
        <f t="shared" si="215"/>
        <v>0</v>
      </c>
      <c r="AV1109" s="322" t="str">
        <f t="shared" si="205"/>
        <v/>
      </c>
      <c r="AW1109" s="110"/>
      <c r="AX1109" s="110"/>
      <c r="AY1109" s="110"/>
    </row>
    <row r="1110" spans="1:51">
      <c r="A1110" s="319"/>
      <c r="B1110" s="634"/>
      <c r="C1110" s="634"/>
      <c r="D1110" s="633"/>
      <c r="E1110" s="635"/>
      <c r="F1110" s="635"/>
      <c r="G1110" s="634"/>
      <c r="H1110" s="647"/>
      <c r="I1110" s="651"/>
      <c r="J1110" s="647"/>
      <c r="K1110" s="649"/>
      <c r="L1110" s="647">
        <f>IF(D1110="",0,VLOOKUP(D1110,LookupDataNonCounty!$B$2:$C$16,2,FALSE)*J1110)</f>
        <v>0</v>
      </c>
      <c r="M1110" s="647"/>
      <c r="N1110" s="647"/>
      <c r="O1110" s="647"/>
      <c r="P1110" s="647"/>
      <c r="Q1110" s="647"/>
      <c r="R1110" s="459"/>
      <c r="S1110" s="460"/>
      <c r="T1110" s="461"/>
      <c r="U1110" s="462"/>
      <c r="V1110" s="459"/>
      <c r="W1110" s="459"/>
      <c r="X1110" s="459"/>
      <c r="Y1110" s="463"/>
      <c r="Z1110" s="464"/>
      <c r="AA1110" s="465"/>
      <c r="AB1110" s="459"/>
      <c r="AC1110" s="463"/>
      <c r="AD1110" s="464"/>
      <c r="AE1110" s="466"/>
      <c r="AF1110" s="464"/>
      <c r="AG1110" s="461"/>
      <c r="AH1110" s="464"/>
      <c r="AI1110" s="461"/>
      <c r="AJ1110" s="653">
        <f t="shared" si="206"/>
        <v>1</v>
      </c>
      <c r="AK1110" s="608"/>
      <c r="AL1110" s="320">
        <f t="shared" si="204"/>
        <v>0</v>
      </c>
      <c r="AM1110" s="320">
        <f t="shared" si="207"/>
        <v>0</v>
      </c>
      <c r="AN1110" s="324">
        <f t="shared" si="208"/>
        <v>0</v>
      </c>
      <c r="AO1110" s="324">
        <f t="shared" si="209"/>
        <v>0</v>
      </c>
      <c r="AP1110" s="324">
        <f t="shared" si="210"/>
        <v>0</v>
      </c>
      <c r="AQ1110" s="324">
        <f t="shared" si="211"/>
        <v>0</v>
      </c>
      <c r="AR1110" s="324">
        <f t="shared" si="212"/>
        <v>0</v>
      </c>
      <c r="AS1110" s="324">
        <f t="shared" si="213"/>
        <v>0</v>
      </c>
      <c r="AT1110" s="324">
        <f t="shared" si="214"/>
        <v>0</v>
      </c>
      <c r="AU1110" s="321">
        <f t="shared" si="215"/>
        <v>0</v>
      </c>
      <c r="AV1110" s="322" t="str">
        <f t="shared" si="205"/>
        <v/>
      </c>
      <c r="AW1110" s="110"/>
      <c r="AX1110" s="110"/>
      <c r="AY1110" s="110"/>
    </row>
    <row r="1111" spans="1:51">
      <c r="A1111" s="319"/>
      <c r="B1111" s="634"/>
      <c r="C1111" s="634"/>
      <c r="D1111" s="633"/>
      <c r="E1111" s="635"/>
      <c r="F1111" s="635"/>
      <c r="G1111" s="634"/>
      <c r="H1111" s="647"/>
      <c r="I1111" s="651"/>
      <c r="J1111" s="647"/>
      <c r="K1111" s="649"/>
      <c r="L1111" s="647">
        <f>IF(D1111="",0,VLOOKUP(D1111,LookupDataNonCounty!$B$2:$C$16,2,FALSE)*J1111)</f>
        <v>0</v>
      </c>
      <c r="M1111" s="647"/>
      <c r="N1111" s="647"/>
      <c r="O1111" s="647"/>
      <c r="P1111" s="647"/>
      <c r="Q1111" s="647"/>
      <c r="R1111" s="459"/>
      <c r="S1111" s="460"/>
      <c r="T1111" s="461"/>
      <c r="U1111" s="462"/>
      <c r="V1111" s="459"/>
      <c r="W1111" s="459"/>
      <c r="X1111" s="459"/>
      <c r="Y1111" s="463"/>
      <c r="Z1111" s="464"/>
      <c r="AA1111" s="465"/>
      <c r="AB1111" s="459"/>
      <c r="AC1111" s="463"/>
      <c r="AD1111" s="464"/>
      <c r="AE1111" s="466"/>
      <c r="AF1111" s="464"/>
      <c r="AG1111" s="461"/>
      <c r="AH1111" s="464"/>
      <c r="AI1111" s="461"/>
      <c r="AJ1111" s="653">
        <f t="shared" si="206"/>
        <v>1</v>
      </c>
      <c r="AK1111" s="607"/>
      <c r="AL1111" s="320">
        <f t="shared" si="204"/>
        <v>0</v>
      </c>
      <c r="AM1111" s="320">
        <f t="shared" si="207"/>
        <v>0</v>
      </c>
      <c r="AN1111" s="324">
        <f t="shared" si="208"/>
        <v>0</v>
      </c>
      <c r="AO1111" s="324">
        <f t="shared" si="209"/>
        <v>0</v>
      </c>
      <c r="AP1111" s="324">
        <f t="shared" si="210"/>
        <v>0</v>
      </c>
      <c r="AQ1111" s="324">
        <f t="shared" si="211"/>
        <v>0</v>
      </c>
      <c r="AR1111" s="324">
        <f t="shared" si="212"/>
        <v>0</v>
      </c>
      <c r="AS1111" s="324">
        <f t="shared" si="213"/>
        <v>0</v>
      </c>
      <c r="AT1111" s="324">
        <f t="shared" si="214"/>
        <v>0</v>
      </c>
      <c r="AU1111" s="321">
        <f t="shared" si="215"/>
        <v>0</v>
      </c>
      <c r="AV1111" s="322" t="str">
        <f t="shared" si="205"/>
        <v/>
      </c>
      <c r="AW1111" s="110"/>
      <c r="AX1111" s="110"/>
      <c r="AY1111" s="110"/>
    </row>
    <row r="1112" spans="1:51">
      <c r="A1112" s="319"/>
      <c r="B1112" s="634"/>
      <c r="C1112" s="634"/>
      <c r="D1112" s="633"/>
      <c r="E1112" s="635"/>
      <c r="F1112" s="635"/>
      <c r="G1112" s="634"/>
      <c r="H1112" s="647"/>
      <c r="I1112" s="651"/>
      <c r="J1112" s="647"/>
      <c r="K1112" s="649"/>
      <c r="L1112" s="647">
        <f>IF(D1112="",0,VLOOKUP(D1112,LookupDataNonCounty!$B$2:$C$16,2,FALSE)*J1112)</f>
        <v>0</v>
      </c>
      <c r="M1112" s="647"/>
      <c r="N1112" s="647"/>
      <c r="O1112" s="647"/>
      <c r="P1112" s="647"/>
      <c r="Q1112" s="647"/>
      <c r="R1112" s="459"/>
      <c r="S1112" s="460"/>
      <c r="T1112" s="461"/>
      <c r="U1112" s="462"/>
      <c r="V1112" s="459"/>
      <c r="W1112" s="459"/>
      <c r="X1112" s="459"/>
      <c r="Y1112" s="463"/>
      <c r="Z1112" s="464"/>
      <c r="AA1112" s="465"/>
      <c r="AB1112" s="459"/>
      <c r="AC1112" s="463"/>
      <c r="AD1112" s="464"/>
      <c r="AE1112" s="466"/>
      <c r="AF1112" s="464"/>
      <c r="AG1112" s="461"/>
      <c r="AH1112" s="464"/>
      <c r="AI1112" s="461"/>
      <c r="AJ1112" s="653">
        <f t="shared" si="206"/>
        <v>1</v>
      </c>
      <c r="AK1112" s="608"/>
      <c r="AL1112" s="320">
        <f t="shared" si="204"/>
        <v>0</v>
      </c>
      <c r="AM1112" s="320">
        <f t="shared" si="207"/>
        <v>0</v>
      </c>
      <c r="AN1112" s="324">
        <f t="shared" si="208"/>
        <v>0</v>
      </c>
      <c r="AO1112" s="324">
        <f t="shared" si="209"/>
        <v>0</v>
      </c>
      <c r="AP1112" s="324">
        <f t="shared" si="210"/>
        <v>0</v>
      </c>
      <c r="AQ1112" s="324">
        <f t="shared" si="211"/>
        <v>0</v>
      </c>
      <c r="AR1112" s="324">
        <f t="shared" si="212"/>
        <v>0</v>
      </c>
      <c r="AS1112" s="324">
        <f t="shared" si="213"/>
        <v>0</v>
      </c>
      <c r="AT1112" s="324">
        <f t="shared" si="214"/>
        <v>0</v>
      </c>
      <c r="AU1112" s="321">
        <f t="shared" si="215"/>
        <v>0</v>
      </c>
      <c r="AV1112" s="322" t="str">
        <f t="shared" si="205"/>
        <v/>
      </c>
      <c r="AW1112" s="110"/>
      <c r="AX1112" s="110"/>
      <c r="AY1112" s="110"/>
    </row>
    <row r="1113" spans="1:51">
      <c r="A1113" s="319"/>
      <c r="B1113" s="634"/>
      <c r="C1113" s="634"/>
      <c r="D1113" s="633"/>
      <c r="E1113" s="635"/>
      <c r="F1113" s="635"/>
      <c r="G1113" s="634"/>
      <c r="H1113" s="647"/>
      <c r="I1113" s="651"/>
      <c r="J1113" s="647"/>
      <c r="K1113" s="649"/>
      <c r="L1113" s="647">
        <f>IF(D1113="",0,VLOOKUP(D1113,LookupDataNonCounty!$B$2:$C$16,2,FALSE)*J1113)</f>
        <v>0</v>
      </c>
      <c r="M1113" s="647"/>
      <c r="N1113" s="647"/>
      <c r="O1113" s="647"/>
      <c r="P1113" s="647"/>
      <c r="Q1113" s="647"/>
      <c r="R1113" s="459"/>
      <c r="S1113" s="460"/>
      <c r="T1113" s="461"/>
      <c r="U1113" s="462"/>
      <c r="V1113" s="459"/>
      <c r="W1113" s="459"/>
      <c r="X1113" s="459"/>
      <c r="Y1113" s="463"/>
      <c r="Z1113" s="464"/>
      <c r="AA1113" s="465"/>
      <c r="AB1113" s="459"/>
      <c r="AC1113" s="463"/>
      <c r="AD1113" s="464"/>
      <c r="AE1113" s="466"/>
      <c r="AF1113" s="464"/>
      <c r="AG1113" s="461"/>
      <c r="AH1113" s="464"/>
      <c r="AI1113" s="461"/>
      <c r="AJ1113" s="653">
        <f t="shared" si="206"/>
        <v>1</v>
      </c>
      <c r="AK1113" s="607"/>
      <c r="AL1113" s="320">
        <f t="shared" si="204"/>
        <v>0</v>
      </c>
      <c r="AM1113" s="320">
        <f t="shared" si="207"/>
        <v>0</v>
      </c>
      <c r="AN1113" s="324">
        <f t="shared" si="208"/>
        <v>0</v>
      </c>
      <c r="AO1113" s="324">
        <f t="shared" si="209"/>
        <v>0</v>
      </c>
      <c r="AP1113" s="324">
        <f t="shared" si="210"/>
        <v>0</v>
      </c>
      <c r="AQ1113" s="324">
        <f t="shared" si="211"/>
        <v>0</v>
      </c>
      <c r="AR1113" s="324">
        <f t="shared" si="212"/>
        <v>0</v>
      </c>
      <c r="AS1113" s="324">
        <f t="shared" si="213"/>
        <v>0</v>
      </c>
      <c r="AT1113" s="324">
        <f t="shared" si="214"/>
        <v>0</v>
      </c>
      <c r="AU1113" s="321">
        <f t="shared" si="215"/>
        <v>0</v>
      </c>
      <c r="AV1113" s="322" t="str">
        <f t="shared" si="205"/>
        <v/>
      </c>
      <c r="AW1113" s="110"/>
      <c r="AX1113" s="110"/>
      <c r="AY1113" s="110"/>
    </row>
    <row r="1114" spans="1:51">
      <c r="A1114" s="319"/>
      <c r="B1114" s="634"/>
      <c r="C1114" s="634"/>
      <c r="D1114" s="633"/>
      <c r="E1114" s="635"/>
      <c r="F1114" s="635"/>
      <c r="G1114" s="634"/>
      <c r="H1114" s="647"/>
      <c r="I1114" s="651"/>
      <c r="J1114" s="647"/>
      <c r="K1114" s="649"/>
      <c r="L1114" s="647">
        <f>IF(D1114="",0,VLOOKUP(D1114,LookupDataNonCounty!$B$2:$C$16,2,FALSE)*J1114)</f>
        <v>0</v>
      </c>
      <c r="M1114" s="647"/>
      <c r="N1114" s="647"/>
      <c r="O1114" s="647"/>
      <c r="P1114" s="647"/>
      <c r="Q1114" s="647"/>
      <c r="R1114" s="459"/>
      <c r="S1114" s="460"/>
      <c r="T1114" s="461"/>
      <c r="U1114" s="462"/>
      <c r="V1114" s="459"/>
      <c r="W1114" s="459"/>
      <c r="X1114" s="459"/>
      <c r="Y1114" s="463"/>
      <c r="Z1114" s="464"/>
      <c r="AA1114" s="465"/>
      <c r="AB1114" s="459"/>
      <c r="AC1114" s="463"/>
      <c r="AD1114" s="464"/>
      <c r="AE1114" s="466"/>
      <c r="AF1114" s="464"/>
      <c r="AG1114" s="461"/>
      <c r="AH1114" s="464"/>
      <c r="AI1114" s="461"/>
      <c r="AJ1114" s="653">
        <f t="shared" si="206"/>
        <v>1</v>
      </c>
      <c r="AK1114" s="608"/>
      <c r="AL1114" s="320">
        <f t="shared" si="204"/>
        <v>0</v>
      </c>
      <c r="AM1114" s="320">
        <f t="shared" si="207"/>
        <v>0</v>
      </c>
      <c r="AN1114" s="324">
        <f t="shared" si="208"/>
        <v>0</v>
      </c>
      <c r="AO1114" s="324">
        <f t="shared" si="209"/>
        <v>0</v>
      </c>
      <c r="AP1114" s="324">
        <f t="shared" si="210"/>
        <v>0</v>
      </c>
      <c r="AQ1114" s="324">
        <f t="shared" si="211"/>
        <v>0</v>
      </c>
      <c r="AR1114" s="324">
        <f t="shared" si="212"/>
        <v>0</v>
      </c>
      <c r="AS1114" s="324">
        <f t="shared" si="213"/>
        <v>0</v>
      </c>
      <c r="AT1114" s="324">
        <f t="shared" si="214"/>
        <v>0</v>
      </c>
      <c r="AU1114" s="321">
        <f t="shared" si="215"/>
        <v>0</v>
      </c>
      <c r="AV1114" s="322" t="str">
        <f t="shared" si="205"/>
        <v/>
      </c>
      <c r="AW1114" s="110"/>
      <c r="AX1114" s="110"/>
      <c r="AY1114" s="110"/>
    </row>
    <row r="1115" spans="1:51">
      <c r="A1115" s="319"/>
      <c r="B1115" s="634"/>
      <c r="C1115" s="634"/>
      <c r="D1115" s="633"/>
      <c r="E1115" s="635"/>
      <c r="F1115" s="635"/>
      <c r="G1115" s="634"/>
      <c r="H1115" s="647"/>
      <c r="I1115" s="651"/>
      <c r="J1115" s="647"/>
      <c r="K1115" s="649"/>
      <c r="L1115" s="647">
        <f>IF(D1115="",0,VLOOKUP(D1115,LookupDataNonCounty!$B$2:$C$16,2,FALSE)*J1115)</f>
        <v>0</v>
      </c>
      <c r="M1115" s="647"/>
      <c r="N1115" s="647"/>
      <c r="O1115" s="647"/>
      <c r="P1115" s="647"/>
      <c r="Q1115" s="647"/>
      <c r="R1115" s="459"/>
      <c r="S1115" s="460"/>
      <c r="T1115" s="461"/>
      <c r="U1115" s="462"/>
      <c r="V1115" s="459"/>
      <c r="W1115" s="459"/>
      <c r="X1115" s="459"/>
      <c r="Y1115" s="463"/>
      <c r="Z1115" s="464"/>
      <c r="AA1115" s="465"/>
      <c r="AB1115" s="459"/>
      <c r="AC1115" s="463"/>
      <c r="AD1115" s="464"/>
      <c r="AE1115" s="466"/>
      <c r="AF1115" s="464"/>
      <c r="AG1115" s="461"/>
      <c r="AH1115" s="464"/>
      <c r="AI1115" s="461"/>
      <c r="AJ1115" s="653">
        <f t="shared" si="206"/>
        <v>1</v>
      </c>
      <c r="AK1115" s="607"/>
      <c r="AL1115" s="320">
        <f t="shared" si="204"/>
        <v>0</v>
      </c>
      <c r="AM1115" s="320">
        <f t="shared" si="207"/>
        <v>0</v>
      </c>
      <c r="AN1115" s="324">
        <f t="shared" si="208"/>
        <v>0</v>
      </c>
      <c r="AO1115" s="324">
        <f t="shared" si="209"/>
        <v>0</v>
      </c>
      <c r="AP1115" s="324">
        <f t="shared" si="210"/>
        <v>0</v>
      </c>
      <c r="AQ1115" s="324">
        <f t="shared" si="211"/>
        <v>0</v>
      </c>
      <c r="AR1115" s="324">
        <f t="shared" si="212"/>
        <v>0</v>
      </c>
      <c r="AS1115" s="324">
        <f t="shared" si="213"/>
        <v>0</v>
      </c>
      <c r="AT1115" s="324">
        <f t="shared" si="214"/>
        <v>0</v>
      </c>
      <c r="AU1115" s="321">
        <f t="shared" si="215"/>
        <v>0</v>
      </c>
      <c r="AV1115" s="322" t="str">
        <f t="shared" si="205"/>
        <v/>
      </c>
      <c r="AW1115" s="110"/>
      <c r="AX1115" s="110"/>
      <c r="AY1115" s="110"/>
    </row>
    <row r="1116" spans="1:51">
      <c r="A1116" s="319"/>
      <c r="B1116" s="634"/>
      <c r="C1116" s="634"/>
      <c r="D1116" s="633"/>
      <c r="E1116" s="635"/>
      <c r="F1116" s="635"/>
      <c r="G1116" s="634"/>
      <c r="H1116" s="647"/>
      <c r="I1116" s="651"/>
      <c r="J1116" s="647"/>
      <c r="K1116" s="649"/>
      <c r="L1116" s="647">
        <f>IF(D1116="",0,VLOOKUP(D1116,LookupDataNonCounty!$B$2:$C$16,2,FALSE)*J1116)</f>
        <v>0</v>
      </c>
      <c r="M1116" s="647"/>
      <c r="N1116" s="647"/>
      <c r="O1116" s="647"/>
      <c r="P1116" s="647"/>
      <c r="Q1116" s="647"/>
      <c r="R1116" s="459"/>
      <c r="S1116" s="460"/>
      <c r="T1116" s="461"/>
      <c r="U1116" s="462"/>
      <c r="V1116" s="459"/>
      <c r="W1116" s="459"/>
      <c r="X1116" s="459"/>
      <c r="Y1116" s="463"/>
      <c r="Z1116" s="464"/>
      <c r="AA1116" s="465"/>
      <c r="AB1116" s="459"/>
      <c r="AC1116" s="463"/>
      <c r="AD1116" s="464"/>
      <c r="AE1116" s="466"/>
      <c r="AF1116" s="464"/>
      <c r="AG1116" s="461"/>
      <c r="AH1116" s="464"/>
      <c r="AI1116" s="461"/>
      <c r="AJ1116" s="653">
        <f t="shared" si="206"/>
        <v>1</v>
      </c>
      <c r="AK1116" s="608"/>
      <c r="AL1116" s="320">
        <f t="shared" si="204"/>
        <v>0</v>
      </c>
      <c r="AM1116" s="320">
        <f t="shared" si="207"/>
        <v>0</v>
      </c>
      <c r="AN1116" s="324">
        <f t="shared" si="208"/>
        <v>0</v>
      </c>
      <c r="AO1116" s="324">
        <f t="shared" si="209"/>
        <v>0</v>
      </c>
      <c r="AP1116" s="324">
        <f t="shared" si="210"/>
        <v>0</v>
      </c>
      <c r="AQ1116" s="324">
        <f t="shared" si="211"/>
        <v>0</v>
      </c>
      <c r="AR1116" s="324">
        <f t="shared" si="212"/>
        <v>0</v>
      </c>
      <c r="AS1116" s="324">
        <f t="shared" si="213"/>
        <v>0</v>
      </c>
      <c r="AT1116" s="324">
        <f t="shared" si="214"/>
        <v>0</v>
      </c>
      <c r="AU1116" s="321">
        <f t="shared" si="215"/>
        <v>0</v>
      </c>
      <c r="AV1116" s="322" t="str">
        <f t="shared" si="205"/>
        <v/>
      </c>
      <c r="AW1116" s="110"/>
      <c r="AX1116" s="110"/>
      <c r="AY1116" s="110"/>
    </row>
    <row r="1117" spans="1:51">
      <c r="A1117" s="319"/>
      <c r="B1117" s="634"/>
      <c r="C1117" s="634"/>
      <c r="D1117" s="633"/>
      <c r="E1117" s="635"/>
      <c r="F1117" s="635"/>
      <c r="G1117" s="634"/>
      <c r="H1117" s="647"/>
      <c r="I1117" s="651"/>
      <c r="J1117" s="647"/>
      <c r="K1117" s="649"/>
      <c r="L1117" s="647">
        <f>IF(D1117="",0,VLOOKUP(D1117,LookupDataNonCounty!$B$2:$C$16,2,FALSE)*J1117)</f>
        <v>0</v>
      </c>
      <c r="M1117" s="647"/>
      <c r="N1117" s="647"/>
      <c r="O1117" s="647"/>
      <c r="P1117" s="647"/>
      <c r="Q1117" s="647"/>
      <c r="R1117" s="459"/>
      <c r="S1117" s="460"/>
      <c r="T1117" s="461"/>
      <c r="U1117" s="462"/>
      <c r="V1117" s="459"/>
      <c r="W1117" s="459"/>
      <c r="X1117" s="459"/>
      <c r="Y1117" s="463"/>
      <c r="Z1117" s="464"/>
      <c r="AA1117" s="465"/>
      <c r="AB1117" s="459"/>
      <c r="AC1117" s="463"/>
      <c r="AD1117" s="464"/>
      <c r="AE1117" s="466"/>
      <c r="AF1117" s="464"/>
      <c r="AG1117" s="461"/>
      <c r="AH1117" s="464"/>
      <c r="AI1117" s="461"/>
      <c r="AJ1117" s="653">
        <f t="shared" si="206"/>
        <v>1</v>
      </c>
      <c r="AK1117" s="607"/>
      <c r="AL1117" s="320">
        <f t="shared" si="204"/>
        <v>0</v>
      </c>
      <c r="AM1117" s="320">
        <f t="shared" si="207"/>
        <v>0</v>
      </c>
      <c r="AN1117" s="324">
        <f t="shared" si="208"/>
        <v>0</v>
      </c>
      <c r="AO1117" s="324">
        <f t="shared" si="209"/>
        <v>0</v>
      </c>
      <c r="AP1117" s="324">
        <f t="shared" si="210"/>
        <v>0</v>
      </c>
      <c r="AQ1117" s="324">
        <f t="shared" si="211"/>
        <v>0</v>
      </c>
      <c r="AR1117" s="324">
        <f t="shared" si="212"/>
        <v>0</v>
      </c>
      <c r="AS1117" s="324">
        <f t="shared" si="213"/>
        <v>0</v>
      </c>
      <c r="AT1117" s="324">
        <f t="shared" si="214"/>
        <v>0</v>
      </c>
      <c r="AU1117" s="321">
        <f t="shared" si="215"/>
        <v>0</v>
      </c>
      <c r="AV1117" s="322" t="str">
        <f t="shared" si="205"/>
        <v/>
      </c>
      <c r="AW1117" s="110"/>
      <c r="AX1117" s="110"/>
      <c r="AY1117" s="110"/>
    </row>
    <row r="1118" spans="1:51">
      <c r="A1118" s="319"/>
      <c r="B1118" s="634"/>
      <c r="C1118" s="634"/>
      <c r="D1118" s="633"/>
      <c r="E1118" s="635"/>
      <c r="F1118" s="635"/>
      <c r="G1118" s="634"/>
      <c r="H1118" s="647"/>
      <c r="I1118" s="651"/>
      <c r="J1118" s="647"/>
      <c r="K1118" s="649"/>
      <c r="L1118" s="647">
        <f>IF(D1118="",0,VLOOKUP(D1118,LookupDataNonCounty!$B$2:$C$16,2,FALSE)*J1118)</f>
        <v>0</v>
      </c>
      <c r="M1118" s="647"/>
      <c r="N1118" s="647"/>
      <c r="O1118" s="647"/>
      <c r="P1118" s="647"/>
      <c r="Q1118" s="647"/>
      <c r="R1118" s="459"/>
      <c r="S1118" s="460"/>
      <c r="T1118" s="461"/>
      <c r="U1118" s="462"/>
      <c r="V1118" s="459"/>
      <c r="W1118" s="459"/>
      <c r="X1118" s="459"/>
      <c r="Y1118" s="463"/>
      <c r="Z1118" s="464"/>
      <c r="AA1118" s="465"/>
      <c r="AB1118" s="459"/>
      <c r="AC1118" s="463"/>
      <c r="AD1118" s="464"/>
      <c r="AE1118" s="466"/>
      <c r="AF1118" s="464"/>
      <c r="AG1118" s="461"/>
      <c r="AH1118" s="464"/>
      <c r="AI1118" s="461"/>
      <c r="AJ1118" s="653">
        <f t="shared" si="206"/>
        <v>1</v>
      </c>
      <c r="AK1118" s="608"/>
      <c r="AL1118" s="320">
        <f t="shared" si="204"/>
        <v>0</v>
      </c>
      <c r="AM1118" s="320">
        <f t="shared" si="207"/>
        <v>0</v>
      </c>
      <c r="AN1118" s="324">
        <f t="shared" si="208"/>
        <v>0</v>
      </c>
      <c r="AO1118" s="324">
        <f t="shared" si="209"/>
        <v>0</v>
      </c>
      <c r="AP1118" s="324">
        <f t="shared" si="210"/>
        <v>0</v>
      </c>
      <c r="AQ1118" s="324">
        <f t="shared" si="211"/>
        <v>0</v>
      </c>
      <c r="AR1118" s="324">
        <f t="shared" si="212"/>
        <v>0</v>
      </c>
      <c r="AS1118" s="324">
        <f t="shared" si="213"/>
        <v>0</v>
      </c>
      <c r="AT1118" s="324">
        <f t="shared" si="214"/>
        <v>0</v>
      </c>
      <c r="AU1118" s="321">
        <f t="shared" si="215"/>
        <v>0</v>
      </c>
      <c r="AV1118" s="322" t="str">
        <f t="shared" si="205"/>
        <v/>
      </c>
      <c r="AW1118" s="110"/>
      <c r="AX1118" s="110"/>
      <c r="AY1118" s="110"/>
    </row>
    <row r="1119" spans="1:51">
      <c r="A1119" s="319"/>
      <c r="B1119" s="634"/>
      <c r="C1119" s="634"/>
      <c r="D1119" s="633"/>
      <c r="E1119" s="635"/>
      <c r="F1119" s="635"/>
      <c r="G1119" s="634"/>
      <c r="H1119" s="647"/>
      <c r="I1119" s="651"/>
      <c r="J1119" s="647"/>
      <c r="K1119" s="649"/>
      <c r="L1119" s="647">
        <f>IF(D1119="",0,VLOOKUP(D1119,LookupDataNonCounty!$B$2:$C$16,2,FALSE)*J1119)</f>
        <v>0</v>
      </c>
      <c r="M1119" s="647"/>
      <c r="N1119" s="647"/>
      <c r="O1119" s="647"/>
      <c r="P1119" s="647"/>
      <c r="Q1119" s="647"/>
      <c r="R1119" s="459"/>
      <c r="S1119" s="460"/>
      <c r="T1119" s="461"/>
      <c r="U1119" s="462"/>
      <c r="V1119" s="459"/>
      <c r="W1119" s="459"/>
      <c r="X1119" s="459"/>
      <c r="Y1119" s="463"/>
      <c r="Z1119" s="464"/>
      <c r="AA1119" s="465"/>
      <c r="AB1119" s="459"/>
      <c r="AC1119" s="463"/>
      <c r="AD1119" s="464"/>
      <c r="AE1119" s="466"/>
      <c r="AF1119" s="464"/>
      <c r="AG1119" s="461"/>
      <c r="AH1119" s="464"/>
      <c r="AI1119" s="461"/>
      <c r="AJ1119" s="653">
        <f t="shared" si="206"/>
        <v>1</v>
      </c>
      <c r="AK1119" s="607"/>
      <c r="AL1119" s="320">
        <f t="shared" si="204"/>
        <v>0</v>
      </c>
      <c r="AM1119" s="320">
        <f t="shared" si="207"/>
        <v>0</v>
      </c>
      <c r="AN1119" s="324">
        <f t="shared" si="208"/>
        <v>0</v>
      </c>
      <c r="AO1119" s="324">
        <f t="shared" si="209"/>
        <v>0</v>
      </c>
      <c r="AP1119" s="324">
        <f t="shared" si="210"/>
        <v>0</v>
      </c>
      <c r="AQ1119" s="324">
        <f t="shared" si="211"/>
        <v>0</v>
      </c>
      <c r="AR1119" s="324">
        <f t="shared" si="212"/>
        <v>0</v>
      </c>
      <c r="AS1119" s="324">
        <f t="shared" si="213"/>
        <v>0</v>
      </c>
      <c r="AT1119" s="324">
        <f t="shared" si="214"/>
        <v>0</v>
      </c>
      <c r="AU1119" s="321">
        <f t="shared" si="215"/>
        <v>0</v>
      </c>
      <c r="AV1119" s="322" t="str">
        <f t="shared" si="205"/>
        <v/>
      </c>
      <c r="AW1119" s="110"/>
      <c r="AX1119" s="110"/>
      <c r="AY1119" s="110"/>
    </row>
    <row r="1120" spans="1:51">
      <c r="A1120" s="319"/>
      <c r="B1120" s="634"/>
      <c r="C1120" s="634"/>
      <c r="D1120" s="633"/>
      <c r="E1120" s="635"/>
      <c r="F1120" s="635"/>
      <c r="G1120" s="634"/>
      <c r="H1120" s="647"/>
      <c r="I1120" s="651"/>
      <c r="J1120" s="647"/>
      <c r="K1120" s="649"/>
      <c r="L1120" s="647">
        <f>IF(D1120="",0,VLOOKUP(D1120,LookupDataNonCounty!$B$2:$C$16,2,FALSE)*J1120)</f>
        <v>0</v>
      </c>
      <c r="M1120" s="647"/>
      <c r="N1120" s="647"/>
      <c r="O1120" s="647"/>
      <c r="P1120" s="647"/>
      <c r="Q1120" s="647"/>
      <c r="R1120" s="459"/>
      <c r="S1120" s="460"/>
      <c r="T1120" s="461"/>
      <c r="U1120" s="462"/>
      <c r="V1120" s="459"/>
      <c r="W1120" s="459"/>
      <c r="X1120" s="459"/>
      <c r="Y1120" s="463"/>
      <c r="Z1120" s="464"/>
      <c r="AA1120" s="465"/>
      <c r="AB1120" s="459"/>
      <c r="AC1120" s="463"/>
      <c r="AD1120" s="464"/>
      <c r="AE1120" s="466"/>
      <c r="AF1120" s="464"/>
      <c r="AG1120" s="461"/>
      <c r="AH1120" s="464"/>
      <c r="AI1120" s="461"/>
      <c r="AJ1120" s="653">
        <f t="shared" si="206"/>
        <v>1</v>
      </c>
      <c r="AK1120" s="608"/>
      <c r="AL1120" s="320">
        <f t="shared" si="204"/>
        <v>0</v>
      </c>
      <c r="AM1120" s="320">
        <f t="shared" si="207"/>
        <v>0</v>
      </c>
      <c r="AN1120" s="324">
        <f t="shared" si="208"/>
        <v>0</v>
      </c>
      <c r="AO1120" s="324">
        <f t="shared" si="209"/>
        <v>0</v>
      </c>
      <c r="AP1120" s="324">
        <f t="shared" si="210"/>
        <v>0</v>
      </c>
      <c r="AQ1120" s="324">
        <f t="shared" si="211"/>
        <v>0</v>
      </c>
      <c r="AR1120" s="324">
        <f t="shared" si="212"/>
        <v>0</v>
      </c>
      <c r="AS1120" s="324">
        <f t="shared" si="213"/>
        <v>0</v>
      </c>
      <c r="AT1120" s="324">
        <f t="shared" si="214"/>
        <v>0</v>
      </c>
      <c r="AU1120" s="321">
        <f t="shared" si="215"/>
        <v>0</v>
      </c>
      <c r="AV1120" s="322" t="str">
        <f t="shared" si="205"/>
        <v/>
      </c>
      <c r="AW1120" s="110"/>
      <c r="AX1120" s="110"/>
      <c r="AY1120" s="110"/>
    </row>
    <row r="1121" spans="1:51">
      <c r="A1121" s="319"/>
      <c r="B1121" s="634"/>
      <c r="C1121" s="634"/>
      <c r="D1121" s="633"/>
      <c r="E1121" s="635"/>
      <c r="F1121" s="635"/>
      <c r="G1121" s="634"/>
      <c r="H1121" s="647"/>
      <c r="I1121" s="651"/>
      <c r="J1121" s="647"/>
      <c r="K1121" s="649"/>
      <c r="L1121" s="647">
        <f>IF(D1121="",0,VLOOKUP(D1121,LookupDataNonCounty!$B$2:$C$16,2,FALSE)*J1121)</f>
        <v>0</v>
      </c>
      <c r="M1121" s="647"/>
      <c r="N1121" s="647"/>
      <c r="O1121" s="647"/>
      <c r="P1121" s="647"/>
      <c r="Q1121" s="647"/>
      <c r="R1121" s="459"/>
      <c r="S1121" s="460"/>
      <c r="T1121" s="461"/>
      <c r="U1121" s="462"/>
      <c r="V1121" s="459"/>
      <c r="W1121" s="459"/>
      <c r="X1121" s="459"/>
      <c r="Y1121" s="463"/>
      <c r="Z1121" s="464"/>
      <c r="AA1121" s="465"/>
      <c r="AB1121" s="459"/>
      <c r="AC1121" s="463"/>
      <c r="AD1121" s="464"/>
      <c r="AE1121" s="466"/>
      <c r="AF1121" s="464"/>
      <c r="AG1121" s="461"/>
      <c r="AH1121" s="464"/>
      <c r="AI1121" s="461"/>
      <c r="AJ1121" s="653">
        <f t="shared" si="206"/>
        <v>1</v>
      </c>
      <c r="AK1121" s="607"/>
      <c r="AL1121" s="320">
        <f t="shared" si="204"/>
        <v>0</v>
      </c>
      <c r="AM1121" s="320">
        <f t="shared" si="207"/>
        <v>0</v>
      </c>
      <c r="AN1121" s="324">
        <f t="shared" si="208"/>
        <v>0</v>
      </c>
      <c r="AO1121" s="324">
        <f t="shared" si="209"/>
        <v>0</v>
      </c>
      <c r="AP1121" s="324">
        <f t="shared" si="210"/>
        <v>0</v>
      </c>
      <c r="AQ1121" s="324">
        <f t="shared" si="211"/>
        <v>0</v>
      </c>
      <c r="AR1121" s="324">
        <f t="shared" si="212"/>
        <v>0</v>
      </c>
      <c r="AS1121" s="324">
        <f t="shared" si="213"/>
        <v>0</v>
      </c>
      <c r="AT1121" s="324">
        <f t="shared" si="214"/>
        <v>0</v>
      </c>
      <c r="AU1121" s="321">
        <f t="shared" si="215"/>
        <v>0</v>
      </c>
      <c r="AV1121" s="322" t="str">
        <f t="shared" si="205"/>
        <v/>
      </c>
      <c r="AW1121" s="110"/>
      <c r="AX1121" s="110"/>
      <c r="AY1121" s="110"/>
    </row>
    <row r="1122" spans="1:51">
      <c r="A1122" s="319"/>
      <c r="B1122" s="634"/>
      <c r="C1122" s="634"/>
      <c r="D1122" s="633"/>
      <c r="E1122" s="635"/>
      <c r="F1122" s="635"/>
      <c r="G1122" s="634"/>
      <c r="H1122" s="647"/>
      <c r="I1122" s="651"/>
      <c r="J1122" s="647"/>
      <c r="K1122" s="649"/>
      <c r="L1122" s="647">
        <f>IF(D1122="",0,VLOOKUP(D1122,LookupDataNonCounty!$B$2:$C$16,2,FALSE)*J1122)</f>
        <v>0</v>
      </c>
      <c r="M1122" s="647"/>
      <c r="N1122" s="647"/>
      <c r="O1122" s="647"/>
      <c r="P1122" s="647"/>
      <c r="Q1122" s="647"/>
      <c r="R1122" s="459"/>
      <c r="S1122" s="460"/>
      <c r="T1122" s="461"/>
      <c r="U1122" s="462"/>
      <c r="V1122" s="459"/>
      <c r="W1122" s="459"/>
      <c r="X1122" s="459"/>
      <c r="Y1122" s="463"/>
      <c r="Z1122" s="464"/>
      <c r="AA1122" s="465"/>
      <c r="AB1122" s="459"/>
      <c r="AC1122" s="463"/>
      <c r="AD1122" s="464"/>
      <c r="AE1122" s="466"/>
      <c r="AF1122" s="464"/>
      <c r="AG1122" s="461"/>
      <c r="AH1122" s="464"/>
      <c r="AI1122" s="461"/>
      <c r="AJ1122" s="653">
        <f t="shared" si="206"/>
        <v>1</v>
      </c>
      <c r="AK1122" s="608"/>
      <c r="AL1122" s="320">
        <f t="shared" si="204"/>
        <v>0</v>
      </c>
      <c r="AM1122" s="320">
        <f t="shared" si="207"/>
        <v>0</v>
      </c>
      <c r="AN1122" s="324">
        <f t="shared" si="208"/>
        <v>0</v>
      </c>
      <c r="AO1122" s="324">
        <f t="shared" si="209"/>
        <v>0</v>
      </c>
      <c r="AP1122" s="324">
        <f t="shared" si="210"/>
        <v>0</v>
      </c>
      <c r="AQ1122" s="324">
        <f t="shared" si="211"/>
        <v>0</v>
      </c>
      <c r="AR1122" s="324">
        <f t="shared" si="212"/>
        <v>0</v>
      </c>
      <c r="AS1122" s="324">
        <f t="shared" si="213"/>
        <v>0</v>
      </c>
      <c r="AT1122" s="324">
        <f t="shared" si="214"/>
        <v>0</v>
      </c>
      <c r="AU1122" s="321">
        <f t="shared" si="215"/>
        <v>0</v>
      </c>
      <c r="AV1122" s="322" t="str">
        <f t="shared" si="205"/>
        <v/>
      </c>
      <c r="AW1122" s="110"/>
      <c r="AX1122" s="110"/>
      <c r="AY1122" s="110"/>
    </row>
    <row r="1123" spans="1:51">
      <c r="A1123" s="319"/>
      <c r="B1123" s="634"/>
      <c r="C1123" s="634"/>
      <c r="D1123" s="633"/>
      <c r="E1123" s="635"/>
      <c r="F1123" s="635"/>
      <c r="G1123" s="634"/>
      <c r="H1123" s="647"/>
      <c r="I1123" s="651"/>
      <c r="J1123" s="647"/>
      <c r="K1123" s="649"/>
      <c r="L1123" s="647">
        <f>IF(D1123="",0,VLOOKUP(D1123,LookupDataNonCounty!$B$2:$C$16,2,FALSE)*J1123)</f>
        <v>0</v>
      </c>
      <c r="M1123" s="647"/>
      <c r="N1123" s="647"/>
      <c r="O1123" s="647"/>
      <c r="P1123" s="647"/>
      <c r="Q1123" s="647"/>
      <c r="R1123" s="459"/>
      <c r="S1123" s="460"/>
      <c r="T1123" s="461"/>
      <c r="U1123" s="462"/>
      <c r="V1123" s="459"/>
      <c r="W1123" s="459"/>
      <c r="X1123" s="459"/>
      <c r="Y1123" s="463"/>
      <c r="Z1123" s="464"/>
      <c r="AA1123" s="465"/>
      <c r="AB1123" s="459"/>
      <c r="AC1123" s="463"/>
      <c r="AD1123" s="464"/>
      <c r="AE1123" s="466"/>
      <c r="AF1123" s="464"/>
      <c r="AG1123" s="461"/>
      <c r="AH1123" s="464"/>
      <c r="AI1123" s="461"/>
      <c r="AJ1123" s="653">
        <f t="shared" si="206"/>
        <v>1</v>
      </c>
      <c r="AK1123" s="607"/>
      <c r="AL1123" s="320">
        <f t="shared" si="204"/>
        <v>0</v>
      </c>
      <c r="AM1123" s="320">
        <f t="shared" si="207"/>
        <v>0</v>
      </c>
      <c r="AN1123" s="324">
        <f t="shared" si="208"/>
        <v>0</v>
      </c>
      <c r="AO1123" s="324">
        <f t="shared" si="209"/>
        <v>0</v>
      </c>
      <c r="AP1123" s="324">
        <f t="shared" si="210"/>
        <v>0</v>
      </c>
      <c r="AQ1123" s="324">
        <f t="shared" si="211"/>
        <v>0</v>
      </c>
      <c r="AR1123" s="324">
        <f t="shared" si="212"/>
        <v>0</v>
      </c>
      <c r="AS1123" s="324">
        <f t="shared" si="213"/>
        <v>0</v>
      </c>
      <c r="AT1123" s="324">
        <f t="shared" si="214"/>
        <v>0</v>
      </c>
      <c r="AU1123" s="321">
        <f t="shared" si="215"/>
        <v>0</v>
      </c>
      <c r="AV1123" s="322" t="str">
        <f t="shared" si="205"/>
        <v/>
      </c>
      <c r="AW1123" s="110"/>
      <c r="AX1123" s="110"/>
      <c r="AY1123" s="110"/>
    </row>
    <row r="1124" spans="1:51">
      <c r="A1124" s="319"/>
      <c r="B1124" s="634"/>
      <c r="C1124" s="634"/>
      <c r="D1124" s="633"/>
      <c r="E1124" s="635"/>
      <c r="F1124" s="635"/>
      <c r="G1124" s="634"/>
      <c r="H1124" s="647"/>
      <c r="I1124" s="651"/>
      <c r="J1124" s="647"/>
      <c r="K1124" s="649"/>
      <c r="L1124" s="647">
        <f>IF(D1124="",0,VLOOKUP(D1124,LookupDataNonCounty!$B$2:$C$16,2,FALSE)*J1124)</f>
        <v>0</v>
      </c>
      <c r="M1124" s="647"/>
      <c r="N1124" s="647"/>
      <c r="O1124" s="647"/>
      <c r="P1124" s="647"/>
      <c r="Q1124" s="647"/>
      <c r="R1124" s="459"/>
      <c r="S1124" s="460"/>
      <c r="T1124" s="461"/>
      <c r="U1124" s="462"/>
      <c r="V1124" s="459"/>
      <c r="W1124" s="459"/>
      <c r="X1124" s="459"/>
      <c r="Y1124" s="463"/>
      <c r="Z1124" s="464"/>
      <c r="AA1124" s="465"/>
      <c r="AB1124" s="459"/>
      <c r="AC1124" s="463"/>
      <c r="AD1124" s="464"/>
      <c r="AE1124" s="466"/>
      <c r="AF1124" s="464"/>
      <c r="AG1124" s="461"/>
      <c r="AH1124" s="464"/>
      <c r="AI1124" s="461"/>
      <c r="AJ1124" s="653">
        <f t="shared" si="206"/>
        <v>1</v>
      </c>
      <c r="AK1124" s="608"/>
      <c r="AL1124" s="320">
        <f t="shared" si="204"/>
        <v>0</v>
      </c>
      <c r="AM1124" s="320">
        <f t="shared" si="207"/>
        <v>0</v>
      </c>
      <c r="AN1124" s="324">
        <f t="shared" si="208"/>
        <v>0</v>
      </c>
      <c r="AO1124" s="324">
        <f t="shared" si="209"/>
        <v>0</v>
      </c>
      <c r="AP1124" s="324">
        <f t="shared" si="210"/>
        <v>0</v>
      </c>
      <c r="AQ1124" s="324">
        <f t="shared" si="211"/>
        <v>0</v>
      </c>
      <c r="AR1124" s="324">
        <f t="shared" si="212"/>
        <v>0</v>
      </c>
      <c r="AS1124" s="324">
        <f t="shared" si="213"/>
        <v>0</v>
      </c>
      <c r="AT1124" s="324">
        <f t="shared" si="214"/>
        <v>0</v>
      </c>
      <c r="AU1124" s="321">
        <f t="shared" si="215"/>
        <v>0</v>
      </c>
      <c r="AV1124" s="322" t="str">
        <f t="shared" si="205"/>
        <v/>
      </c>
      <c r="AW1124" s="110"/>
      <c r="AX1124" s="110"/>
      <c r="AY1124" s="110"/>
    </row>
    <row r="1125" spans="1:51">
      <c r="A1125" s="319"/>
      <c r="B1125" s="634"/>
      <c r="C1125" s="634"/>
      <c r="D1125" s="633"/>
      <c r="E1125" s="635"/>
      <c r="F1125" s="635"/>
      <c r="G1125" s="634"/>
      <c r="H1125" s="647"/>
      <c r="I1125" s="651"/>
      <c r="J1125" s="647"/>
      <c r="K1125" s="649"/>
      <c r="L1125" s="647">
        <f>IF(D1125="",0,VLOOKUP(D1125,LookupDataNonCounty!$B$2:$C$16,2,FALSE)*J1125)</f>
        <v>0</v>
      </c>
      <c r="M1125" s="647"/>
      <c r="N1125" s="647"/>
      <c r="O1125" s="647"/>
      <c r="P1125" s="647"/>
      <c r="Q1125" s="647"/>
      <c r="R1125" s="459"/>
      <c r="S1125" s="460"/>
      <c r="T1125" s="461"/>
      <c r="U1125" s="462"/>
      <c r="V1125" s="459"/>
      <c r="W1125" s="459"/>
      <c r="X1125" s="459"/>
      <c r="Y1125" s="463"/>
      <c r="Z1125" s="464"/>
      <c r="AA1125" s="465"/>
      <c r="AB1125" s="459"/>
      <c r="AC1125" s="463"/>
      <c r="AD1125" s="464"/>
      <c r="AE1125" s="466"/>
      <c r="AF1125" s="464"/>
      <c r="AG1125" s="461"/>
      <c r="AH1125" s="464"/>
      <c r="AI1125" s="461"/>
      <c r="AJ1125" s="653">
        <f t="shared" si="206"/>
        <v>1</v>
      </c>
      <c r="AK1125" s="607"/>
      <c r="AL1125" s="320">
        <f t="shared" si="204"/>
        <v>0</v>
      </c>
      <c r="AM1125" s="320">
        <f t="shared" si="207"/>
        <v>0</v>
      </c>
      <c r="AN1125" s="324">
        <f t="shared" si="208"/>
        <v>0</v>
      </c>
      <c r="AO1125" s="324">
        <f t="shared" si="209"/>
        <v>0</v>
      </c>
      <c r="AP1125" s="324">
        <f t="shared" si="210"/>
        <v>0</v>
      </c>
      <c r="AQ1125" s="324">
        <f t="shared" si="211"/>
        <v>0</v>
      </c>
      <c r="AR1125" s="324">
        <f t="shared" si="212"/>
        <v>0</v>
      </c>
      <c r="AS1125" s="324">
        <f t="shared" si="213"/>
        <v>0</v>
      </c>
      <c r="AT1125" s="324">
        <f t="shared" si="214"/>
        <v>0</v>
      </c>
      <c r="AU1125" s="321">
        <f t="shared" si="215"/>
        <v>0</v>
      </c>
      <c r="AV1125" s="322" t="str">
        <f t="shared" si="205"/>
        <v/>
      </c>
      <c r="AW1125" s="110"/>
      <c r="AX1125" s="110"/>
      <c r="AY1125" s="110"/>
    </row>
    <row r="1126" spans="1:51">
      <c r="A1126" s="319"/>
      <c r="B1126" s="634"/>
      <c r="C1126" s="634"/>
      <c r="D1126" s="633"/>
      <c r="E1126" s="635"/>
      <c r="F1126" s="635"/>
      <c r="G1126" s="634"/>
      <c r="H1126" s="647"/>
      <c r="I1126" s="651"/>
      <c r="J1126" s="647"/>
      <c r="K1126" s="649"/>
      <c r="L1126" s="647">
        <f>IF(D1126="",0,VLOOKUP(D1126,LookupDataNonCounty!$B$2:$C$16,2,FALSE)*J1126)</f>
        <v>0</v>
      </c>
      <c r="M1126" s="647"/>
      <c r="N1126" s="647"/>
      <c r="O1126" s="647"/>
      <c r="P1126" s="647"/>
      <c r="Q1126" s="647"/>
      <c r="R1126" s="459"/>
      <c r="S1126" s="460"/>
      <c r="T1126" s="461"/>
      <c r="U1126" s="462"/>
      <c r="V1126" s="459"/>
      <c r="W1126" s="459"/>
      <c r="X1126" s="459"/>
      <c r="Y1126" s="463"/>
      <c r="Z1126" s="464"/>
      <c r="AA1126" s="465"/>
      <c r="AB1126" s="459"/>
      <c r="AC1126" s="463"/>
      <c r="AD1126" s="464"/>
      <c r="AE1126" s="466"/>
      <c r="AF1126" s="464"/>
      <c r="AG1126" s="461"/>
      <c r="AH1126" s="464"/>
      <c r="AI1126" s="461"/>
      <c r="AJ1126" s="653">
        <f t="shared" si="206"/>
        <v>1</v>
      </c>
      <c r="AK1126" s="608"/>
      <c r="AL1126" s="320">
        <f t="shared" si="204"/>
        <v>0</v>
      </c>
      <c r="AM1126" s="320">
        <f t="shared" si="207"/>
        <v>0</v>
      </c>
      <c r="AN1126" s="324">
        <f t="shared" si="208"/>
        <v>0</v>
      </c>
      <c r="AO1126" s="324">
        <f t="shared" si="209"/>
        <v>0</v>
      </c>
      <c r="AP1126" s="324">
        <f t="shared" si="210"/>
        <v>0</v>
      </c>
      <c r="AQ1126" s="324">
        <f t="shared" si="211"/>
        <v>0</v>
      </c>
      <c r="AR1126" s="324">
        <f t="shared" si="212"/>
        <v>0</v>
      </c>
      <c r="AS1126" s="324">
        <f t="shared" si="213"/>
        <v>0</v>
      </c>
      <c r="AT1126" s="324">
        <f t="shared" si="214"/>
        <v>0</v>
      </c>
      <c r="AU1126" s="321">
        <f t="shared" si="215"/>
        <v>0</v>
      </c>
      <c r="AV1126" s="322" t="str">
        <f t="shared" si="205"/>
        <v/>
      </c>
      <c r="AW1126" s="110"/>
      <c r="AX1126" s="110"/>
      <c r="AY1126" s="110"/>
    </row>
    <row r="1127" spans="1:51">
      <c r="A1127" s="319"/>
      <c r="B1127" s="634"/>
      <c r="C1127" s="634"/>
      <c r="D1127" s="633"/>
      <c r="E1127" s="635"/>
      <c r="F1127" s="635"/>
      <c r="G1127" s="634"/>
      <c r="H1127" s="647"/>
      <c r="I1127" s="651"/>
      <c r="J1127" s="647"/>
      <c r="K1127" s="649"/>
      <c r="L1127" s="647">
        <f>IF(D1127="",0,VLOOKUP(D1127,LookupDataNonCounty!$B$2:$C$16,2,FALSE)*J1127)</f>
        <v>0</v>
      </c>
      <c r="M1127" s="647"/>
      <c r="N1127" s="647"/>
      <c r="O1127" s="647"/>
      <c r="P1127" s="647"/>
      <c r="Q1127" s="647"/>
      <c r="R1127" s="459"/>
      <c r="S1127" s="460"/>
      <c r="T1127" s="461"/>
      <c r="U1127" s="462"/>
      <c r="V1127" s="459"/>
      <c r="W1127" s="459"/>
      <c r="X1127" s="459"/>
      <c r="Y1127" s="463"/>
      <c r="Z1127" s="464"/>
      <c r="AA1127" s="465"/>
      <c r="AB1127" s="459"/>
      <c r="AC1127" s="463"/>
      <c r="AD1127" s="464"/>
      <c r="AE1127" s="466"/>
      <c r="AF1127" s="464"/>
      <c r="AG1127" s="461"/>
      <c r="AH1127" s="464"/>
      <c r="AI1127" s="461"/>
      <c r="AJ1127" s="653">
        <f t="shared" si="206"/>
        <v>1</v>
      </c>
      <c r="AK1127" s="607"/>
      <c r="AL1127" s="320">
        <f t="shared" si="204"/>
        <v>0</v>
      </c>
      <c r="AM1127" s="320">
        <f t="shared" si="207"/>
        <v>0</v>
      </c>
      <c r="AN1127" s="324">
        <f t="shared" si="208"/>
        <v>0</v>
      </c>
      <c r="AO1127" s="324">
        <f t="shared" si="209"/>
        <v>0</v>
      </c>
      <c r="AP1127" s="324">
        <f t="shared" si="210"/>
        <v>0</v>
      </c>
      <c r="AQ1127" s="324">
        <f t="shared" si="211"/>
        <v>0</v>
      </c>
      <c r="AR1127" s="324">
        <f t="shared" si="212"/>
        <v>0</v>
      </c>
      <c r="AS1127" s="324">
        <f t="shared" si="213"/>
        <v>0</v>
      </c>
      <c r="AT1127" s="324">
        <f t="shared" si="214"/>
        <v>0</v>
      </c>
      <c r="AU1127" s="321">
        <f t="shared" si="215"/>
        <v>0</v>
      </c>
      <c r="AV1127" s="322" t="str">
        <f t="shared" si="205"/>
        <v/>
      </c>
      <c r="AW1127" s="110"/>
      <c r="AX1127" s="110"/>
      <c r="AY1127" s="110"/>
    </row>
    <row r="1128" spans="1:51">
      <c r="A1128" s="319"/>
      <c r="B1128" s="634"/>
      <c r="C1128" s="634"/>
      <c r="D1128" s="633"/>
      <c r="E1128" s="635"/>
      <c r="F1128" s="635"/>
      <c r="G1128" s="634"/>
      <c r="H1128" s="647"/>
      <c r="I1128" s="651"/>
      <c r="J1128" s="647"/>
      <c r="K1128" s="649"/>
      <c r="L1128" s="647">
        <f>IF(D1128="",0,VLOOKUP(D1128,LookupDataNonCounty!$B$2:$C$16,2,FALSE)*J1128)</f>
        <v>0</v>
      </c>
      <c r="M1128" s="647"/>
      <c r="N1128" s="647"/>
      <c r="O1128" s="647"/>
      <c r="P1128" s="647"/>
      <c r="Q1128" s="647"/>
      <c r="R1128" s="459"/>
      <c r="S1128" s="460"/>
      <c r="T1128" s="461"/>
      <c r="U1128" s="462"/>
      <c r="V1128" s="459"/>
      <c r="W1128" s="459"/>
      <c r="X1128" s="459"/>
      <c r="Y1128" s="463"/>
      <c r="Z1128" s="464"/>
      <c r="AA1128" s="465"/>
      <c r="AB1128" s="459"/>
      <c r="AC1128" s="463"/>
      <c r="AD1128" s="464"/>
      <c r="AE1128" s="466"/>
      <c r="AF1128" s="464"/>
      <c r="AG1128" s="461"/>
      <c r="AH1128" s="464"/>
      <c r="AI1128" s="461"/>
      <c r="AJ1128" s="653">
        <f t="shared" si="206"/>
        <v>1</v>
      </c>
      <c r="AK1128" s="608"/>
      <c r="AL1128" s="320">
        <f t="shared" si="204"/>
        <v>0</v>
      </c>
      <c r="AM1128" s="320">
        <f t="shared" si="207"/>
        <v>0</v>
      </c>
      <c r="AN1128" s="324">
        <f t="shared" si="208"/>
        <v>0</v>
      </c>
      <c r="AO1128" s="324">
        <f t="shared" si="209"/>
        <v>0</v>
      </c>
      <c r="AP1128" s="324">
        <f t="shared" si="210"/>
        <v>0</v>
      </c>
      <c r="AQ1128" s="324">
        <f t="shared" si="211"/>
        <v>0</v>
      </c>
      <c r="AR1128" s="324">
        <f t="shared" si="212"/>
        <v>0</v>
      </c>
      <c r="AS1128" s="324">
        <f t="shared" si="213"/>
        <v>0</v>
      </c>
      <c r="AT1128" s="324">
        <f t="shared" si="214"/>
        <v>0</v>
      </c>
      <c r="AU1128" s="321">
        <f t="shared" si="215"/>
        <v>0</v>
      </c>
      <c r="AV1128" s="322" t="str">
        <f t="shared" si="205"/>
        <v/>
      </c>
      <c r="AW1128" s="110"/>
      <c r="AX1128" s="110"/>
      <c r="AY1128" s="110"/>
    </row>
    <row r="1129" spans="1:51">
      <c r="A1129" s="319"/>
      <c r="B1129" s="634"/>
      <c r="C1129" s="634"/>
      <c r="D1129" s="633"/>
      <c r="E1129" s="635"/>
      <c r="F1129" s="635"/>
      <c r="G1129" s="634"/>
      <c r="H1129" s="647"/>
      <c r="I1129" s="651"/>
      <c r="J1129" s="647"/>
      <c r="K1129" s="649"/>
      <c r="L1129" s="647">
        <f>IF(D1129="",0,VLOOKUP(D1129,LookupDataNonCounty!$B$2:$C$16,2,FALSE)*J1129)</f>
        <v>0</v>
      </c>
      <c r="M1129" s="647"/>
      <c r="N1129" s="647"/>
      <c r="O1129" s="647"/>
      <c r="P1129" s="647"/>
      <c r="Q1129" s="647"/>
      <c r="R1129" s="459"/>
      <c r="S1129" s="460"/>
      <c r="T1129" s="461"/>
      <c r="U1129" s="462"/>
      <c r="V1129" s="459"/>
      <c r="W1129" s="459"/>
      <c r="X1129" s="459"/>
      <c r="Y1129" s="463"/>
      <c r="Z1129" s="464"/>
      <c r="AA1129" s="465"/>
      <c r="AB1129" s="459"/>
      <c r="AC1129" s="463"/>
      <c r="AD1129" s="464"/>
      <c r="AE1129" s="466"/>
      <c r="AF1129" s="464"/>
      <c r="AG1129" s="461"/>
      <c r="AH1129" s="464"/>
      <c r="AI1129" s="461"/>
      <c r="AJ1129" s="653">
        <f t="shared" si="206"/>
        <v>1</v>
      </c>
      <c r="AK1129" s="607"/>
      <c r="AL1129" s="320">
        <f t="shared" si="204"/>
        <v>0</v>
      </c>
      <c r="AM1129" s="320">
        <f t="shared" si="207"/>
        <v>0</v>
      </c>
      <c r="AN1129" s="324">
        <f t="shared" si="208"/>
        <v>0</v>
      </c>
      <c r="AO1129" s="324">
        <f t="shared" si="209"/>
        <v>0</v>
      </c>
      <c r="AP1129" s="324">
        <f t="shared" si="210"/>
        <v>0</v>
      </c>
      <c r="AQ1129" s="324">
        <f t="shared" si="211"/>
        <v>0</v>
      </c>
      <c r="AR1129" s="324">
        <f t="shared" si="212"/>
        <v>0</v>
      </c>
      <c r="AS1129" s="324">
        <f t="shared" si="213"/>
        <v>0</v>
      </c>
      <c r="AT1129" s="324">
        <f t="shared" si="214"/>
        <v>0</v>
      </c>
      <c r="AU1129" s="321">
        <f t="shared" si="215"/>
        <v>0</v>
      </c>
      <c r="AV1129" s="322" t="str">
        <f t="shared" si="205"/>
        <v/>
      </c>
      <c r="AW1129" s="110"/>
      <c r="AX1129" s="110"/>
      <c r="AY1129" s="110"/>
    </row>
    <row r="1130" spans="1:51">
      <c r="A1130" s="319"/>
      <c r="B1130" s="634"/>
      <c r="C1130" s="634"/>
      <c r="D1130" s="633"/>
      <c r="E1130" s="635"/>
      <c r="F1130" s="635"/>
      <c r="G1130" s="634"/>
      <c r="H1130" s="647"/>
      <c r="I1130" s="651"/>
      <c r="J1130" s="647"/>
      <c r="K1130" s="649"/>
      <c r="L1130" s="647">
        <f>IF(D1130="",0,VLOOKUP(D1130,LookupDataNonCounty!$B$2:$C$16,2,FALSE)*J1130)</f>
        <v>0</v>
      </c>
      <c r="M1130" s="647"/>
      <c r="N1130" s="647"/>
      <c r="O1130" s="647"/>
      <c r="P1130" s="647"/>
      <c r="Q1130" s="647"/>
      <c r="R1130" s="459"/>
      <c r="S1130" s="460"/>
      <c r="T1130" s="461"/>
      <c r="U1130" s="462"/>
      <c r="V1130" s="459"/>
      <c r="W1130" s="459"/>
      <c r="X1130" s="459"/>
      <c r="Y1130" s="463"/>
      <c r="Z1130" s="464"/>
      <c r="AA1130" s="465"/>
      <c r="AB1130" s="459"/>
      <c r="AC1130" s="463"/>
      <c r="AD1130" s="464"/>
      <c r="AE1130" s="466"/>
      <c r="AF1130" s="464"/>
      <c r="AG1130" s="461"/>
      <c r="AH1130" s="464"/>
      <c r="AI1130" s="461"/>
      <c r="AJ1130" s="653">
        <f t="shared" si="206"/>
        <v>1</v>
      </c>
      <c r="AK1130" s="608"/>
      <c r="AL1130" s="320">
        <f t="shared" si="204"/>
        <v>0</v>
      </c>
      <c r="AM1130" s="320">
        <f t="shared" si="207"/>
        <v>0</v>
      </c>
      <c r="AN1130" s="324">
        <f t="shared" si="208"/>
        <v>0</v>
      </c>
      <c r="AO1130" s="324">
        <f t="shared" si="209"/>
        <v>0</v>
      </c>
      <c r="AP1130" s="324">
        <f t="shared" si="210"/>
        <v>0</v>
      </c>
      <c r="AQ1130" s="324">
        <f t="shared" si="211"/>
        <v>0</v>
      </c>
      <c r="AR1130" s="324">
        <f t="shared" si="212"/>
        <v>0</v>
      </c>
      <c r="AS1130" s="324">
        <f t="shared" si="213"/>
        <v>0</v>
      </c>
      <c r="AT1130" s="324">
        <f t="shared" si="214"/>
        <v>0</v>
      </c>
      <c r="AU1130" s="321">
        <f t="shared" si="215"/>
        <v>0</v>
      </c>
      <c r="AV1130" s="322" t="str">
        <f t="shared" si="205"/>
        <v/>
      </c>
      <c r="AW1130" s="110"/>
      <c r="AX1130" s="110"/>
      <c r="AY1130" s="110"/>
    </row>
    <row r="1131" spans="1:51">
      <c r="A1131" s="319"/>
      <c r="B1131" s="634"/>
      <c r="C1131" s="634"/>
      <c r="D1131" s="633"/>
      <c r="E1131" s="635"/>
      <c r="F1131" s="635"/>
      <c r="G1131" s="634"/>
      <c r="H1131" s="647"/>
      <c r="I1131" s="651"/>
      <c r="J1131" s="647"/>
      <c r="K1131" s="649"/>
      <c r="L1131" s="647">
        <f>IF(D1131="",0,VLOOKUP(D1131,LookupDataNonCounty!$B$2:$C$16,2,FALSE)*J1131)</f>
        <v>0</v>
      </c>
      <c r="M1131" s="647"/>
      <c r="N1131" s="647"/>
      <c r="O1131" s="647"/>
      <c r="P1131" s="647"/>
      <c r="Q1131" s="647"/>
      <c r="R1131" s="459"/>
      <c r="S1131" s="460"/>
      <c r="T1131" s="461"/>
      <c r="U1131" s="462"/>
      <c r="V1131" s="459"/>
      <c r="W1131" s="459"/>
      <c r="X1131" s="459"/>
      <c r="Y1131" s="463"/>
      <c r="Z1131" s="464"/>
      <c r="AA1131" s="465"/>
      <c r="AB1131" s="459"/>
      <c r="AC1131" s="463"/>
      <c r="AD1131" s="464"/>
      <c r="AE1131" s="466"/>
      <c r="AF1131" s="464"/>
      <c r="AG1131" s="461"/>
      <c r="AH1131" s="464"/>
      <c r="AI1131" s="461"/>
      <c r="AJ1131" s="653">
        <f t="shared" si="206"/>
        <v>1</v>
      </c>
      <c r="AK1131" s="607"/>
      <c r="AL1131" s="320">
        <f t="shared" si="204"/>
        <v>0</v>
      </c>
      <c r="AM1131" s="320">
        <f t="shared" si="207"/>
        <v>0</v>
      </c>
      <c r="AN1131" s="324">
        <f t="shared" si="208"/>
        <v>0</v>
      </c>
      <c r="AO1131" s="324">
        <f t="shared" si="209"/>
        <v>0</v>
      </c>
      <c r="AP1131" s="324">
        <f t="shared" si="210"/>
        <v>0</v>
      </c>
      <c r="AQ1131" s="324">
        <f t="shared" si="211"/>
        <v>0</v>
      </c>
      <c r="AR1131" s="324">
        <f t="shared" si="212"/>
        <v>0</v>
      </c>
      <c r="AS1131" s="324">
        <f t="shared" si="213"/>
        <v>0</v>
      </c>
      <c r="AT1131" s="324">
        <f t="shared" si="214"/>
        <v>0</v>
      </c>
      <c r="AU1131" s="321">
        <f t="shared" si="215"/>
        <v>0</v>
      </c>
      <c r="AV1131" s="322" t="str">
        <f t="shared" si="205"/>
        <v/>
      </c>
      <c r="AW1131" s="110"/>
      <c r="AX1131" s="110"/>
      <c r="AY1131" s="110"/>
    </row>
    <row r="1132" spans="1:51">
      <c r="A1132" s="319"/>
      <c r="B1132" s="634"/>
      <c r="C1132" s="634"/>
      <c r="D1132" s="633"/>
      <c r="E1132" s="635"/>
      <c r="F1132" s="635"/>
      <c r="G1132" s="634"/>
      <c r="H1132" s="647"/>
      <c r="I1132" s="651"/>
      <c r="J1132" s="647"/>
      <c r="K1132" s="649"/>
      <c r="L1132" s="647">
        <f>IF(D1132="",0,VLOOKUP(D1132,LookupDataNonCounty!$B$2:$C$16,2,FALSE)*J1132)</f>
        <v>0</v>
      </c>
      <c r="M1132" s="647"/>
      <c r="N1132" s="647"/>
      <c r="O1132" s="647"/>
      <c r="P1132" s="647"/>
      <c r="Q1132" s="647"/>
      <c r="R1132" s="459"/>
      <c r="S1132" s="460"/>
      <c r="T1132" s="461"/>
      <c r="U1132" s="462"/>
      <c r="V1132" s="459"/>
      <c r="W1132" s="459"/>
      <c r="X1132" s="459"/>
      <c r="Y1132" s="463"/>
      <c r="Z1132" s="464"/>
      <c r="AA1132" s="465"/>
      <c r="AB1132" s="459"/>
      <c r="AC1132" s="463"/>
      <c r="AD1132" s="464"/>
      <c r="AE1132" s="466"/>
      <c r="AF1132" s="464"/>
      <c r="AG1132" s="461"/>
      <c r="AH1132" s="464"/>
      <c r="AI1132" s="461"/>
      <c r="AJ1132" s="653">
        <f t="shared" si="206"/>
        <v>1</v>
      </c>
      <c r="AK1132" s="608"/>
      <c r="AL1132" s="320">
        <f t="shared" si="204"/>
        <v>0</v>
      </c>
      <c r="AM1132" s="320">
        <f t="shared" si="207"/>
        <v>0</v>
      </c>
      <c r="AN1132" s="324">
        <f t="shared" si="208"/>
        <v>0</v>
      </c>
      <c r="AO1132" s="324">
        <f t="shared" si="209"/>
        <v>0</v>
      </c>
      <c r="AP1132" s="324">
        <f t="shared" si="210"/>
        <v>0</v>
      </c>
      <c r="AQ1132" s="324">
        <f t="shared" si="211"/>
        <v>0</v>
      </c>
      <c r="AR1132" s="324">
        <f t="shared" si="212"/>
        <v>0</v>
      </c>
      <c r="AS1132" s="324">
        <f t="shared" si="213"/>
        <v>0</v>
      </c>
      <c r="AT1132" s="324">
        <f t="shared" si="214"/>
        <v>0</v>
      </c>
      <c r="AU1132" s="321">
        <f t="shared" si="215"/>
        <v>0</v>
      </c>
      <c r="AV1132" s="322" t="str">
        <f t="shared" si="205"/>
        <v/>
      </c>
      <c r="AW1132" s="110"/>
      <c r="AX1132" s="110"/>
      <c r="AY1132" s="110"/>
    </row>
    <row r="1133" spans="1:51">
      <c r="A1133" s="319"/>
      <c r="B1133" s="634"/>
      <c r="C1133" s="634"/>
      <c r="D1133" s="633"/>
      <c r="E1133" s="635"/>
      <c r="F1133" s="635"/>
      <c r="G1133" s="634"/>
      <c r="H1133" s="647"/>
      <c r="I1133" s="651"/>
      <c r="J1133" s="647"/>
      <c r="K1133" s="649"/>
      <c r="L1133" s="647">
        <f>IF(D1133="",0,VLOOKUP(D1133,LookupDataNonCounty!$B$2:$C$16,2,FALSE)*J1133)</f>
        <v>0</v>
      </c>
      <c r="M1133" s="647"/>
      <c r="N1133" s="647"/>
      <c r="O1133" s="647"/>
      <c r="P1133" s="647"/>
      <c r="Q1133" s="647"/>
      <c r="R1133" s="459"/>
      <c r="S1133" s="460"/>
      <c r="T1133" s="461"/>
      <c r="U1133" s="462"/>
      <c r="V1133" s="459"/>
      <c r="W1133" s="459"/>
      <c r="X1133" s="459"/>
      <c r="Y1133" s="463"/>
      <c r="Z1133" s="464"/>
      <c r="AA1133" s="465"/>
      <c r="AB1133" s="459"/>
      <c r="AC1133" s="463"/>
      <c r="AD1133" s="464"/>
      <c r="AE1133" s="466"/>
      <c r="AF1133" s="464"/>
      <c r="AG1133" s="461"/>
      <c r="AH1133" s="464"/>
      <c r="AI1133" s="461"/>
      <c r="AJ1133" s="653">
        <f t="shared" si="206"/>
        <v>1</v>
      </c>
      <c r="AK1133" s="607"/>
      <c r="AL1133" s="320">
        <f t="shared" si="204"/>
        <v>0</v>
      </c>
      <c r="AM1133" s="320">
        <f t="shared" si="207"/>
        <v>0</v>
      </c>
      <c r="AN1133" s="324">
        <f t="shared" si="208"/>
        <v>0</v>
      </c>
      <c r="AO1133" s="324">
        <f t="shared" si="209"/>
        <v>0</v>
      </c>
      <c r="AP1133" s="324">
        <f t="shared" si="210"/>
        <v>0</v>
      </c>
      <c r="AQ1133" s="324">
        <f t="shared" si="211"/>
        <v>0</v>
      </c>
      <c r="AR1133" s="324">
        <f t="shared" si="212"/>
        <v>0</v>
      </c>
      <c r="AS1133" s="324">
        <f t="shared" si="213"/>
        <v>0</v>
      </c>
      <c r="AT1133" s="324">
        <f t="shared" si="214"/>
        <v>0</v>
      </c>
      <c r="AU1133" s="321">
        <f t="shared" si="215"/>
        <v>0</v>
      </c>
      <c r="AV1133" s="322" t="str">
        <f t="shared" si="205"/>
        <v/>
      </c>
      <c r="AW1133" s="110"/>
      <c r="AX1133" s="110"/>
      <c r="AY1133" s="110"/>
    </row>
    <row r="1134" spans="1:51">
      <c r="A1134" s="319"/>
      <c r="B1134" s="634"/>
      <c r="C1134" s="634"/>
      <c r="D1134" s="633"/>
      <c r="E1134" s="635"/>
      <c r="F1134" s="635"/>
      <c r="G1134" s="634"/>
      <c r="H1134" s="647"/>
      <c r="I1134" s="651"/>
      <c r="J1134" s="647"/>
      <c r="K1134" s="649"/>
      <c r="L1134" s="647">
        <f>IF(D1134="",0,VLOOKUP(D1134,LookupDataNonCounty!$B$2:$C$16,2,FALSE)*J1134)</f>
        <v>0</v>
      </c>
      <c r="M1134" s="647"/>
      <c r="N1134" s="647"/>
      <c r="O1134" s="647"/>
      <c r="P1134" s="647"/>
      <c r="Q1134" s="647"/>
      <c r="R1134" s="459"/>
      <c r="S1134" s="460"/>
      <c r="T1134" s="461"/>
      <c r="U1134" s="462"/>
      <c r="V1134" s="459"/>
      <c r="W1134" s="459"/>
      <c r="X1134" s="459"/>
      <c r="Y1134" s="463"/>
      <c r="Z1134" s="464"/>
      <c r="AA1134" s="465"/>
      <c r="AB1134" s="459"/>
      <c r="AC1134" s="463"/>
      <c r="AD1134" s="464"/>
      <c r="AE1134" s="466"/>
      <c r="AF1134" s="464"/>
      <c r="AG1134" s="461"/>
      <c r="AH1134" s="464"/>
      <c r="AI1134" s="461"/>
      <c r="AJ1134" s="653">
        <f t="shared" si="206"/>
        <v>1</v>
      </c>
      <c r="AK1134" s="608"/>
      <c r="AL1134" s="320">
        <f t="shared" si="204"/>
        <v>0</v>
      </c>
      <c r="AM1134" s="320">
        <f t="shared" si="207"/>
        <v>0</v>
      </c>
      <c r="AN1134" s="324">
        <f t="shared" si="208"/>
        <v>0</v>
      </c>
      <c r="AO1134" s="324">
        <f t="shared" si="209"/>
        <v>0</v>
      </c>
      <c r="AP1134" s="324">
        <f t="shared" si="210"/>
        <v>0</v>
      </c>
      <c r="AQ1134" s="324">
        <f t="shared" si="211"/>
        <v>0</v>
      </c>
      <c r="AR1134" s="324">
        <f t="shared" si="212"/>
        <v>0</v>
      </c>
      <c r="AS1134" s="324">
        <f t="shared" si="213"/>
        <v>0</v>
      </c>
      <c r="AT1134" s="324">
        <f t="shared" si="214"/>
        <v>0</v>
      </c>
      <c r="AU1134" s="321">
        <f t="shared" si="215"/>
        <v>0</v>
      </c>
      <c r="AV1134" s="322" t="str">
        <f t="shared" si="205"/>
        <v/>
      </c>
      <c r="AW1134" s="110"/>
      <c r="AX1134" s="110"/>
      <c r="AY1134" s="110"/>
    </row>
    <row r="1135" spans="1:51">
      <c r="A1135" s="319"/>
      <c r="B1135" s="634"/>
      <c r="C1135" s="634"/>
      <c r="D1135" s="633"/>
      <c r="E1135" s="635"/>
      <c r="F1135" s="635"/>
      <c r="G1135" s="634"/>
      <c r="H1135" s="647"/>
      <c r="I1135" s="651"/>
      <c r="J1135" s="647"/>
      <c r="K1135" s="649"/>
      <c r="L1135" s="647">
        <f>IF(D1135="",0,VLOOKUP(D1135,LookupDataNonCounty!$B$2:$C$16,2,FALSE)*J1135)</f>
        <v>0</v>
      </c>
      <c r="M1135" s="647"/>
      <c r="N1135" s="647"/>
      <c r="O1135" s="647"/>
      <c r="P1135" s="647"/>
      <c r="Q1135" s="647"/>
      <c r="R1135" s="459"/>
      <c r="S1135" s="460"/>
      <c r="T1135" s="461"/>
      <c r="U1135" s="462"/>
      <c r="V1135" s="459"/>
      <c r="W1135" s="459"/>
      <c r="X1135" s="459"/>
      <c r="Y1135" s="463"/>
      <c r="Z1135" s="464"/>
      <c r="AA1135" s="465"/>
      <c r="AB1135" s="459"/>
      <c r="AC1135" s="463"/>
      <c r="AD1135" s="464"/>
      <c r="AE1135" s="466"/>
      <c r="AF1135" s="464"/>
      <c r="AG1135" s="461"/>
      <c r="AH1135" s="464"/>
      <c r="AI1135" s="461"/>
      <c r="AJ1135" s="653">
        <f t="shared" si="206"/>
        <v>1</v>
      </c>
      <c r="AK1135" s="607"/>
      <c r="AL1135" s="320">
        <f t="shared" si="204"/>
        <v>0</v>
      </c>
      <c r="AM1135" s="320">
        <f t="shared" si="207"/>
        <v>0</v>
      </c>
      <c r="AN1135" s="324">
        <f t="shared" si="208"/>
        <v>0</v>
      </c>
      <c r="AO1135" s="324">
        <f t="shared" si="209"/>
        <v>0</v>
      </c>
      <c r="AP1135" s="324">
        <f t="shared" si="210"/>
        <v>0</v>
      </c>
      <c r="AQ1135" s="324">
        <f t="shared" si="211"/>
        <v>0</v>
      </c>
      <c r="AR1135" s="324">
        <f t="shared" si="212"/>
        <v>0</v>
      </c>
      <c r="AS1135" s="324">
        <f t="shared" si="213"/>
        <v>0</v>
      </c>
      <c r="AT1135" s="324">
        <f t="shared" si="214"/>
        <v>0</v>
      </c>
      <c r="AU1135" s="321">
        <f t="shared" si="215"/>
        <v>0</v>
      </c>
      <c r="AV1135" s="322" t="str">
        <f t="shared" si="205"/>
        <v/>
      </c>
      <c r="AW1135" s="110"/>
      <c r="AX1135" s="110"/>
      <c r="AY1135" s="110"/>
    </row>
    <row r="1136" spans="1:51">
      <c r="A1136" s="319"/>
      <c r="B1136" s="634"/>
      <c r="C1136" s="634"/>
      <c r="D1136" s="633"/>
      <c r="E1136" s="635"/>
      <c r="F1136" s="635"/>
      <c r="G1136" s="634"/>
      <c r="H1136" s="647"/>
      <c r="I1136" s="651"/>
      <c r="J1136" s="647"/>
      <c r="K1136" s="649"/>
      <c r="L1136" s="647">
        <f>IF(D1136="",0,VLOOKUP(D1136,LookupDataNonCounty!$B$2:$C$16,2,FALSE)*J1136)</f>
        <v>0</v>
      </c>
      <c r="M1136" s="647"/>
      <c r="N1136" s="647"/>
      <c r="O1136" s="647"/>
      <c r="P1136" s="647"/>
      <c r="Q1136" s="647"/>
      <c r="R1136" s="459"/>
      <c r="S1136" s="460"/>
      <c r="T1136" s="461"/>
      <c r="U1136" s="462"/>
      <c r="V1136" s="459"/>
      <c r="W1136" s="459"/>
      <c r="X1136" s="459"/>
      <c r="Y1136" s="463"/>
      <c r="Z1136" s="464"/>
      <c r="AA1136" s="465"/>
      <c r="AB1136" s="459"/>
      <c r="AC1136" s="463"/>
      <c r="AD1136" s="464"/>
      <c r="AE1136" s="466"/>
      <c r="AF1136" s="464"/>
      <c r="AG1136" s="461"/>
      <c r="AH1136" s="464"/>
      <c r="AI1136" s="461"/>
      <c r="AJ1136" s="653">
        <f t="shared" si="206"/>
        <v>1</v>
      </c>
      <c r="AK1136" s="608"/>
      <c r="AL1136" s="320">
        <f t="shared" si="204"/>
        <v>0</v>
      </c>
      <c r="AM1136" s="320">
        <f t="shared" si="207"/>
        <v>0</v>
      </c>
      <c r="AN1136" s="324">
        <f t="shared" si="208"/>
        <v>0</v>
      </c>
      <c r="AO1136" s="324">
        <f t="shared" si="209"/>
        <v>0</v>
      </c>
      <c r="AP1136" s="324">
        <f t="shared" si="210"/>
        <v>0</v>
      </c>
      <c r="AQ1136" s="324">
        <f t="shared" si="211"/>
        <v>0</v>
      </c>
      <c r="AR1136" s="324">
        <f t="shared" si="212"/>
        <v>0</v>
      </c>
      <c r="AS1136" s="324">
        <f t="shared" si="213"/>
        <v>0</v>
      </c>
      <c r="AT1136" s="324">
        <f t="shared" si="214"/>
        <v>0</v>
      </c>
      <c r="AU1136" s="321">
        <f t="shared" si="215"/>
        <v>0</v>
      </c>
      <c r="AV1136" s="322" t="str">
        <f t="shared" si="205"/>
        <v/>
      </c>
      <c r="AW1136" s="110"/>
      <c r="AX1136" s="110"/>
      <c r="AY1136" s="110"/>
    </row>
    <row r="1137" spans="1:51">
      <c r="A1137" s="319"/>
      <c r="B1137" s="634"/>
      <c r="C1137" s="634"/>
      <c r="D1137" s="633"/>
      <c r="E1137" s="635"/>
      <c r="F1137" s="635"/>
      <c r="G1137" s="634"/>
      <c r="H1137" s="647"/>
      <c r="I1137" s="651"/>
      <c r="J1137" s="647"/>
      <c r="K1137" s="649"/>
      <c r="L1137" s="647">
        <f>IF(D1137="",0,VLOOKUP(D1137,LookupDataNonCounty!$B$2:$C$16,2,FALSE)*J1137)</f>
        <v>0</v>
      </c>
      <c r="M1137" s="647"/>
      <c r="N1137" s="647"/>
      <c r="O1137" s="647"/>
      <c r="P1137" s="647"/>
      <c r="Q1137" s="647"/>
      <c r="R1137" s="459"/>
      <c r="S1137" s="460"/>
      <c r="T1137" s="461"/>
      <c r="U1137" s="462"/>
      <c r="V1137" s="459"/>
      <c r="W1137" s="459"/>
      <c r="X1137" s="459"/>
      <c r="Y1137" s="463"/>
      <c r="Z1137" s="464"/>
      <c r="AA1137" s="465"/>
      <c r="AB1137" s="459"/>
      <c r="AC1137" s="463"/>
      <c r="AD1137" s="464"/>
      <c r="AE1137" s="466"/>
      <c r="AF1137" s="464"/>
      <c r="AG1137" s="461"/>
      <c r="AH1137" s="464"/>
      <c r="AI1137" s="461"/>
      <c r="AJ1137" s="653">
        <f t="shared" si="206"/>
        <v>1</v>
      </c>
      <c r="AK1137" s="607"/>
      <c r="AL1137" s="320">
        <f t="shared" si="204"/>
        <v>0</v>
      </c>
      <c r="AM1137" s="320">
        <f t="shared" si="207"/>
        <v>0</v>
      </c>
      <c r="AN1137" s="324">
        <f t="shared" si="208"/>
        <v>0</v>
      </c>
      <c r="AO1137" s="324">
        <f t="shared" si="209"/>
        <v>0</v>
      </c>
      <c r="AP1137" s="324">
        <f t="shared" si="210"/>
        <v>0</v>
      </c>
      <c r="AQ1137" s="324">
        <f t="shared" si="211"/>
        <v>0</v>
      </c>
      <c r="AR1137" s="324">
        <f t="shared" si="212"/>
        <v>0</v>
      </c>
      <c r="AS1137" s="324">
        <f t="shared" si="213"/>
        <v>0</v>
      </c>
      <c r="AT1137" s="324">
        <f t="shared" si="214"/>
        <v>0</v>
      </c>
      <c r="AU1137" s="321">
        <f t="shared" si="215"/>
        <v>0</v>
      </c>
      <c r="AV1137" s="322" t="str">
        <f t="shared" si="205"/>
        <v/>
      </c>
      <c r="AW1137" s="110"/>
      <c r="AX1137" s="110"/>
      <c r="AY1137" s="110"/>
    </row>
    <row r="1138" spans="1:51">
      <c r="A1138" s="319"/>
      <c r="B1138" s="634"/>
      <c r="C1138" s="634"/>
      <c r="D1138" s="633"/>
      <c r="E1138" s="635"/>
      <c r="F1138" s="635"/>
      <c r="G1138" s="634"/>
      <c r="H1138" s="647"/>
      <c r="I1138" s="651"/>
      <c r="J1138" s="647"/>
      <c r="K1138" s="649"/>
      <c r="L1138" s="647">
        <f>IF(D1138="",0,VLOOKUP(D1138,LookupDataNonCounty!$B$2:$C$16,2,FALSE)*J1138)</f>
        <v>0</v>
      </c>
      <c r="M1138" s="647"/>
      <c r="N1138" s="647"/>
      <c r="O1138" s="647"/>
      <c r="P1138" s="647"/>
      <c r="Q1138" s="647"/>
      <c r="R1138" s="459"/>
      <c r="S1138" s="460"/>
      <c r="T1138" s="461"/>
      <c r="U1138" s="462"/>
      <c r="V1138" s="459"/>
      <c r="W1138" s="459"/>
      <c r="X1138" s="459"/>
      <c r="Y1138" s="463"/>
      <c r="Z1138" s="464"/>
      <c r="AA1138" s="465"/>
      <c r="AB1138" s="459"/>
      <c r="AC1138" s="463"/>
      <c r="AD1138" s="464"/>
      <c r="AE1138" s="466"/>
      <c r="AF1138" s="464"/>
      <c r="AG1138" s="461"/>
      <c r="AH1138" s="464"/>
      <c r="AI1138" s="461"/>
      <c r="AJ1138" s="653">
        <f t="shared" si="206"/>
        <v>1</v>
      </c>
      <c r="AK1138" s="608"/>
      <c r="AL1138" s="320">
        <f t="shared" si="204"/>
        <v>0</v>
      </c>
      <c r="AM1138" s="320">
        <f t="shared" si="207"/>
        <v>0</v>
      </c>
      <c r="AN1138" s="324">
        <f t="shared" si="208"/>
        <v>0</v>
      </c>
      <c r="AO1138" s="324">
        <f t="shared" si="209"/>
        <v>0</v>
      </c>
      <c r="AP1138" s="324">
        <f t="shared" si="210"/>
        <v>0</v>
      </c>
      <c r="AQ1138" s="324">
        <f t="shared" si="211"/>
        <v>0</v>
      </c>
      <c r="AR1138" s="324">
        <f t="shared" si="212"/>
        <v>0</v>
      </c>
      <c r="AS1138" s="324">
        <f t="shared" si="213"/>
        <v>0</v>
      </c>
      <c r="AT1138" s="324">
        <f t="shared" si="214"/>
        <v>0</v>
      </c>
      <c r="AU1138" s="321">
        <f t="shared" si="215"/>
        <v>0</v>
      </c>
      <c r="AV1138" s="322" t="str">
        <f t="shared" si="205"/>
        <v/>
      </c>
      <c r="AW1138" s="110"/>
      <c r="AX1138" s="110"/>
      <c r="AY1138" s="110"/>
    </row>
    <row r="1139" spans="1:51">
      <c r="A1139" s="319"/>
      <c r="B1139" s="634"/>
      <c r="C1139" s="634"/>
      <c r="D1139" s="633"/>
      <c r="E1139" s="635"/>
      <c r="F1139" s="635"/>
      <c r="G1139" s="634"/>
      <c r="H1139" s="647"/>
      <c r="I1139" s="651"/>
      <c r="J1139" s="647"/>
      <c r="K1139" s="649"/>
      <c r="L1139" s="647">
        <f>IF(D1139="",0,VLOOKUP(D1139,LookupDataNonCounty!$B$2:$C$16,2,FALSE)*J1139)</f>
        <v>0</v>
      </c>
      <c r="M1139" s="647"/>
      <c r="N1139" s="647"/>
      <c r="O1139" s="647"/>
      <c r="P1139" s="647"/>
      <c r="Q1139" s="647"/>
      <c r="R1139" s="459"/>
      <c r="S1139" s="460"/>
      <c r="T1139" s="461"/>
      <c r="U1139" s="462"/>
      <c r="V1139" s="459"/>
      <c r="W1139" s="459"/>
      <c r="X1139" s="459"/>
      <c r="Y1139" s="463"/>
      <c r="Z1139" s="464"/>
      <c r="AA1139" s="465"/>
      <c r="AB1139" s="459"/>
      <c r="AC1139" s="463"/>
      <c r="AD1139" s="464"/>
      <c r="AE1139" s="466"/>
      <c r="AF1139" s="464"/>
      <c r="AG1139" s="461"/>
      <c r="AH1139" s="464"/>
      <c r="AI1139" s="461"/>
      <c r="AJ1139" s="653">
        <f t="shared" si="206"/>
        <v>1</v>
      </c>
      <c r="AK1139" s="607"/>
      <c r="AL1139" s="320">
        <f t="shared" si="204"/>
        <v>0</v>
      </c>
      <c r="AM1139" s="320">
        <f t="shared" si="207"/>
        <v>0</v>
      </c>
      <c r="AN1139" s="324">
        <f t="shared" si="208"/>
        <v>0</v>
      </c>
      <c r="AO1139" s="324">
        <f t="shared" si="209"/>
        <v>0</v>
      </c>
      <c r="AP1139" s="324">
        <f t="shared" si="210"/>
        <v>0</v>
      </c>
      <c r="AQ1139" s="324">
        <f t="shared" si="211"/>
        <v>0</v>
      </c>
      <c r="AR1139" s="324">
        <f t="shared" si="212"/>
        <v>0</v>
      </c>
      <c r="AS1139" s="324">
        <f t="shared" si="213"/>
        <v>0</v>
      </c>
      <c r="AT1139" s="324">
        <f t="shared" si="214"/>
        <v>0</v>
      </c>
      <c r="AU1139" s="321">
        <f t="shared" si="215"/>
        <v>0</v>
      </c>
      <c r="AV1139" s="322" t="str">
        <f t="shared" si="205"/>
        <v/>
      </c>
      <c r="AW1139" s="110"/>
      <c r="AX1139" s="110"/>
      <c r="AY1139" s="110"/>
    </row>
    <row r="1140" spans="1:51">
      <c r="A1140" s="319"/>
      <c r="B1140" s="634"/>
      <c r="C1140" s="634"/>
      <c r="D1140" s="633"/>
      <c r="E1140" s="635"/>
      <c r="F1140" s="635"/>
      <c r="G1140" s="634"/>
      <c r="H1140" s="647"/>
      <c r="I1140" s="651"/>
      <c r="J1140" s="647"/>
      <c r="K1140" s="649"/>
      <c r="L1140" s="647">
        <f>IF(D1140="",0,VLOOKUP(D1140,LookupDataNonCounty!$B$2:$C$16,2,FALSE)*J1140)</f>
        <v>0</v>
      </c>
      <c r="M1140" s="647"/>
      <c r="N1140" s="647"/>
      <c r="O1140" s="647"/>
      <c r="P1140" s="647"/>
      <c r="Q1140" s="647"/>
      <c r="R1140" s="459"/>
      <c r="S1140" s="460"/>
      <c r="T1140" s="461"/>
      <c r="U1140" s="462"/>
      <c r="V1140" s="459"/>
      <c r="W1140" s="459"/>
      <c r="X1140" s="459"/>
      <c r="Y1140" s="463"/>
      <c r="Z1140" s="464"/>
      <c r="AA1140" s="465"/>
      <c r="AB1140" s="459"/>
      <c r="AC1140" s="463"/>
      <c r="AD1140" s="464"/>
      <c r="AE1140" s="466"/>
      <c r="AF1140" s="464"/>
      <c r="AG1140" s="461"/>
      <c r="AH1140" s="464"/>
      <c r="AI1140" s="461"/>
      <c r="AJ1140" s="653">
        <f t="shared" si="206"/>
        <v>1</v>
      </c>
      <c r="AK1140" s="608"/>
      <c r="AL1140" s="320">
        <f t="shared" si="204"/>
        <v>0</v>
      </c>
      <c r="AM1140" s="320">
        <f t="shared" si="207"/>
        <v>0</v>
      </c>
      <c r="AN1140" s="324">
        <f t="shared" si="208"/>
        <v>0</v>
      </c>
      <c r="AO1140" s="324">
        <f t="shared" si="209"/>
        <v>0</v>
      </c>
      <c r="AP1140" s="324">
        <f t="shared" si="210"/>
        <v>0</v>
      </c>
      <c r="AQ1140" s="324">
        <f t="shared" si="211"/>
        <v>0</v>
      </c>
      <c r="AR1140" s="324">
        <f t="shared" si="212"/>
        <v>0</v>
      </c>
      <c r="AS1140" s="324">
        <f t="shared" si="213"/>
        <v>0</v>
      </c>
      <c r="AT1140" s="324">
        <f t="shared" si="214"/>
        <v>0</v>
      </c>
      <c r="AU1140" s="321">
        <f t="shared" si="215"/>
        <v>0</v>
      </c>
      <c r="AV1140" s="322" t="str">
        <f t="shared" si="205"/>
        <v/>
      </c>
      <c r="AW1140" s="110"/>
      <c r="AX1140" s="110"/>
      <c r="AY1140" s="110"/>
    </row>
    <row r="1141" spans="1:51">
      <c r="A1141" s="319"/>
      <c r="B1141" s="634"/>
      <c r="C1141" s="634"/>
      <c r="D1141" s="633"/>
      <c r="E1141" s="635"/>
      <c r="F1141" s="635"/>
      <c r="G1141" s="634"/>
      <c r="H1141" s="647"/>
      <c r="I1141" s="651"/>
      <c r="J1141" s="647"/>
      <c r="K1141" s="649"/>
      <c r="L1141" s="647">
        <f>IF(D1141="",0,VLOOKUP(D1141,LookupDataNonCounty!$B$2:$C$16,2,FALSE)*J1141)</f>
        <v>0</v>
      </c>
      <c r="M1141" s="647"/>
      <c r="N1141" s="647"/>
      <c r="O1141" s="647"/>
      <c r="P1141" s="647"/>
      <c r="Q1141" s="647"/>
      <c r="R1141" s="459"/>
      <c r="S1141" s="460"/>
      <c r="T1141" s="461"/>
      <c r="U1141" s="462"/>
      <c r="V1141" s="459"/>
      <c r="W1141" s="459"/>
      <c r="X1141" s="459"/>
      <c r="Y1141" s="463"/>
      <c r="Z1141" s="464"/>
      <c r="AA1141" s="465"/>
      <c r="AB1141" s="459"/>
      <c r="AC1141" s="463"/>
      <c r="AD1141" s="464"/>
      <c r="AE1141" s="466"/>
      <c r="AF1141" s="464"/>
      <c r="AG1141" s="461"/>
      <c r="AH1141" s="464"/>
      <c r="AI1141" s="461"/>
      <c r="AJ1141" s="653">
        <f t="shared" si="206"/>
        <v>1</v>
      </c>
      <c r="AK1141" s="607"/>
      <c r="AL1141" s="320">
        <f t="shared" si="204"/>
        <v>0</v>
      </c>
      <c r="AM1141" s="320">
        <f t="shared" si="207"/>
        <v>0</v>
      </c>
      <c r="AN1141" s="324">
        <f t="shared" si="208"/>
        <v>0</v>
      </c>
      <c r="AO1141" s="324">
        <f t="shared" si="209"/>
        <v>0</v>
      </c>
      <c r="AP1141" s="324">
        <f t="shared" si="210"/>
        <v>0</v>
      </c>
      <c r="AQ1141" s="324">
        <f t="shared" si="211"/>
        <v>0</v>
      </c>
      <c r="AR1141" s="324">
        <f t="shared" si="212"/>
        <v>0</v>
      </c>
      <c r="AS1141" s="324">
        <f t="shared" si="213"/>
        <v>0</v>
      </c>
      <c r="AT1141" s="324">
        <f t="shared" si="214"/>
        <v>0</v>
      </c>
      <c r="AU1141" s="321">
        <f t="shared" si="215"/>
        <v>0</v>
      </c>
      <c r="AV1141" s="322" t="str">
        <f t="shared" si="205"/>
        <v/>
      </c>
      <c r="AW1141" s="110"/>
      <c r="AX1141" s="110"/>
      <c r="AY1141" s="110"/>
    </row>
    <row r="1142" spans="1:51">
      <c r="A1142" s="319"/>
      <c r="B1142" s="634"/>
      <c r="C1142" s="634"/>
      <c r="D1142" s="633"/>
      <c r="E1142" s="635"/>
      <c r="F1142" s="635"/>
      <c r="G1142" s="634"/>
      <c r="H1142" s="647"/>
      <c r="I1142" s="651"/>
      <c r="J1142" s="647"/>
      <c r="K1142" s="649"/>
      <c r="L1142" s="647">
        <f>IF(D1142="",0,VLOOKUP(D1142,LookupDataNonCounty!$B$2:$C$16,2,FALSE)*J1142)</f>
        <v>0</v>
      </c>
      <c r="M1142" s="647"/>
      <c r="N1142" s="647"/>
      <c r="O1142" s="647"/>
      <c r="P1142" s="647"/>
      <c r="Q1142" s="647"/>
      <c r="R1142" s="459"/>
      <c r="S1142" s="460"/>
      <c r="T1142" s="461"/>
      <c r="U1142" s="462"/>
      <c r="V1142" s="459"/>
      <c r="W1142" s="459"/>
      <c r="X1142" s="459"/>
      <c r="Y1142" s="463"/>
      <c r="Z1142" s="464"/>
      <c r="AA1142" s="465"/>
      <c r="AB1142" s="459"/>
      <c r="AC1142" s="463"/>
      <c r="AD1142" s="464"/>
      <c r="AE1142" s="466"/>
      <c r="AF1142" s="464"/>
      <c r="AG1142" s="461"/>
      <c r="AH1142" s="464"/>
      <c r="AI1142" s="461"/>
      <c r="AJ1142" s="653">
        <f t="shared" si="206"/>
        <v>1</v>
      </c>
      <c r="AK1142" s="608"/>
      <c r="AL1142" s="320">
        <f t="shared" si="204"/>
        <v>0</v>
      </c>
      <c r="AM1142" s="320">
        <f t="shared" si="207"/>
        <v>0</v>
      </c>
      <c r="AN1142" s="324">
        <f t="shared" si="208"/>
        <v>0</v>
      </c>
      <c r="AO1142" s="324">
        <f t="shared" si="209"/>
        <v>0</v>
      </c>
      <c r="AP1142" s="324">
        <f t="shared" si="210"/>
        <v>0</v>
      </c>
      <c r="AQ1142" s="324">
        <f t="shared" si="211"/>
        <v>0</v>
      </c>
      <c r="AR1142" s="324">
        <f t="shared" si="212"/>
        <v>0</v>
      </c>
      <c r="AS1142" s="324">
        <f t="shared" si="213"/>
        <v>0</v>
      </c>
      <c r="AT1142" s="324">
        <f t="shared" si="214"/>
        <v>0</v>
      </c>
      <c r="AU1142" s="321">
        <f t="shared" si="215"/>
        <v>0</v>
      </c>
      <c r="AV1142" s="322" t="str">
        <f t="shared" si="205"/>
        <v/>
      </c>
      <c r="AW1142" s="110"/>
      <c r="AX1142" s="110"/>
      <c r="AY1142" s="110"/>
    </row>
    <row r="1143" spans="1:51">
      <c r="A1143" s="319"/>
      <c r="B1143" s="634"/>
      <c r="C1143" s="634"/>
      <c r="D1143" s="633"/>
      <c r="E1143" s="635"/>
      <c r="F1143" s="635"/>
      <c r="G1143" s="634"/>
      <c r="H1143" s="647"/>
      <c r="I1143" s="651"/>
      <c r="J1143" s="647"/>
      <c r="K1143" s="649"/>
      <c r="L1143" s="647">
        <f>IF(D1143="",0,VLOOKUP(D1143,LookupDataNonCounty!$B$2:$C$16,2,FALSE)*J1143)</f>
        <v>0</v>
      </c>
      <c r="M1143" s="647"/>
      <c r="N1143" s="647"/>
      <c r="O1143" s="647"/>
      <c r="P1143" s="647"/>
      <c r="Q1143" s="647"/>
      <c r="R1143" s="459"/>
      <c r="S1143" s="460"/>
      <c r="T1143" s="461"/>
      <c r="U1143" s="462"/>
      <c r="V1143" s="459"/>
      <c r="W1143" s="459"/>
      <c r="X1143" s="459"/>
      <c r="Y1143" s="463"/>
      <c r="Z1143" s="464"/>
      <c r="AA1143" s="465"/>
      <c r="AB1143" s="459"/>
      <c r="AC1143" s="463"/>
      <c r="AD1143" s="464"/>
      <c r="AE1143" s="466"/>
      <c r="AF1143" s="464"/>
      <c r="AG1143" s="461"/>
      <c r="AH1143" s="464"/>
      <c r="AI1143" s="461"/>
      <c r="AJ1143" s="653">
        <f t="shared" si="206"/>
        <v>1</v>
      </c>
      <c r="AK1143" s="607"/>
      <c r="AL1143" s="320">
        <f t="shared" si="204"/>
        <v>0</v>
      </c>
      <c r="AM1143" s="320">
        <f t="shared" si="207"/>
        <v>0</v>
      </c>
      <c r="AN1143" s="324">
        <f t="shared" si="208"/>
        <v>0</v>
      </c>
      <c r="AO1143" s="324">
        <f t="shared" si="209"/>
        <v>0</v>
      </c>
      <c r="AP1143" s="324">
        <f t="shared" si="210"/>
        <v>0</v>
      </c>
      <c r="AQ1143" s="324">
        <f t="shared" si="211"/>
        <v>0</v>
      </c>
      <c r="AR1143" s="324">
        <f t="shared" si="212"/>
        <v>0</v>
      </c>
      <c r="AS1143" s="324">
        <f t="shared" si="213"/>
        <v>0</v>
      </c>
      <c r="AT1143" s="324">
        <f t="shared" si="214"/>
        <v>0</v>
      </c>
      <c r="AU1143" s="321">
        <f t="shared" si="215"/>
        <v>0</v>
      </c>
      <c r="AV1143" s="322" t="str">
        <f t="shared" si="205"/>
        <v/>
      </c>
      <c r="AW1143" s="110"/>
      <c r="AX1143" s="110"/>
      <c r="AY1143" s="110"/>
    </row>
    <row r="1144" spans="1:51">
      <c r="A1144" s="319"/>
      <c r="B1144" s="634"/>
      <c r="C1144" s="634"/>
      <c r="D1144" s="633"/>
      <c r="E1144" s="635"/>
      <c r="F1144" s="635"/>
      <c r="G1144" s="634"/>
      <c r="H1144" s="647"/>
      <c r="I1144" s="651"/>
      <c r="J1144" s="647"/>
      <c r="K1144" s="649"/>
      <c r="L1144" s="647">
        <f>IF(D1144="",0,VLOOKUP(D1144,LookupDataNonCounty!$B$2:$C$16,2,FALSE)*J1144)</f>
        <v>0</v>
      </c>
      <c r="M1144" s="647"/>
      <c r="N1144" s="647"/>
      <c r="O1144" s="647"/>
      <c r="P1144" s="647"/>
      <c r="Q1144" s="647"/>
      <c r="R1144" s="459"/>
      <c r="S1144" s="460"/>
      <c r="T1144" s="461"/>
      <c r="U1144" s="462"/>
      <c r="V1144" s="459"/>
      <c r="W1144" s="459"/>
      <c r="X1144" s="459"/>
      <c r="Y1144" s="463"/>
      <c r="Z1144" s="464"/>
      <c r="AA1144" s="465"/>
      <c r="AB1144" s="459"/>
      <c r="AC1144" s="463"/>
      <c r="AD1144" s="464"/>
      <c r="AE1144" s="466"/>
      <c r="AF1144" s="464"/>
      <c r="AG1144" s="461"/>
      <c r="AH1144" s="464"/>
      <c r="AI1144" s="461"/>
      <c r="AJ1144" s="653">
        <f t="shared" si="206"/>
        <v>1</v>
      </c>
      <c r="AK1144" s="608"/>
      <c r="AL1144" s="320">
        <f t="shared" si="204"/>
        <v>0</v>
      </c>
      <c r="AM1144" s="320">
        <f t="shared" si="207"/>
        <v>0</v>
      </c>
      <c r="AN1144" s="324">
        <f t="shared" si="208"/>
        <v>0</v>
      </c>
      <c r="AO1144" s="324">
        <f t="shared" si="209"/>
        <v>0</v>
      </c>
      <c r="AP1144" s="324">
        <f t="shared" si="210"/>
        <v>0</v>
      </c>
      <c r="AQ1144" s="324">
        <f t="shared" si="211"/>
        <v>0</v>
      </c>
      <c r="AR1144" s="324">
        <f t="shared" si="212"/>
        <v>0</v>
      </c>
      <c r="AS1144" s="324">
        <f t="shared" si="213"/>
        <v>0</v>
      </c>
      <c r="AT1144" s="324">
        <f t="shared" si="214"/>
        <v>0</v>
      </c>
      <c r="AU1144" s="321">
        <f t="shared" si="215"/>
        <v>0</v>
      </c>
      <c r="AV1144" s="322" t="str">
        <f t="shared" si="205"/>
        <v/>
      </c>
      <c r="AW1144" s="110"/>
      <c r="AX1144" s="110"/>
      <c r="AY1144" s="110"/>
    </row>
    <row r="1145" spans="1:51">
      <c r="A1145" s="319"/>
      <c r="B1145" s="634"/>
      <c r="C1145" s="634"/>
      <c r="D1145" s="633"/>
      <c r="E1145" s="635"/>
      <c r="F1145" s="635"/>
      <c r="G1145" s="634"/>
      <c r="H1145" s="647"/>
      <c r="I1145" s="651"/>
      <c r="J1145" s="647"/>
      <c r="K1145" s="649"/>
      <c r="L1145" s="647">
        <f>IF(D1145="",0,VLOOKUP(D1145,LookupDataNonCounty!$B$2:$C$16,2,FALSE)*J1145)</f>
        <v>0</v>
      </c>
      <c r="M1145" s="647"/>
      <c r="N1145" s="647"/>
      <c r="O1145" s="647"/>
      <c r="P1145" s="647"/>
      <c r="Q1145" s="647"/>
      <c r="R1145" s="459"/>
      <c r="S1145" s="460"/>
      <c r="T1145" s="461"/>
      <c r="U1145" s="462"/>
      <c r="V1145" s="459"/>
      <c r="W1145" s="459"/>
      <c r="X1145" s="459"/>
      <c r="Y1145" s="463"/>
      <c r="Z1145" s="464"/>
      <c r="AA1145" s="465"/>
      <c r="AB1145" s="459"/>
      <c r="AC1145" s="463"/>
      <c r="AD1145" s="464"/>
      <c r="AE1145" s="466"/>
      <c r="AF1145" s="464"/>
      <c r="AG1145" s="461"/>
      <c r="AH1145" s="464"/>
      <c r="AI1145" s="461"/>
      <c r="AJ1145" s="653">
        <f t="shared" si="206"/>
        <v>1</v>
      </c>
      <c r="AK1145" s="607"/>
      <c r="AL1145" s="320">
        <f t="shared" si="204"/>
        <v>0</v>
      </c>
      <c r="AM1145" s="320">
        <f t="shared" si="207"/>
        <v>0</v>
      </c>
      <c r="AN1145" s="324">
        <f t="shared" si="208"/>
        <v>0</v>
      </c>
      <c r="AO1145" s="324">
        <f t="shared" si="209"/>
        <v>0</v>
      </c>
      <c r="AP1145" s="324">
        <f t="shared" si="210"/>
        <v>0</v>
      </c>
      <c r="AQ1145" s="324">
        <f t="shared" si="211"/>
        <v>0</v>
      </c>
      <c r="AR1145" s="324">
        <f t="shared" si="212"/>
        <v>0</v>
      </c>
      <c r="AS1145" s="324">
        <f t="shared" si="213"/>
        <v>0</v>
      </c>
      <c r="AT1145" s="324">
        <f t="shared" si="214"/>
        <v>0</v>
      </c>
      <c r="AU1145" s="321">
        <f t="shared" si="215"/>
        <v>0</v>
      </c>
      <c r="AV1145" s="322" t="str">
        <f t="shared" si="205"/>
        <v/>
      </c>
      <c r="AW1145" s="110"/>
      <c r="AX1145" s="110"/>
      <c r="AY1145" s="110"/>
    </row>
    <row r="1146" spans="1:51">
      <c r="A1146" s="319"/>
      <c r="B1146" s="634"/>
      <c r="C1146" s="634"/>
      <c r="D1146" s="633"/>
      <c r="E1146" s="635"/>
      <c r="F1146" s="635"/>
      <c r="G1146" s="634"/>
      <c r="H1146" s="647"/>
      <c r="I1146" s="651"/>
      <c r="J1146" s="647"/>
      <c r="K1146" s="649"/>
      <c r="L1146" s="647">
        <f>IF(D1146="",0,VLOOKUP(D1146,LookupDataNonCounty!$B$2:$C$16,2,FALSE)*J1146)</f>
        <v>0</v>
      </c>
      <c r="M1146" s="647"/>
      <c r="N1146" s="647"/>
      <c r="O1146" s="647"/>
      <c r="P1146" s="647"/>
      <c r="Q1146" s="647"/>
      <c r="R1146" s="459"/>
      <c r="S1146" s="460"/>
      <c r="T1146" s="461"/>
      <c r="U1146" s="462"/>
      <c r="V1146" s="459"/>
      <c r="W1146" s="459"/>
      <c r="X1146" s="459"/>
      <c r="Y1146" s="463"/>
      <c r="Z1146" s="464"/>
      <c r="AA1146" s="465"/>
      <c r="AB1146" s="459"/>
      <c r="AC1146" s="463"/>
      <c r="AD1146" s="464"/>
      <c r="AE1146" s="466"/>
      <c r="AF1146" s="464"/>
      <c r="AG1146" s="461"/>
      <c r="AH1146" s="464"/>
      <c r="AI1146" s="461"/>
      <c r="AJ1146" s="653">
        <f t="shared" si="206"/>
        <v>1</v>
      </c>
      <c r="AK1146" s="608"/>
      <c r="AL1146" s="320">
        <f t="shared" si="204"/>
        <v>0</v>
      </c>
      <c r="AM1146" s="320">
        <f t="shared" si="207"/>
        <v>0</v>
      </c>
      <c r="AN1146" s="324">
        <f t="shared" si="208"/>
        <v>0</v>
      </c>
      <c r="AO1146" s="324">
        <f t="shared" si="209"/>
        <v>0</v>
      </c>
      <c r="AP1146" s="324">
        <f t="shared" si="210"/>
        <v>0</v>
      </c>
      <c r="AQ1146" s="324">
        <f t="shared" si="211"/>
        <v>0</v>
      </c>
      <c r="AR1146" s="324">
        <f t="shared" si="212"/>
        <v>0</v>
      </c>
      <c r="AS1146" s="324">
        <f t="shared" si="213"/>
        <v>0</v>
      </c>
      <c r="AT1146" s="324">
        <f t="shared" si="214"/>
        <v>0</v>
      </c>
      <c r="AU1146" s="321">
        <f t="shared" si="215"/>
        <v>0</v>
      </c>
      <c r="AV1146" s="322" t="str">
        <f t="shared" si="205"/>
        <v/>
      </c>
      <c r="AW1146" s="110"/>
      <c r="AX1146" s="110"/>
      <c r="AY1146" s="110"/>
    </row>
    <row r="1147" spans="1:51">
      <c r="A1147" s="319"/>
      <c r="B1147" s="634"/>
      <c r="C1147" s="634"/>
      <c r="D1147" s="633"/>
      <c r="E1147" s="635"/>
      <c r="F1147" s="635"/>
      <c r="G1147" s="634"/>
      <c r="H1147" s="647"/>
      <c r="I1147" s="651"/>
      <c r="J1147" s="647"/>
      <c r="K1147" s="649"/>
      <c r="L1147" s="647">
        <f>IF(D1147="",0,VLOOKUP(D1147,LookupDataNonCounty!$B$2:$C$16,2,FALSE)*J1147)</f>
        <v>0</v>
      </c>
      <c r="M1147" s="647"/>
      <c r="N1147" s="647"/>
      <c r="O1147" s="647"/>
      <c r="P1147" s="647"/>
      <c r="Q1147" s="647"/>
      <c r="R1147" s="459"/>
      <c r="S1147" s="460"/>
      <c r="T1147" s="461"/>
      <c r="U1147" s="462"/>
      <c r="V1147" s="459"/>
      <c r="W1147" s="459"/>
      <c r="X1147" s="459"/>
      <c r="Y1147" s="463"/>
      <c r="Z1147" s="464"/>
      <c r="AA1147" s="465"/>
      <c r="AB1147" s="459"/>
      <c r="AC1147" s="463"/>
      <c r="AD1147" s="464"/>
      <c r="AE1147" s="466"/>
      <c r="AF1147" s="464"/>
      <c r="AG1147" s="461"/>
      <c r="AH1147" s="464"/>
      <c r="AI1147" s="461"/>
      <c r="AJ1147" s="653">
        <f t="shared" si="206"/>
        <v>1</v>
      </c>
      <c r="AK1147" s="607"/>
      <c r="AL1147" s="320">
        <f t="shared" si="204"/>
        <v>0</v>
      </c>
      <c r="AM1147" s="320">
        <f t="shared" si="207"/>
        <v>0</v>
      </c>
      <c r="AN1147" s="324">
        <f t="shared" si="208"/>
        <v>0</v>
      </c>
      <c r="AO1147" s="324">
        <f t="shared" si="209"/>
        <v>0</v>
      </c>
      <c r="AP1147" s="324">
        <f t="shared" si="210"/>
        <v>0</v>
      </c>
      <c r="AQ1147" s="324">
        <f t="shared" si="211"/>
        <v>0</v>
      </c>
      <c r="AR1147" s="324">
        <f t="shared" si="212"/>
        <v>0</v>
      </c>
      <c r="AS1147" s="324">
        <f t="shared" si="213"/>
        <v>0</v>
      </c>
      <c r="AT1147" s="324">
        <f t="shared" si="214"/>
        <v>0</v>
      </c>
      <c r="AU1147" s="321">
        <f t="shared" si="215"/>
        <v>0</v>
      </c>
      <c r="AV1147" s="322" t="str">
        <f t="shared" si="205"/>
        <v/>
      </c>
      <c r="AW1147" s="110"/>
      <c r="AX1147" s="110"/>
      <c r="AY1147" s="110"/>
    </row>
    <row r="1148" spans="1:51">
      <c r="A1148" s="319"/>
      <c r="B1148" s="634"/>
      <c r="C1148" s="634"/>
      <c r="D1148" s="633"/>
      <c r="E1148" s="635"/>
      <c r="F1148" s="635"/>
      <c r="G1148" s="634"/>
      <c r="H1148" s="647"/>
      <c r="I1148" s="651"/>
      <c r="J1148" s="647"/>
      <c r="K1148" s="649"/>
      <c r="L1148" s="647">
        <f>IF(D1148="",0,VLOOKUP(D1148,LookupDataNonCounty!$B$2:$C$16,2,FALSE)*J1148)</f>
        <v>0</v>
      </c>
      <c r="M1148" s="647"/>
      <c r="N1148" s="647"/>
      <c r="O1148" s="647"/>
      <c r="P1148" s="647"/>
      <c r="Q1148" s="647"/>
      <c r="R1148" s="459"/>
      <c r="S1148" s="460"/>
      <c r="T1148" s="461"/>
      <c r="U1148" s="462"/>
      <c r="V1148" s="459"/>
      <c r="W1148" s="459"/>
      <c r="X1148" s="459"/>
      <c r="Y1148" s="463"/>
      <c r="Z1148" s="464"/>
      <c r="AA1148" s="465"/>
      <c r="AB1148" s="459"/>
      <c r="AC1148" s="463"/>
      <c r="AD1148" s="464"/>
      <c r="AE1148" s="466"/>
      <c r="AF1148" s="464"/>
      <c r="AG1148" s="461"/>
      <c r="AH1148" s="464"/>
      <c r="AI1148" s="461"/>
      <c r="AJ1148" s="653">
        <f t="shared" si="206"/>
        <v>1</v>
      </c>
      <c r="AK1148" s="608"/>
      <c r="AL1148" s="320">
        <f t="shared" si="204"/>
        <v>0</v>
      </c>
      <c r="AM1148" s="320">
        <f t="shared" si="207"/>
        <v>0</v>
      </c>
      <c r="AN1148" s="324">
        <f t="shared" si="208"/>
        <v>0</v>
      </c>
      <c r="AO1148" s="324">
        <f t="shared" si="209"/>
        <v>0</v>
      </c>
      <c r="AP1148" s="324">
        <f t="shared" si="210"/>
        <v>0</v>
      </c>
      <c r="AQ1148" s="324">
        <f t="shared" si="211"/>
        <v>0</v>
      </c>
      <c r="AR1148" s="324">
        <f t="shared" si="212"/>
        <v>0</v>
      </c>
      <c r="AS1148" s="324">
        <f t="shared" si="213"/>
        <v>0</v>
      </c>
      <c r="AT1148" s="324">
        <f t="shared" si="214"/>
        <v>0</v>
      </c>
      <c r="AU1148" s="321">
        <f t="shared" si="215"/>
        <v>0</v>
      </c>
      <c r="AV1148" s="322" t="str">
        <f t="shared" si="205"/>
        <v/>
      </c>
      <c r="AW1148" s="110"/>
      <c r="AX1148" s="110"/>
      <c r="AY1148" s="110"/>
    </row>
    <row r="1149" spans="1:51">
      <c r="A1149" s="319"/>
      <c r="B1149" s="634"/>
      <c r="C1149" s="634"/>
      <c r="D1149" s="633"/>
      <c r="E1149" s="635"/>
      <c r="F1149" s="635"/>
      <c r="G1149" s="634"/>
      <c r="H1149" s="647"/>
      <c r="I1149" s="651"/>
      <c r="J1149" s="647"/>
      <c r="K1149" s="649"/>
      <c r="L1149" s="647">
        <f>IF(D1149="",0,VLOOKUP(D1149,LookupDataNonCounty!$B$2:$C$16,2,FALSE)*J1149)</f>
        <v>0</v>
      </c>
      <c r="M1149" s="647"/>
      <c r="N1149" s="647"/>
      <c r="O1149" s="647"/>
      <c r="P1149" s="647"/>
      <c r="Q1149" s="647"/>
      <c r="R1149" s="459"/>
      <c r="S1149" s="460"/>
      <c r="T1149" s="461"/>
      <c r="U1149" s="462"/>
      <c r="V1149" s="459"/>
      <c r="W1149" s="459"/>
      <c r="X1149" s="459"/>
      <c r="Y1149" s="463"/>
      <c r="Z1149" s="464"/>
      <c r="AA1149" s="465"/>
      <c r="AB1149" s="459"/>
      <c r="AC1149" s="463"/>
      <c r="AD1149" s="464"/>
      <c r="AE1149" s="466"/>
      <c r="AF1149" s="464"/>
      <c r="AG1149" s="461"/>
      <c r="AH1149" s="464"/>
      <c r="AI1149" s="461"/>
      <c r="AJ1149" s="653">
        <f t="shared" si="206"/>
        <v>1</v>
      </c>
      <c r="AK1149" s="607"/>
      <c r="AL1149" s="320">
        <f t="shared" si="204"/>
        <v>0</v>
      </c>
      <c r="AM1149" s="320">
        <f t="shared" si="207"/>
        <v>0</v>
      </c>
      <c r="AN1149" s="324">
        <f t="shared" si="208"/>
        <v>0</v>
      </c>
      <c r="AO1149" s="324">
        <f t="shared" si="209"/>
        <v>0</v>
      </c>
      <c r="AP1149" s="324">
        <f t="shared" si="210"/>
        <v>0</v>
      </c>
      <c r="AQ1149" s="324">
        <f t="shared" si="211"/>
        <v>0</v>
      </c>
      <c r="AR1149" s="324">
        <f t="shared" si="212"/>
        <v>0</v>
      </c>
      <c r="AS1149" s="324">
        <f t="shared" si="213"/>
        <v>0</v>
      </c>
      <c r="AT1149" s="324">
        <f t="shared" si="214"/>
        <v>0</v>
      </c>
      <c r="AU1149" s="321">
        <f t="shared" si="215"/>
        <v>0</v>
      </c>
      <c r="AV1149" s="322" t="str">
        <f t="shared" si="205"/>
        <v/>
      </c>
      <c r="AW1149" s="110"/>
      <c r="AX1149" s="110"/>
      <c r="AY1149" s="110"/>
    </row>
    <row r="1150" spans="1:51">
      <c r="A1150" s="319"/>
      <c r="B1150" s="634"/>
      <c r="C1150" s="634"/>
      <c r="D1150" s="633"/>
      <c r="E1150" s="635"/>
      <c r="F1150" s="635"/>
      <c r="G1150" s="634"/>
      <c r="H1150" s="647"/>
      <c r="I1150" s="651"/>
      <c r="J1150" s="647"/>
      <c r="K1150" s="649"/>
      <c r="L1150" s="647">
        <f>IF(D1150="",0,VLOOKUP(D1150,LookupDataNonCounty!$B$2:$C$16,2,FALSE)*J1150)</f>
        <v>0</v>
      </c>
      <c r="M1150" s="647"/>
      <c r="N1150" s="647"/>
      <c r="O1150" s="647"/>
      <c r="P1150" s="647"/>
      <c r="Q1150" s="647"/>
      <c r="R1150" s="459"/>
      <c r="S1150" s="460"/>
      <c r="T1150" s="461"/>
      <c r="U1150" s="462"/>
      <c r="V1150" s="459"/>
      <c r="W1150" s="459"/>
      <c r="X1150" s="459"/>
      <c r="Y1150" s="463"/>
      <c r="Z1150" s="464"/>
      <c r="AA1150" s="465"/>
      <c r="AB1150" s="459"/>
      <c r="AC1150" s="463"/>
      <c r="AD1150" s="464"/>
      <c r="AE1150" s="466"/>
      <c r="AF1150" s="464"/>
      <c r="AG1150" s="461"/>
      <c r="AH1150" s="464"/>
      <c r="AI1150" s="461"/>
      <c r="AJ1150" s="653">
        <f t="shared" si="206"/>
        <v>1</v>
      </c>
      <c r="AK1150" s="608"/>
      <c r="AL1150" s="320">
        <f t="shared" si="204"/>
        <v>0</v>
      </c>
      <c r="AM1150" s="320">
        <f t="shared" si="207"/>
        <v>0</v>
      </c>
      <c r="AN1150" s="324">
        <f t="shared" si="208"/>
        <v>0</v>
      </c>
      <c r="AO1150" s="324">
        <f t="shared" si="209"/>
        <v>0</v>
      </c>
      <c r="AP1150" s="324">
        <f t="shared" si="210"/>
        <v>0</v>
      </c>
      <c r="AQ1150" s="324">
        <f t="shared" si="211"/>
        <v>0</v>
      </c>
      <c r="AR1150" s="324">
        <f t="shared" si="212"/>
        <v>0</v>
      </c>
      <c r="AS1150" s="324">
        <f t="shared" si="213"/>
        <v>0</v>
      </c>
      <c r="AT1150" s="324">
        <f t="shared" si="214"/>
        <v>0</v>
      </c>
      <c r="AU1150" s="321">
        <f t="shared" si="215"/>
        <v>0</v>
      </c>
      <c r="AV1150" s="322" t="str">
        <f t="shared" si="205"/>
        <v/>
      </c>
      <c r="AW1150" s="110"/>
      <c r="AX1150" s="110"/>
      <c r="AY1150" s="110"/>
    </row>
    <row r="1151" spans="1:51">
      <c r="A1151" s="319"/>
      <c r="B1151" s="634"/>
      <c r="C1151" s="634"/>
      <c r="D1151" s="633"/>
      <c r="E1151" s="635"/>
      <c r="F1151" s="635"/>
      <c r="G1151" s="634"/>
      <c r="H1151" s="647"/>
      <c r="I1151" s="651"/>
      <c r="J1151" s="647"/>
      <c r="K1151" s="649"/>
      <c r="L1151" s="647">
        <f>IF(D1151="",0,VLOOKUP(D1151,LookupDataNonCounty!$B$2:$C$16,2,FALSE)*J1151)</f>
        <v>0</v>
      </c>
      <c r="M1151" s="647"/>
      <c r="N1151" s="647"/>
      <c r="O1151" s="647"/>
      <c r="P1151" s="647"/>
      <c r="Q1151" s="647"/>
      <c r="R1151" s="459"/>
      <c r="S1151" s="460"/>
      <c r="T1151" s="461"/>
      <c r="U1151" s="462"/>
      <c r="V1151" s="459"/>
      <c r="W1151" s="459"/>
      <c r="X1151" s="459"/>
      <c r="Y1151" s="463"/>
      <c r="Z1151" s="464"/>
      <c r="AA1151" s="465"/>
      <c r="AB1151" s="459"/>
      <c r="AC1151" s="463"/>
      <c r="AD1151" s="464"/>
      <c r="AE1151" s="466"/>
      <c r="AF1151" s="464"/>
      <c r="AG1151" s="461"/>
      <c r="AH1151" s="464"/>
      <c r="AI1151" s="461"/>
      <c r="AJ1151" s="653">
        <f t="shared" si="206"/>
        <v>1</v>
      </c>
      <c r="AK1151" s="607"/>
      <c r="AL1151" s="320">
        <f t="shared" si="204"/>
        <v>0</v>
      </c>
      <c r="AM1151" s="320">
        <f t="shared" si="207"/>
        <v>0</v>
      </c>
      <c r="AN1151" s="324">
        <f t="shared" si="208"/>
        <v>0</v>
      </c>
      <c r="AO1151" s="324">
        <f t="shared" si="209"/>
        <v>0</v>
      </c>
      <c r="AP1151" s="324">
        <f t="shared" si="210"/>
        <v>0</v>
      </c>
      <c r="AQ1151" s="324">
        <f t="shared" si="211"/>
        <v>0</v>
      </c>
      <c r="AR1151" s="324">
        <f t="shared" si="212"/>
        <v>0</v>
      </c>
      <c r="AS1151" s="324">
        <f t="shared" si="213"/>
        <v>0</v>
      </c>
      <c r="AT1151" s="324">
        <f t="shared" si="214"/>
        <v>0</v>
      </c>
      <c r="AU1151" s="321">
        <f t="shared" si="215"/>
        <v>0</v>
      </c>
      <c r="AV1151" s="322" t="str">
        <f t="shared" si="205"/>
        <v/>
      </c>
      <c r="AW1151" s="110"/>
      <c r="AX1151" s="110"/>
      <c r="AY1151" s="110"/>
    </row>
    <row r="1152" spans="1:51">
      <c r="A1152" s="319"/>
      <c r="B1152" s="634"/>
      <c r="C1152" s="634"/>
      <c r="D1152" s="633"/>
      <c r="E1152" s="635"/>
      <c r="F1152" s="635"/>
      <c r="G1152" s="634"/>
      <c r="H1152" s="647"/>
      <c r="I1152" s="651"/>
      <c r="J1152" s="647"/>
      <c r="K1152" s="649"/>
      <c r="L1152" s="647">
        <f>IF(D1152="",0,VLOOKUP(D1152,LookupDataNonCounty!$B$2:$C$16,2,FALSE)*J1152)</f>
        <v>0</v>
      </c>
      <c r="M1152" s="647"/>
      <c r="N1152" s="647"/>
      <c r="O1152" s="647"/>
      <c r="P1152" s="647"/>
      <c r="Q1152" s="647"/>
      <c r="R1152" s="459"/>
      <c r="S1152" s="460"/>
      <c r="T1152" s="461"/>
      <c r="U1152" s="462"/>
      <c r="V1152" s="459"/>
      <c r="W1152" s="459"/>
      <c r="X1152" s="459"/>
      <c r="Y1152" s="463"/>
      <c r="Z1152" s="464"/>
      <c r="AA1152" s="465"/>
      <c r="AB1152" s="459"/>
      <c r="AC1152" s="463"/>
      <c r="AD1152" s="464"/>
      <c r="AE1152" s="466"/>
      <c r="AF1152" s="464"/>
      <c r="AG1152" s="461"/>
      <c r="AH1152" s="464"/>
      <c r="AI1152" s="461"/>
      <c r="AJ1152" s="653">
        <f t="shared" si="206"/>
        <v>1</v>
      </c>
      <c r="AK1152" s="608"/>
      <c r="AL1152" s="320">
        <f t="shared" si="204"/>
        <v>0</v>
      </c>
      <c r="AM1152" s="320">
        <f t="shared" si="207"/>
        <v>0</v>
      </c>
      <c r="AN1152" s="324">
        <f t="shared" si="208"/>
        <v>0</v>
      </c>
      <c r="AO1152" s="324">
        <f t="shared" si="209"/>
        <v>0</v>
      </c>
      <c r="AP1152" s="324">
        <f t="shared" si="210"/>
        <v>0</v>
      </c>
      <c r="AQ1152" s="324">
        <f t="shared" si="211"/>
        <v>0</v>
      </c>
      <c r="AR1152" s="324">
        <f t="shared" si="212"/>
        <v>0</v>
      </c>
      <c r="AS1152" s="324">
        <f t="shared" si="213"/>
        <v>0</v>
      </c>
      <c r="AT1152" s="324">
        <f t="shared" si="214"/>
        <v>0</v>
      </c>
      <c r="AU1152" s="321">
        <f t="shared" si="215"/>
        <v>0</v>
      </c>
      <c r="AV1152" s="322" t="str">
        <f t="shared" si="205"/>
        <v/>
      </c>
      <c r="AW1152" s="110"/>
      <c r="AX1152" s="110"/>
      <c r="AY1152" s="110"/>
    </row>
    <row r="1153" spans="1:51">
      <c r="A1153" s="319"/>
      <c r="B1153" s="634"/>
      <c r="C1153" s="634"/>
      <c r="D1153" s="633"/>
      <c r="E1153" s="635"/>
      <c r="F1153" s="635"/>
      <c r="G1153" s="634"/>
      <c r="H1153" s="647"/>
      <c r="I1153" s="651"/>
      <c r="J1153" s="647"/>
      <c r="K1153" s="649"/>
      <c r="L1153" s="647">
        <f>IF(D1153="",0,VLOOKUP(D1153,LookupDataNonCounty!$B$2:$C$16,2,FALSE)*J1153)</f>
        <v>0</v>
      </c>
      <c r="M1153" s="647"/>
      <c r="N1153" s="647"/>
      <c r="O1153" s="647"/>
      <c r="P1153" s="647"/>
      <c r="Q1153" s="647"/>
      <c r="R1153" s="459"/>
      <c r="S1153" s="460"/>
      <c r="T1153" s="461"/>
      <c r="U1153" s="462"/>
      <c r="V1153" s="459"/>
      <c r="W1153" s="459"/>
      <c r="X1153" s="459"/>
      <c r="Y1153" s="463"/>
      <c r="Z1153" s="464"/>
      <c r="AA1153" s="465"/>
      <c r="AB1153" s="459"/>
      <c r="AC1153" s="463"/>
      <c r="AD1153" s="464"/>
      <c r="AE1153" s="466"/>
      <c r="AF1153" s="464"/>
      <c r="AG1153" s="461"/>
      <c r="AH1153" s="464"/>
      <c r="AI1153" s="461"/>
      <c r="AJ1153" s="653">
        <f t="shared" si="206"/>
        <v>1</v>
      </c>
      <c r="AK1153" s="607"/>
      <c r="AL1153" s="320">
        <f t="shared" si="204"/>
        <v>0</v>
      </c>
      <c r="AM1153" s="320">
        <f t="shared" si="207"/>
        <v>0</v>
      </c>
      <c r="AN1153" s="324">
        <f t="shared" si="208"/>
        <v>0</v>
      </c>
      <c r="AO1153" s="324">
        <f t="shared" si="209"/>
        <v>0</v>
      </c>
      <c r="AP1153" s="324">
        <f t="shared" si="210"/>
        <v>0</v>
      </c>
      <c r="AQ1153" s="324">
        <f t="shared" si="211"/>
        <v>0</v>
      </c>
      <c r="AR1153" s="324">
        <f t="shared" si="212"/>
        <v>0</v>
      </c>
      <c r="AS1153" s="324">
        <f t="shared" si="213"/>
        <v>0</v>
      </c>
      <c r="AT1153" s="324">
        <f t="shared" si="214"/>
        <v>0</v>
      </c>
      <c r="AU1153" s="321">
        <f t="shared" si="215"/>
        <v>0</v>
      </c>
      <c r="AV1153" s="322" t="str">
        <f t="shared" si="205"/>
        <v/>
      </c>
      <c r="AW1153" s="110"/>
      <c r="AX1153" s="110"/>
      <c r="AY1153" s="110"/>
    </row>
    <row r="1154" spans="1:51">
      <c r="A1154" s="319"/>
      <c r="B1154" s="634"/>
      <c r="C1154" s="634"/>
      <c r="D1154" s="633"/>
      <c r="E1154" s="635"/>
      <c r="F1154" s="635"/>
      <c r="G1154" s="634"/>
      <c r="H1154" s="647"/>
      <c r="I1154" s="651"/>
      <c r="J1154" s="647"/>
      <c r="K1154" s="649"/>
      <c r="L1154" s="647">
        <f>IF(D1154="",0,VLOOKUP(D1154,LookupDataNonCounty!$B$2:$C$16,2,FALSE)*J1154)</f>
        <v>0</v>
      </c>
      <c r="M1154" s="647"/>
      <c r="N1154" s="647"/>
      <c r="O1154" s="647"/>
      <c r="P1154" s="647"/>
      <c r="Q1154" s="647"/>
      <c r="R1154" s="459"/>
      <c r="S1154" s="460"/>
      <c r="T1154" s="461"/>
      <c r="U1154" s="462"/>
      <c r="V1154" s="459"/>
      <c r="W1154" s="459"/>
      <c r="X1154" s="459"/>
      <c r="Y1154" s="463"/>
      <c r="Z1154" s="464"/>
      <c r="AA1154" s="465"/>
      <c r="AB1154" s="459"/>
      <c r="AC1154" s="463"/>
      <c r="AD1154" s="464"/>
      <c r="AE1154" s="466"/>
      <c r="AF1154" s="464"/>
      <c r="AG1154" s="461"/>
      <c r="AH1154" s="464"/>
      <c r="AI1154" s="461"/>
      <c r="AJ1154" s="653">
        <f t="shared" si="206"/>
        <v>1</v>
      </c>
      <c r="AK1154" s="608"/>
      <c r="AL1154" s="320">
        <f t="shared" si="204"/>
        <v>0</v>
      </c>
      <c r="AM1154" s="320">
        <f t="shared" si="207"/>
        <v>0</v>
      </c>
      <c r="AN1154" s="324">
        <f t="shared" si="208"/>
        <v>0</v>
      </c>
      <c r="AO1154" s="324">
        <f t="shared" si="209"/>
        <v>0</v>
      </c>
      <c r="AP1154" s="324">
        <f t="shared" si="210"/>
        <v>0</v>
      </c>
      <c r="AQ1154" s="324">
        <f t="shared" si="211"/>
        <v>0</v>
      </c>
      <c r="AR1154" s="324">
        <f t="shared" si="212"/>
        <v>0</v>
      </c>
      <c r="AS1154" s="324">
        <f t="shared" si="213"/>
        <v>0</v>
      </c>
      <c r="AT1154" s="324">
        <f t="shared" si="214"/>
        <v>0</v>
      </c>
      <c r="AU1154" s="321">
        <f t="shared" si="215"/>
        <v>0</v>
      </c>
      <c r="AV1154" s="322" t="str">
        <f t="shared" si="205"/>
        <v/>
      </c>
      <c r="AW1154" s="110"/>
      <c r="AX1154" s="110"/>
      <c r="AY1154" s="110"/>
    </row>
    <row r="1155" spans="1:51">
      <c r="A1155" s="319"/>
      <c r="B1155" s="634"/>
      <c r="C1155" s="634"/>
      <c r="D1155" s="633"/>
      <c r="E1155" s="635"/>
      <c r="F1155" s="635"/>
      <c r="G1155" s="634"/>
      <c r="H1155" s="647"/>
      <c r="I1155" s="651"/>
      <c r="J1155" s="647"/>
      <c r="K1155" s="649"/>
      <c r="L1155" s="647">
        <f>IF(D1155="",0,VLOOKUP(D1155,LookupDataNonCounty!$B$2:$C$16,2,FALSE)*J1155)</f>
        <v>0</v>
      </c>
      <c r="M1155" s="647"/>
      <c r="N1155" s="647"/>
      <c r="O1155" s="647"/>
      <c r="P1155" s="647"/>
      <c r="Q1155" s="647"/>
      <c r="R1155" s="459"/>
      <c r="S1155" s="460"/>
      <c r="T1155" s="461"/>
      <c r="U1155" s="462"/>
      <c r="V1155" s="459"/>
      <c r="W1155" s="459"/>
      <c r="X1155" s="459"/>
      <c r="Y1155" s="463"/>
      <c r="Z1155" s="464"/>
      <c r="AA1155" s="465"/>
      <c r="AB1155" s="459"/>
      <c r="AC1155" s="463"/>
      <c r="AD1155" s="464"/>
      <c r="AE1155" s="466"/>
      <c r="AF1155" s="464"/>
      <c r="AG1155" s="461"/>
      <c r="AH1155" s="464"/>
      <c r="AI1155" s="461"/>
      <c r="AJ1155" s="653">
        <f t="shared" si="206"/>
        <v>1</v>
      </c>
      <c r="AK1155" s="607"/>
      <c r="AL1155" s="320">
        <f t="shared" si="204"/>
        <v>0</v>
      </c>
      <c r="AM1155" s="320">
        <f t="shared" si="207"/>
        <v>0</v>
      </c>
      <c r="AN1155" s="324">
        <f t="shared" si="208"/>
        <v>0</v>
      </c>
      <c r="AO1155" s="324">
        <f t="shared" si="209"/>
        <v>0</v>
      </c>
      <c r="AP1155" s="324">
        <f t="shared" si="210"/>
        <v>0</v>
      </c>
      <c r="AQ1155" s="324">
        <f t="shared" si="211"/>
        <v>0</v>
      </c>
      <c r="AR1155" s="324">
        <f t="shared" si="212"/>
        <v>0</v>
      </c>
      <c r="AS1155" s="324">
        <f t="shared" si="213"/>
        <v>0</v>
      </c>
      <c r="AT1155" s="324">
        <f t="shared" si="214"/>
        <v>0</v>
      </c>
      <c r="AU1155" s="321">
        <f t="shared" si="215"/>
        <v>0</v>
      </c>
      <c r="AV1155" s="322" t="str">
        <f t="shared" si="205"/>
        <v/>
      </c>
      <c r="AW1155" s="110"/>
      <c r="AX1155" s="110"/>
      <c r="AY1155" s="110"/>
    </row>
    <row r="1156" spans="1:51">
      <c r="A1156" s="319"/>
      <c r="B1156" s="634"/>
      <c r="C1156" s="634"/>
      <c r="D1156" s="633"/>
      <c r="E1156" s="635"/>
      <c r="F1156" s="635"/>
      <c r="G1156" s="634"/>
      <c r="H1156" s="647"/>
      <c r="I1156" s="651"/>
      <c r="J1156" s="647"/>
      <c r="K1156" s="649"/>
      <c r="L1156" s="647">
        <f>IF(D1156="",0,VLOOKUP(D1156,LookupDataNonCounty!$B$2:$C$16,2,FALSE)*J1156)</f>
        <v>0</v>
      </c>
      <c r="M1156" s="647"/>
      <c r="N1156" s="647"/>
      <c r="O1156" s="647"/>
      <c r="P1156" s="647"/>
      <c r="Q1156" s="647"/>
      <c r="R1156" s="459"/>
      <c r="S1156" s="460"/>
      <c r="T1156" s="461"/>
      <c r="U1156" s="462"/>
      <c r="V1156" s="459"/>
      <c r="W1156" s="459"/>
      <c r="X1156" s="459"/>
      <c r="Y1156" s="463"/>
      <c r="Z1156" s="464"/>
      <c r="AA1156" s="465"/>
      <c r="AB1156" s="459"/>
      <c r="AC1156" s="463"/>
      <c r="AD1156" s="464"/>
      <c r="AE1156" s="466"/>
      <c r="AF1156" s="464"/>
      <c r="AG1156" s="461"/>
      <c r="AH1156" s="464"/>
      <c r="AI1156" s="461"/>
      <c r="AJ1156" s="653">
        <f t="shared" si="206"/>
        <v>1</v>
      </c>
      <c r="AK1156" s="608"/>
      <c r="AL1156" s="320">
        <f t="shared" si="204"/>
        <v>0</v>
      </c>
      <c r="AM1156" s="320">
        <f t="shared" si="207"/>
        <v>0</v>
      </c>
      <c r="AN1156" s="324">
        <f t="shared" si="208"/>
        <v>0</v>
      </c>
      <c r="AO1156" s="324">
        <f t="shared" si="209"/>
        <v>0</v>
      </c>
      <c r="AP1156" s="324">
        <f t="shared" si="210"/>
        <v>0</v>
      </c>
      <c r="AQ1156" s="324">
        <f t="shared" si="211"/>
        <v>0</v>
      </c>
      <c r="AR1156" s="324">
        <f t="shared" si="212"/>
        <v>0</v>
      </c>
      <c r="AS1156" s="324">
        <f t="shared" si="213"/>
        <v>0</v>
      </c>
      <c r="AT1156" s="324">
        <f t="shared" si="214"/>
        <v>0</v>
      </c>
      <c r="AU1156" s="321">
        <f t="shared" si="215"/>
        <v>0</v>
      </c>
      <c r="AV1156" s="322" t="str">
        <f t="shared" si="205"/>
        <v/>
      </c>
      <c r="AW1156" s="110"/>
      <c r="AX1156" s="110"/>
      <c r="AY1156" s="110"/>
    </row>
    <row r="1157" spans="1:51">
      <c r="A1157" s="319"/>
      <c r="B1157" s="634"/>
      <c r="C1157" s="634"/>
      <c r="D1157" s="633"/>
      <c r="E1157" s="635"/>
      <c r="F1157" s="635"/>
      <c r="G1157" s="634"/>
      <c r="H1157" s="647"/>
      <c r="I1157" s="651"/>
      <c r="J1157" s="647"/>
      <c r="K1157" s="649"/>
      <c r="L1157" s="647">
        <f>IF(D1157="",0,VLOOKUP(D1157,LookupDataNonCounty!$B$2:$C$16,2,FALSE)*J1157)</f>
        <v>0</v>
      </c>
      <c r="M1157" s="647"/>
      <c r="N1157" s="647"/>
      <c r="O1157" s="647"/>
      <c r="P1157" s="647"/>
      <c r="Q1157" s="647"/>
      <c r="R1157" s="459"/>
      <c r="S1157" s="460"/>
      <c r="T1157" s="461"/>
      <c r="U1157" s="462"/>
      <c r="V1157" s="459"/>
      <c r="W1157" s="459"/>
      <c r="X1157" s="459"/>
      <c r="Y1157" s="463"/>
      <c r="Z1157" s="464"/>
      <c r="AA1157" s="465"/>
      <c r="AB1157" s="459"/>
      <c r="AC1157" s="463"/>
      <c r="AD1157" s="464"/>
      <c r="AE1157" s="466"/>
      <c r="AF1157" s="464"/>
      <c r="AG1157" s="461"/>
      <c r="AH1157" s="464"/>
      <c r="AI1157" s="461"/>
      <c r="AJ1157" s="653">
        <f t="shared" si="206"/>
        <v>1</v>
      </c>
      <c r="AK1157" s="607"/>
      <c r="AL1157" s="320">
        <f t="shared" ref="AL1157:AL1220" si="216">(I1157+S1157)*AJ1157</f>
        <v>0</v>
      </c>
      <c r="AM1157" s="320">
        <f t="shared" si="207"/>
        <v>0</v>
      </c>
      <c r="AN1157" s="324">
        <f t="shared" si="208"/>
        <v>0</v>
      </c>
      <c r="AO1157" s="324">
        <f t="shared" si="209"/>
        <v>0</v>
      </c>
      <c r="AP1157" s="324">
        <f t="shared" si="210"/>
        <v>0</v>
      </c>
      <c r="AQ1157" s="324">
        <f t="shared" si="211"/>
        <v>0</v>
      </c>
      <c r="AR1157" s="324">
        <f t="shared" si="212"/>
        <v>0</v>
      </c>
      <c r="AS1157" s="324">
        <f t="shared" si="213"/>
        <v>0</v>
      </c>
      <c r="AT1157" s="324">
        <f t="shared" si="214"/>
        <v>0</v>
      </c>
      <c r="AU1157" s="321">
        <f t="shared" si="215"/>
        <v>0</v>
      </c>
      <c r="AV1157" s="322" t="str">
        <f t="shared" ref="AV1157:AV1220" si="217">IF(COUNTA(AK1157,M1157:AI1157,A1157:K1157)&gt;0,"Y","")</f>
        <v/>
      </c>
      <c r="AW1157" s="110"/>
      <c r="AX1157" s="110"/>
      <c r="AY1157" s="110"/>
    </row>
    <row r="1158" spans="1:51">
      <c r="A1158" s="319"/>
      <c r="B1158" s="634"/>
      <c r="C1158" s="634"/>
      <c r="D1158" s="633"/>
      <c r="E1158" s="635"/>
      <c r="F1158" s="635"/>
      <c r="G1158" s="634"/>
      <c r="H1158" s="647"/>
      <c r="I1158" s="651"/>
      <c r="J1158" s="647"/>
      <c r="K1158" s="649"/>
      <c r="L1158" s="647">
        <f>IF(D1158="",0,VLOOKUP(D1158,LookupDataNonCounty!$B$2:$C$16,2,FALSE)*J1158)</f>
        <v>0</v>
      </c>
      <c r="M1158" s="647"/>
      <c r="N1158" s="647"/>
      <c r="O1158" s="647"/>
      <c r="P1158" s="647"/>
      <c r="Q1158" s="647"/>
      <c r="R1158" s="459"/>
      <c r="S1158" s="460"/>
      <c r="T1158" s="461"/>
      <c r="U1158" s="462"/>
      <c r="V1158" s="459"/>
      <c r="W1158" s="459"/>
      <c r="X1158" s="459"/>
      <c r="Y1158" s="463"/>
      <c r="Z1158" s="464"/>
      <c r="AA1158" s="465"/>
      <c r="AB1158" s="459"/>
      <c r="AC1158" s="463"/>
      <c r="AD1158" s="464"/>
      <c r="AE1158" s="466"/>
      <c r="AF1158" s="464"/>
      <c r="AG1158" s="461"/>
      <c r="AH1158" s="464"/>
      <c r="AI1158" s="461"/>
      <c r="AJ1158" s="653">
        <f t="shared" ref="AJ1158:AJ1221" si="218">1-AK1158</f>
        <v>1</v>
      </c>
      <c r="AK1158" s="608"/>
      <c r="AL1158" s="320">
        <f t="shared" si="216"/>
        <v>0</v>
      </c>
      <c r="AM1158" s="320">
        <f t="shared" ref="AM1158:AM1221" si="219">AL1158/40</f>
        <v>0</v>
      </c>
      <c r="AN1158" s="324">
        <f t="shared" ref="AN1158:AN1221" si="220">(J1158+SUM(T1158:X1158))*AJ1158</f>
        <v>0</v>
      </c>
      <c r="AO1158" s="324">
        <f t="shared" ref="AO1158:AO1221" si="221">(SUM(K1158,Y1158,Z1158)*AJ1158)</f>
        <v>0</v>
      </c>
      <c r="AP1158" s="324">
        <f t="shared" ref="AP1158:AP1221" si="222">(L1158+AA1158+AB1158)*AJ1158</f>
        <v>0</v>
      </c>
      <c r="AQ1158" s="324">
        <f t="shared" ref="AQ1158:AQ1221" si="223">(SUM(M1158:N1158)+SUM(AC1158:AD1158))*AJ1158</f>
        <v>0</v>
      </c>
      <c r="AR1158" s="324">
        <f t="shared" ref="AR1158:AR1221" si="224">(O1158+AE1158+AF1158)*AJ1158</f>
        <v>0</v>
      </c>
      <c r="AS1158" s="324">
        <f t="shared" ref="AS1158:AS1221" si="225">(P1158+AG1158+AH1158)*AJ1158</f>
        <v>0</v>
      </c>
      <c r="AT1158" s="324">
        <f t="shared" ref="AT1158:AT1221" si="226">(Q1158+AI1158)*AJ1158</f>
        <v>0</v>
      </c>
      <c r="AU1158" s="321">
        <f t="shared" ref="AU1158:AU1221" si="227">SUM(AN1158:AT1158)</f>
        <v>0</v>
      </c>
      <c r="AV1158" s="322" t="str">
        <f t="shared" si="217"/>
        <v/>
      </c>
      <c r="AW1158" s="110"/>
      <c r="AX1158" s="110"/>
      <c r="AY1158" s="110"/>
    </row>
    <row r="1159" spans="1:51">
      <c r="A1159" s="319"/>
      <c r="B1159" s="634"/>
      <c r="C1159" s="634"/>
      <c r="D1159" s="633"/>
      <c r="E1159" s="635"/>
      <c r="F1159" s="635"/>
      <c r="G1159" s="634"/>
      <c r="H1159" s="647"/>
      <c r="I1159" s="651"/>
      <c r="J1159" s="647"/>
      <c r="K1159" s="649"/>
      <c r="L1159" s="647">
        <f>IF(D1159="",0,VLOOKUP(D1159,LookupDataNonCounty!$B$2:$C$16,2,FALSE)*J1159)</f>
        <v>0</v>
      </c>
      <c r="M1159" s="647"/>
      <c r="N1159" s="647"/>
      <c r="O1159" s="647"/>
      <c r="P1159" s="647"/>
      <c r="Q1159" s="647"/>
      <c r="R1159" s="459"/>
      <c r="S1159" s="460"/>
      <c r="T1159" s="461"/>
      <c r="U1159" s="462"/>
      <c r="V1159" s="459"/>
      <c r="W1159" s="459"/>
      <c r="X1159" s="459"/>
      <c r="Y1159" s="463"/>
      <c r="Z1159" s="464"/>
      <c r="AA1159" s="465"/>
      <c r="AB1159" s="459"/>
      <c r="AC1159" s="463"/>
      <c r="AD1159" s="464"/>
      <c r="AE1159" s="466"/>
      <c r="AF1159" s="464"/>
      <c r="AG1159" s="461"/>
      <c r="AH1159" s="464"/>
      <c r="AI1159" s="461"/>
      <c r="AJ1159" s="653">
        <f t="shared" si="218"/>
        <v>1</v>
      </c>
      <c r="AK1159" s="607"/>
      <c r="AL1159" s="320">
        <f t="shared" si="216"/>
        <v>0</v>
      </c>
      <c r="AM1159" s="320">
        <f t="shared" si="219"/>
        <v>0</v>
      </c>
      <c r="AN1159" s="324">
        <f t="shared" si="220"/>
        <v>0</v>
      </c>
      <c r="AO1159" s="324">
        <f t="shared" si="221"/>
        <v>0</v>
      </c>
      <c r="AP1159" s="324">
        <f t="shared" si="222"/>
        <v>0</v>
      </c>
      <c r="AQ1159" s="324">
        <f t="shared" si="223"/>
        <v>0</v>
      </c>
      <c r="AR1159" s="324">
        <f t="shared" si="224"/>
        <v>0</v>
      </c>
      <c r="AS1159" s="324">
        <f t="shared" si="225"/>
        <v>0</v>
      </c>
      <c r="AT1159" s="324">
        <f t="shared" si="226"/>
        <v>0</v>
      </c>
      <c r="AU1159" s="321">
        <f t="shared" si="227"/>
        <v>0</v>
      </c>
      <c r="AV1159" s="322" t="str">
        <f t="shared" si="217"/>
        <v/>
      </c>
      <c r="AW1159" s="110"/>
      <c r="AX1159" s="110"/>
      <c r="AY1159" s="110"/>
    </row>
    <row r="1160" spans="1:51">
      <c r="A1160" s="319"/>
      <c r="B1160" s="634"/>
      <c r="C1160" s="634"/>
      <c r="D1160" s="633"/>
      <c r="E1160" s="635"/>
      <c r="F1160" s="635"/>
      <c r="G1160" s="634"/>
      <c r="H1160" s="647"/>
      <c r="I1160" s="651"/>
      <c r="J1160" s="647"/>
      <c r="K1160" s="649"/>
      <c r="L1160" s="647">
        <f>IF(D1160="",0,VLOOKUP(D1160,LookupDataNonCounty!$B$2:$C$16,2,FALSE)*J1160)</f>
        <v>0</v>
      </c>
      <c r="M1160" s="647"/>
      <c r="N1160" s="647"/>
      <c r="O1160" s="647"/>
      <c r="P1160" s="647"/>
      <c r="Q1160" s="647"/>
      <c r="R1160" s="459"/>
      <c r="S1160" s="460"/>
      <c r="T1160" s="461"/>
      <c r="U1160" s="462"/>
      <c r="V1160" s="459"/>
      <c r="W1160" s="459"/>
      <c r="X1160" s="459"/>
      <c r="Y1160" s="463"/>
      <c r="Z1160" s="464"/>
      <c r="AA1160" s="465"/>
      <c r="AB1160" s="459"/>
      <c r="AC1160" s="463"/>
      <c r="AD1160" s="464"/>
      <c r="AE1160" s="466"/>
      <c r="AF1160" s="464"/>
      <c r="AG1160" s="461"/>
      <c r="AH1160" s="464"/>
      <c r="AI1160" s="461"/>
      <c r="AJ1160" s="653">
        <f t="shared" si="218"/>
        <v>1</v>
      </c>
      <c r="AK1160" s="608"/>
      <c r="AL1160" s="320">
        <f t="shared" si="216"/>
        <v>0</v>
      </c>
      <c r="AM1160" s="320">
        <f t="shared" si="219"/>
        <v>0</v>
      </c>
      <c r="AN1160" s="324">
        <f t="shared" si="220"/>
        <v>0</v>
      </c>
      <c r="AO1160" s="324">
        <f t="shared" si="221"/>
        <v>0</v>
      </c>
      <c r="AP1160" s="324">
        <f t="shared" si="222"/>
        <v>0</v>
      </c>
      <c r="AQ1160" s="324">
        <f t="shared" si="223"/>
        <v>0</v>
      </c>
      <c r="AR1160" s="324">
        <f t="shared" si="224"/>
        <v>0</v>
      </c>
      <c r="AS1160" s="324">
        <f t="shared" si="225"/>
        <v>0</v>
      </c>
      <c r="AT1160" s="324">
        <f t="shared" si="226"/>
        <v>0</v>
      </c>
      <c r="AU1160" s="321">
        <f t="shared" si="227"/>
        <v>0</v>
      </c>
      <c r="AV1160" s="322" t="str">
        <f t="shared" si="217"/>
        <v/>
      </c>
      <c r="AW1160" s="110"/>
      <c r="AX1160" s="110"/>
      <c r="AY1160" s="110"/>
    </row>
    <row r="1161" spans="1:51">
      <c r="A1161" s="319"/>
      <c r="B1161" s="634"/>
      <c r="C1161" s="634"/>
      <c r="D1161" s="633"/>
      <c r="E1161" s="635"/>
      <c r="F1161" s="635"/>
      <c r="G1161" s="634"/>
      <c r="H1161" s="647"/>
      <c r="I1161" s="651"/>
      <c r="J1161" s="647"/>
      <c r="K1161" s="649"/>
      <c r="L1161" s="647">
        <f>IF(D1161="",0,VLOOKUP(D1161,LookupDataNonCounty!$B$2:$C$16,2,FALSE)*J1161)</f>
        <v>0</v>
      </c>
      <c r="M1161" s="647"/>
      <c r="N1161" s="647"/>
      <c r="O1161" s="647"/>
      <c r="P1161" s="647"/>
      <c r="Q1161" s="647"/>
      <c r="R1161" s="459"/>
      <c r="S1161" s="460"/>
      <c r="T1161" s="461"/>
      <c r="U1161" s="462"/>
      <c r="V1161" s="459"/>
      <c r="W1161" s="459"/>
      <c r="X1161" s="459"/>
      <c r="Y1161" s="463"/>
      <c r="Z1161" s="464"/>
      <c r="AA1161" s="465"/>
      <c r="AB1161" s="459"/>
      <c r="AC1161" s="463"/>
      <c r="AD1161" s="464"/>
      <c r="AE1161" s="466"/>
      <c r="AF1161" s="464"/>
      <c r="AG1161" s="461"/>
      <c r="AH1161" s="464"/>
      <c r="AI1161" s="461"/>
      <c r="AJ1161" s="653">
        <f t="shared" si="218"/>
        <v>1</v>
      </c>
      <c r="AK1161" s="607"/>
      <c r="AL1161" s="320">
        <f t="shared" si="216"/>
        <v>0</v>
      </c>
      <c r="AM1161" s="320">
        <f t="shared" si="219"/>
        <v>0</v>
      </c>
      <c r="AN1161" s="324">
        <f t="shared" si="220"/>
        <v>0</v>
      </c>
      <c r="AO1161" s="324">
        <f t="shared" si="221"/>
        <v>0</v>
      </c>
      <c r="AP1161" s="324">
        <f t="shared" si="222"/>
        <v>0</v>
      </c>
      <c r="AQ1161" s="324">
        <f t="shared" si="223"/>
        <v>0</v>
      </c>
      <c r="AR1161" s="324">
        <f t="shared" si="224"/>
        <v>0</v>
      </c>
      <c r="AS1161" s="324">
        <f t="shared" si="225"/>
        <v>0</v>
      </c>
      <c r="AT1161" s="324">
        <f t="shared" si="226"/>
        <v>0</v>
      </c>
      <c r="AU1161" s="321">
        <f t="shared" si="227"/>
        <v>0</v>
      </c>
      <c r="AV1161" s="322" t="str">
        <f t="shared" si="217"/>
        <v/>
      </c>
      <c r="AW1161" s="110"/>
      <c r="AX1161" s="110"/>
      <c r="AY1161" s="110"/>
    </row>
    <row r="1162" spans="1:51">
      <c r="A1162" s="319"/>
      <c r="B1162" s="634"/>
      <c r="C1162" s="634"/>
      <c r="D1162" s="633"/>
      <c r="E1162" s="635"/>
      <c r="F1162" s="635"/>
      <c r="G1162" s="634"/>
      <c r="H1162" s="647"/>
      <c r="I1162" s="651"/>
      <c r="J1162" s="647"/>
      <c r="K1162" s="649"/>
      <c r="L1162" s="647">
        <f>IF(D1162="",0,VLOOKUP(D1162,LookupDataNonCounty!$B$2:$C$16,2,FALSE)*J1162)</f>
        <v>0</v>
      </c>
      <c r="M1162" s="647"/>
      <c r="N1162" s="647"/>
      <c r="O1162" s="647"/>
      <c r="P1162" s="647"/>
      <c r="Q1162" s="647"/>
      <c r="R1162" s="459"/>
      <c r="S1162" s="460"/>
      <c r="T1162" s="461"/>
      <c r="U1162" s="462"/>
      <c r="V1162" s="459"/>
      <c r="W1162" s="459"/>
      <c r="X1162" s="459"/>
      <c r="Y1162" s="463"/>
      <c r="Z1162" s="464"/>
      <c r="AA1162" s="465"/>
      <c r="AB1162" s="459"/>
      <c r="AC1162" s="463"/>
      <c r="AD1162" s="464"/>
      <c r="AE1162" s="466"/>
      <c r="AF1162" s="464"/>
      <c r="AG1162" s="461"/>
      <c r="AH1162" s="464"/>
      <c r="AI1162" s="461"/>
      <c r="AJ1162" s="653">
        <f t="shared" si="218"/>
        <v>1</v>
      </c>
      <c r="AK1162" s="608"/>
      <c r="AL1162" s="320">
        <f t="shared" si="216"/>
        <v>0</v>
      </c>
      <c r="AM1162" s="320">
        <f t="shared" si="219"/>
        <v>0</v>
      </c>
      <c r="AN1162" s="324">
        <f t="shared" si="220"/>
        <v>0</v>
      </c>
      <c r="AO1162" s="324">
        <f t="shared" si="221"/>
        <v>0</v>
      </c>
      <c r="AP1162" s="324">
        <f t="shared" si="222"/>
        <v>0</v>
      </c>
      <c r="AQ1162" s="324">
        <f t="shared" si="223"/>
        <v>0</v>
      </c>
      <c r="AR1162" s="324">
        <f t="shared" si="224"/>
        <v>0</v>
      </c>
      <c r="AS1162" s="324">
        <f t="shared" si="225"/>
        <v>0</v>
      </c>
      <c r="AT1162" s="324">
        <f t="shared" si="226"/>
        <v>0</v>
      </c>
      <c r="AU1162" s="321">
        <f t="shared" si="227"/>
        <v>0</v>
      </c>
      <c r="AV1162" s="322" t="str">
        <f t="shared" si="217"/>
        <v/>
      </c>
      <c r="AW1162" s="110"/>
      <c r="AX1162" s="110"/>
      <c r="AY1162" s="110"/>
    </row>
    <row r="1163" spans="1:51">
      <c r="A1163" s="319"/>
      <c r="B1163" s="634"/>
      <c r="C1163" s="634"/>
      <c r="D1163" s="633"/>
      <c r="E1163" s="635"/>
      <c r="F1163" s="635"/>
      <c r="G1163" s="634"/>
      <c r="H1163" s="647"/>
      <c r="I1163" s="651"/>
      <c r="J1163" s="647"/>
      <c r="K1163" s="649"/>
      <c r="L1163" s="647">
        <f>IF(D1163="",0,VLOOKUP(D1163,LookupDataNonCounty!$B$2:$C$16,2,FALSE)*J1163)</f>
        <v>0</v>
      </c>
      <c r="M1163" s="647"/>
      <c r="N1163" s="647"/>
      <c r="O1163" s="647"/>
      <c r="P1163" s="647"/>
      <c r="Q1163" s="647"/>
      <c r="R1163" s="459"/>
      <c r="S1163" s="460"/>
      <c r="T1163" s="461"/>
      <c r="U1163" s="462"/>
      <c r="V1163" s="459"/>
      <c r="W1163" s="459"/>
      <c r="X1163" s="459"/>
      <c r="Y1163" s="463"/>
      <c r="Z1163" s="464"/>
      <c r="AA1163" s="465"/>
      <c r="AB1163" s="459"/>
      <c r="AC1163" s="463"/>
      <c r="AD1163" s="464"/>
      <c r="AE1163" s="466"/>
      <c r="AF1163" s="464"/>
      <c r="AG1163" s="461"/>
      <c r="AH1163" s="464"/>
      <c r="AI1163" s="461"/>
      <c r="AJ1163" s="653">
        <f t="shared" si="218"/>
        <v>1</v>
      </c>
      <c r="AK1163" s="607"/>
      <c r="AL1163" s="320">
        <f t="shared" si="216"/>
        <v>0</v>
      </c>
      <c r="AM1163" s="320">
        <f t="shared" si="219"/>
        <v>0</v>
      </c>
      <c r="AN1163" s="324">
        <f t="shared" si="220"/>
        <v>0</v>
      </c>
      <c r="AO1163" s="324">
        <f t="shared" si="221"/>
        <v>0</v>
      </c>
      <c r="AP1163" s="324">
        <f t="shared" si="222"/>
        <v>0</v>
      </c>
      <c r="AQ1163" s="324">
        <f t="shared" si="223"/>
        <v>0</v>
      </c>
      <c r="AR1163" s="324">
        <f t="shared" si="224"/>
        <v>0</v>
      </c>
      <c r="AS1163" s="324">
        <f t="shared" si="225"/>
        <v>0</v>
      </c>
      <c r="AT1163" s="324">
        <f t="shared" si="226"/>
        <v>0</v>
      </c>
      <c r="AU1163" s="321">
        <f t="shared" si="227"/>
        <v>0</v>
      </c>
      <c r="AV1163" s="322" t="str">
        <f t="shared" si="217"/>
        <v/>
      </c>
      <c r="AW1163" s="110"/>
      <c r="AX1163" s="110"/>
      <c r="AY1163" s="110"/>
    </row>
    <row r="1164" spans="1:51">
      <c r="A1164" s="319"/>
      <c r="B1164" s="634"/>
      <c r="C1164" s="634"/>
      <c r="D1164" s="633"/>
      <c r="E1164" s="635"/>
      <c r="F1164" s="635"/>
      <c r="G1164" s="634"/>
      <c r="H1164" s="647"/>
      <c r="I1164" s="651"/>
      <c r="J1164" s="647"/>
      <c r="K1164" s="649"/>
      <c r="L1164" s="647">
        <f>IF(D1164="",0,VLOOKUP(D1164,LookupDataNonCounty!$B$2:$C$16,2,FALSE)*J1164)</f>
        <v>0</v>
      </c>
      <c r="M1164" s="647"/>
      <c r="N1164" s="647"/>
      <c r="O1164" s="647"/>
      <c r="P1164" s="647"/>
      <c r="Q1164" s="647"/>
      <c r="R1164" s="459"/>
      <c r="S1164" s="460"/>
      <c r="T1164" s="461"/>
      <c r="U1164" s="462"/>
      <c r="V1164" s="459"/>
      <c r="W1164" s="459"/>
      <c r="X1164" s="459"/>
      <c r="Y1164" s="463"/>
      <c r="Z1164" s="464"/>
      <c r="AA1164" s="465"/>
      <c r="AB1164" s="459"/>
      <c r="AC1164" s="463"/>
      <c r="AD1164" s="464"/>
      <c r="AE1164" s="466"/>
      <c r="AF1164" s="464"/>
      <c r="AG1164" s="461"/>
      <c r="AH1164" s="464"/>
      <c r="AI1164" s="461"/>
      <c r="AJ1164" s="653">
        <f t="shared" si="218"/>
        <v>1</v>
      </c>
      <c r="AK1164" s="608"/>
      <c r="AL1164" s="320">
        <f t="shared" si="216"/>
        <v>0</v>
      </c>
      <c r="AM1164" s="320">
        <f t="shared" si="219"/>
        <v>0</v>
      </c>
      <c r="AN1164" s="324">
        <f t="shared" si="220"/>
        <v>0</v>
      </c>
      <c r="AO1164" s="324">
        <f t="shared" si="221"/>
        <v>0</v>
      </c>
      <c r="AP1164" s="324">
        <f t="shared" si="222"/>
        <v>0</v>
      </c>
      <c r="AQ1164" s="324">
        <f t="shared" si="223"/>
        <v>0</v>
      </c>
      <c r="AR1164" s="324">
        <f t="shared" si="224"/>
        <v>0</v>
      </c>
      <c r="AS1164" s="324">
        <f t="shared" si="225"/>
        <v>0</v>
      </c>
      <c r="AT1164" s="324">
        <f t="shared" si="226"/>
        <v>0</v>
      </c>
      <c r="AU1164" s="321">
        <f t="shared" si="227"/>
        <v>0</v>
      </c>
      <c r="AV1164" s="322" t="str">
        <f t="shared" si="217"/>
        <v/>
      </c>
      <c r="AW1164" s="110"/>
      <c r="AX1164" s="110"/>
      <c r="AY1164" s="110"/>
    </row>
    <row r="1165" spans="1:51">
      <c r="A1165" s="319"/>
      <c r="B1165" s="634"/>
      <c r="C1165" s="634"/>
      <c r="D1165" s="633"/>
      <c r="E1165" s="635"/>
      <c r="F1165" s="635"/>
      <c r="G1165" s="634"/>
      <c r="H1165" s="647"/>
      <c r="I1165" s="651"/>
      <c r="J1165" s="647"/>
      <c r="K1165" s="649"/>
      <c r="L1165" s="647">
        <f>IF(D1165="",0,VLOOKUP(D1165,LookupDataNonCounty!$B$2:$C$16,2,FALSE)*J1165)</f>
        <v>0</v>
      </c>
      <c r="M1165" s="647"/>
      <c r="N1165" s="647"/>
      <c r="O1165" s="647"/>
      <c r="P1165" s="647"/>
      <c r="Q1165" s="647"/>
      <c r="R1165" s="459"/>
      <c r="S1165" s="460"/>
      <c r="T1165" s="461"/>
      <c r="U1165" s="462"/>
      <c r="V1165" s="459"/>
      <c r="W1165" s="459"/>
      <c r="X1165" s="459"/>
      <c r="Y1165" s="463"/>
      <c r="Z1165" s="464"/>
      <c r="AA1165" s="465"/>
      <c r="AB1165" s="459"/>
      <c r="AC1165" s="463"/>
      <c r="AD1165" s="464"/>
      <c r="AE1165" s="466"/>
      <c r="AF1165" s="464"/>
      <c r="AG1165" s="461"/>
      <c r="AH1165" s="464"/>
      <c r="AI1165" s="461"/>
      <c r="AJ1165" s="653">
        <f t="shared" si="218"/>
        <v>1</v>
      </c>
      <c r="AK1165" s="607"/>
      <c r="AL1165" s="320">
        <f t="shared" si="216"/>
        <v>0</v>
      </c>
      <c r="AM1165" s="320">
        <f t="shared" si="219"/>
        <v>0</v>
      </c>
      <c r="AN1165" s="324">
        <f t="shared" si="220"/>
        <v>0</v>
      </c>
      <c r="AO1165" s="324">
        <f t="shared" si="221"/>
        <v>0</v>
      </c>
      <c r="AP1165" s="324">
        <f t="shared" si="222"/>
        <v>0</v>
      </c>
      <c r="AQ1165" s="324">
        <f t="shared" si="223"/>
        <v>0</v>
      </c>
      <c r="AR1165" s="324">
        <f t="shared" si="224"/>
        <v>0</v>
      </c>
      <c r="AS1165" s="324">
        <f t="shared" si="225"/>
        <v>0</v>
      </c>
      <c r="AT1165" s="324">
        <f t="shared" si="226"/>
        <v>0</v>
      </c>
      <c r="AU1165" s="321">
        <f t="shared" si="227"/>
        <v>0</v>
      </c>
      <c r="AV1165" s="322" t="str">
        <f t="shared" si="217"/>
        <v/>
      </c>
      <c r="AW1165" s="110"/>
      <c r="AX1165" s="110"/>
      <c r="AY1165" s="110"/>
    </row>
    <row r="1166" spans="1:51">
      <c r="A1166" s="319"/>
      <c r="B1166" s="634"/>
      <c r="C1166" s="634"/>
      <c r="D1166" s="633"/>
      <c r="E1166" s="635"/>
      <c r="F1166" s="635"/>
      <c r="G1166" s="634"/>
      <c r="H1166" s="647"/>
      <c r="I1166" s="651"/>
      <c r="J1166" s="647"/>
      <c r="K1166" s="649"/>
      <c r="L1166" s="647">
        <f>IF(D1166="",0,VLOOKUP(D1166,LookupDataNonCounty!$B$2:$C$16,2,FALSE)*J1166)</f>
        <v>0</v>
      </c>
      <c r="M1166" s="647"/>
      <c r="N1166" s="647"/>
      <c r="O1166" s="647"/>
      <c r="P1166" s="647"/>
      <c r="Q1166" s="647"/>
      <c r="R1166" s="459"/>
      <c r="S1166" s="460"/>
      <c r="T1166" s="461"/>
      <c r="U1166" s="462"/>
      <c r="V1166" s="459"/>
      <c r="W1166" s="459"/>
      <c r="X1166" s="459"/>
      <c r="Y1166" s="463"/>
      <c r="Z1166" s="464"/>
      <c r="AA1166" s="465"/>
      <c r="AB1166" s="459"/>
      <c r="AC1166" s="463"/>
      <c r="AD1166" s="464"/>
      <c r="AE1166" s="466"/>
      <c r="AF1166" s="464"/>
      <c r="AG1166" s="461"/>
      <c r="AH1166" s="464"/>
      <c r="AI1166" s="461"/>
      <c r="AJ1166" s="653">
        <f t="shared" si="218"/>
        <v>1</v>
      </c>
      <c r="AK1166" s="608"/>
      <c r="AL1166" s="320">
        <f t="shared" si="216"/>
        <v>0</v>
      </c>
      <c r="AM1166" s="320">
        <f t="shared" si="219"/>
        <v>0</v>
      </c>
      <c r="AN1166" s="324">
        <f t="shared" si="220"/>
        <v>0</v>
      </c>
      <c r="AO1166" s="324">
        <f t="shared" si="221"/>
        <v>0</v>
      </c>
      <c r="AP1166" s="324">
        <f t="shared" si="222"/>
        <v>0</v>
      </c>
      <c r="AQ1166" s="324">
        <f t="shared" si="223"/>
        <v>0</v>
      </c>
      <c r="AR1166" s="324">
        <f t="shared" si="224"/>
        <v>0</v>
      </c>
      <c r="AS1166" s="324">
        <f t="shared" si="225"/>
        <v>0</v>
      </c>
      <c r="AT1166" s="324">
        <f t="shared" si="226"/>
        <v>0</v>
      </c>
      <c r="AU1166" s="321">
        <f t="shared" si="227"/>
        <v>0</v>
      </c>
      <c r="AV1166" s="322" t="str">
        <f t="shared" si="217"/>
        <v/>
      </c>
      <c r="AW1166" s="110"/>
      <c r="AX1166" s="110"/>
      <c r="AY1166" s="110"/>
    </row>
    <row r="1167" spans="1:51">
      <c r="A1167" s="319"/>
      <c r="B1167" s="634"/>
      <c r="C1167" s="634"/>
      <c r="D1167" s="633"/>
      <c r="E1167" s="635"/>
      <c r="F1167" s="635"/>
      <c r="G1167" s="634"/>
      <c r="H1167" s="647"/>
      <c r="I1167" s="651"/>
      <c r="J1167" s="647"/>
      <c r="K1167" s="649"/>
      <c r="L1167" s="647">
        <f>IF(D1167="",0,VLOOKUP(D1167,LookupDataNonCounty!$B$2:$C$16,2,FALSE)*J1167)</f>
        <v>0</v>
      </c>
      <c r="M1167" s="647"/>
      <c r="N1167" s="647"/>
      <c r="O1167" s="647"/>
      <c r="P1167" s="647"/>
      <c r="Q1167" s="647"/>
      <c r="R1167" s="459"/>
      <c r="S1167" s="460"/>
      <c r="T1167" s="461"/>
      <c r="U1167" s="462"/>
      <c r="V1167" s="459"/>
      <c r="W1167" s="459"/>
      <c r="X1167" s="459"/>
      <c r="Y1167" s="463"/>
      <c r="Z1167" s="464"/>
      <c r="AA1167" s="465"/>
      <c r="AB1167" s="459"/>
      <c r="AC1167" s="463"/>
      <c r="AD1167" s="464"/>
      <c r="AE1167" s="466"/>
      <c r="AF1167" s="464"/>
      <c r="AG1167" s="461"/>
      <c r="AH1167" s="464"/>
      <c r="AI1167" s="461"/>
      <c r="AJ1167" s="653">
        <f t="shared" si="218"/>
        <v>1</v>
      </c>
      <c r="AK1167" s="607"/>
      <c r="AL1167" s="320">
        <f t="shared" si="216"/>
        <v>0</v>
      </c>
      <c r="AM1167" s="320">
        <f t="shared" si="219"/>
        <v>0</v>
      </c>
      <c r="AN1167" s="324">
        <f t="shared" si="220"/>
        <v>0</v>
      </c>
      <c r="AO1167" s="324">
        <f t="shared" si="221"/>
        <v>0</v>
      </c>
      <c r="AP1167" s="324">
        <f t="shared" si="222"/>
        <v>0</v>
      </c>
      <c r="AQ1167" s="324">
        <f t="shared" si="223"/>
        <v>0</v>
      </c>
      <c r="AR1167" s="324">
        <f t="shared" si="224"/>
        <v>0</v>
      </c>
      <c r="AS1167" s="324">
        <f t="shared" si="225"/>
        <v>0</v>
      </c>
      <c r="AT1167" s="324">
        <f t="shared" si="226"/>
        <v>0</v>
      </c>
      <c r="AU1167" s="321">
        <f t="shared" si="227"/>
        <v>0</v>
      </c>
      <c r="AV1167" s="322" t="str">
        <f t="shared" si="217"/>
        <v/>
      </c>
      <c r="AW1167" s="110"/>
      <c r="AX1167" s="110"/>
      <c r="AY1167" s="110"/>
    </row>
    <row r="1168" spans="1:51">
      <c r="A1168" s="319"/>
      <c r="B1168" s="634"/>
      <c r="C1168" s="634"/>
      <c r="D1168" s="633"/>
      <c r="E1168" s="635"/>
      <c r="F1168" s="635"/>
      <c r="G1168" s="634"/>
      <c r="H1168" s="647"/>
      <c r="I1168" s="651"/>
      <c r="J1168" s="647"/>
      <c r="K1168" s="649"/>
      <c r="L1168" s="647">
        <f>IF(D1168="",0,VLOOKUP(D1168,LookupDataNonCounty!$B$2:$C$16,2,FALSE)*J1168)</f>
        <v>0</v>
      </c>
      <c r="M1168" s="647"/>
      <c r="N1168" s="647"/>
      <c r="O1168" s="647"/>
      <c r="P1168" s="647"/>
      <c r="Q1168" s="647"/>
      <c r="R1168" s="459"/>
      <c r="S1168" s="460"/>
      <c r="T1168" s="461"/>
      <c r="U1168" s="462"/>
      <c r="V1168" s="459"/>
      <c r="W1168" s="459"/>
      <c r="X1168" s="459"/>
      <c r="Y1168" s="463"/>
      <c r="Z1168" s="464"/>
      <c r="AA1168" s="465"/>
      <c r="AB1168" s="459"/>
      <c r="AC1168" s="463"/>
      <c r="AD1168" s="464"/>
      <c r="AE1168" s="466"/>
      <c r="AF1168" s="464"/>
      <c r="AG1168" s="461"/>
      <c r="AH1168" s="464"/>
      <c r="AI1168" s="461"/>
      <c r="AJ1168" s="653">
        <f t="shared" si="218"/>
        <v>1</v>
      </c>
      <c r="AK1168" s="608"/>
      <c r="AL1168" s="320">
        <f t="shared" si="216"/>
        <v>0</v>
      </c>
      <c r="AM1168" s="320">
        <f t="shared" si="219"/>
        <v>0</v>
      </c>
      <c r="AN1168" s="324">
        <f t="shared" si="220"/>
        <v>0</v>
      </c>
      <c r="AO1168" s="324">
        <f t="shared" si="221"/>
        <v>0</v>
      </c>
      <c r="AP1168" s="324">
        <f t="shared" si="222"/>
        <v>0</v>
      </c>
      <c r="AQ1168" s="324">
        <f t="shared" si="223"/>
        <v>0</v>
      </c>
      <c r="AR1168" s="324">
        <f t="shared" si="224"/>
        <v>0</v>
      </c>
      <c r="AS1168" s="324">
        <f t="shared" si="225"/>
        <v>0</v>
      </c>
      <c r="AT1168" s="324">
        <f t="shared" si="226"/>
        <v>0</v>
      </c>
      <c r="AU1168" s="321">
        <f t="shared" si="227"/>
        <v>0</v>
      </c>
      <c r="AV1168" s="322" t="str">
        <f t="shared" si="217"/>
        <v/>
      </c>
      <c r="AW1168" s="110"/>
      <c r="AX1168" s="110"/>
      <c r="AY1168" s="110"/>
    </row>
    <row r="1169" spans="1:51">
      <c r="A1169" s="319"/>
      <c r="B1169" s="634"/>
      <c r="C1169" s="634"/>
      <c r="D1169" s="633"/>
      <c r="E1169" s="635"/>
      <c r="F1169" s="635"/>
      <c r="G1169" s="634"/>
      <c r="H1169" s="647"/>
      <c r="I1169" s="651"/>
      <c r="J1169" s="647"/>
      <c r="K1169" s="649"/>
      <c r="L1169" s="647">
        <f>IF(D1169="",0,VLOOKUP(D1169,LookupDataNonCounty!$B$2:$C$16,2,FALSE)*J1169)</f>
        <v>0</v>
      </c>
      <c r="M1169" s="647"/>
      <c r="N1169" s="647"/>
      <c r="O1169" s="647"/>
      <c r="P1169" s="647"/>
      <c r="Q1169" s="647"/>
      <c r="R1169" s="459"/>
      <c r="S1169" s="460"/>
      <c r="T1169" s="461"/>
      <c r="U1169" s="462"/>
      <c r="V1169" s="459"/>
      <c r="W1169" s="459"/>
      <c r="X1169" s="459"/>
      <c r="Y1169" s="463"/>
      <c r="Z1169" s="464"/>
      <c r="AA1169" s="465"/>
      <c r="AB1169" s="459"/>
      <c r="AC1169" s="463"/>
      <c r="AD1169" s="464"/>
      <c r="AE1169" s="466"/>
      <c r="AF1169" s="464"/>
      <c r="AG1169" s="461"/>
      <c r="AH1169" s="464"/>
      <c r="AI1169" s="461"/>
      <c r="AJ1169" s="653">
        <f t="shared" si="218"/>
        <v>1</v>
      </c>
      <c r="AK1169" s="607"/>
      <c r="AL1169" s="320">
        <f t="shared" si="216"/>
        <v>0</v>
      </c>
      <c r="AM1169" s="320">
        <f t="shared" si="219"/>
        <v>0</v>
      </c>
      <c r="AN1169" s="324">
        <f t="shared" si="220"/>
        <v>0</v>
      </c>
      <c r="AO1169" s="324">
        <f t="shared" si="221"/>
        <v>0</v>
      </c>
      <c r="AP1169" s="324">
        <f t="shared" si="222"/>
        <v>0</v>
      </c>
      <c r="AQ1169" s="324">
        <f t="shared" si="223"/>
        <v>0</v>
      </c>
      <c r="AR1169" s="324">
        <f t="shared" si="224"/>
        <v>0</v>
      </c>
      <c r="AS1169" s="324">
        <f t="shared" si="225"/>
        <v>0</v>
      </c>
      <c r="AT1169" s="324">
        <f t="shared" si="226"/>
        <v>0</v>
      </c>
      <c r="AU1169" s="321">
        <f t="shared" si="227"/>
        <v>0</v>
      </c>
      <c r="AV1169" s="322" t="str">
        <f t="shared" si="217"/>
        <v/>
      </c>
      <c r="AW1169" s="110"/>
      <c r="AX1169" s="110"/>
      <c r="AY1169" s="110"/>
    </row>
    <row r="1170" spans="1:51">
      <c r="A1170" s="319"/>
      <c r="B1170" s="634"/>
      <c r="C1170" s="634"/>
      <c r="D1170" s="633"/>
      <c r="E1170" s="635"/>
      <c r="F1170" s="635"/>
      <c r="G1170" s="634"/>
      <c r="H1170" s="647"/>
      <c r="I1170" s="651"/>
      <c r="J1170" s="647"/>
      <c r="K1170" s="649"/>
      <c r="L1170" s="647">
        <f>IF(D1170="",0,VLOOKUP(D1170,LookupDataNonCounty!$B$2:$C$16,2,FALSE)*J1170)</f>
        <v>0</v>
      </c>
      <c r="M1170" s="647"/>
      <c r="N1170" s="647"/>
      <c r="O1170" s="647"/>
      <c r="P1170" s="647"/>
      <c r="Q1170" s="647"/>
      <c r="R1170" s="459"/>
      <c r="S1170" s="460"/>
      <c r="T1170" s="461"/>
      <c r="U1170" s="462"/>
      <c r="V1170" s="459"/>
      <c r="W1170" s="459"/>
      <c r="X1170" s="459"/>
      <c r="Y1170" s="463"/>
      <c r="Z1170" s="464"/>
      <c r="AA1170" s="465"/>
      <c r="AB1170" s="459"/>
      <c r="AC1170" s="463"/>
      <c r="AD1170" s="464"/>
      <c r="AE1170" s="466"/>
      <c r="AF1170" s="464"/>
      <c r="AG1170" s="461"/>
      <c r="AH1170" s="464"/>
      <c r="AI1170" s="461"/>
      <c r="AJ1170" s="653">
        <f t="shared" si="218"/>
        <v>1</v>
      </c>
      <c r="AK1170" s="608"/>
      <c r="AL1170" s="320">
        <f t="shared" si="216"/>
        <v>0</v>
      </c>
      <c r="AM1170" s="320">
        <f t="shared" si="219"/>
        <v>0</v>
      </c>
      <c r="AN1170" s="324">
        <f t="shared" si="220"/>
        <v>0</v>
      </c>
      <c r="AO1170" s="324">
        <f t="shared" si="221"/>
        <v>0</v>
      </c>
      <c r="AP1170" s="324">
        <f t="shared" si="222"/>
        <v>0</v>
      </c>
      <c r="AQ1170" s="324">
        <f t="shared" si="223"/>
        <v>0</v>
      </c>
      <c r="AR1170" s="324">
        <f t="shared" si="224"/>
        <v>0</v>
      </c>
      <c r="AS1170" s="324">
        <f t="shared" si="225"/>
        <v>0</v>
      </c>
      <c r="AT1170" s="324">
        <f t="shared" si="226"/>
        <v>0</v>
      </c>
      <c r="AU1170" s="321">
        <f t="shared" si="227"/>
        <v>0</v>
      </c>
      <c r="AV1170" s="322" t="str">
        <f t="shared" si="217"/>
        <v/>
      </c>
      <c r="AW1170" s="110"/>
      <c r="AX1170" s="110"/>
      <c r="AY1170" s="110"/>
    </row>
    <row r="1171" spans="1:51">
      <c r="A1171" s="319"/>
      <c r="B1171" s="634"/>
      <c r="C1171" s="634"/>
      <c r="D1171" s="633"/>
      <c r="E1171" s="635"/>
      <c r="F1171" s="635"/>
      <c r="G1171" s="634"/>
      <c r="H1171" s="647"/>
      <c r="I1171" s="651"/>
      <c r="J1171" s="647"/>
      <c r="K1171" s="649"/>
      <c r="L1171" s="647">
        <f>IF(D1171="",0,VLOOKUP(D1171,LookupDataNonCounty!$B$2:$C$16,2,FALSE)*J1171)</f>
        <v>0</v>
      </c>
      <c r="M1171" s="647"/>
      <c r="N1171" s="647"/>
      <c r="O1171" s="647"/>
      <c r="P1171" s="647"/>
      <c r="Q1171" s="647"/>
      <c r="R1171" s="459"/>
      <c r="S1171" s="460"/>
      <c r="T1171" s="461"/>
      <c r="U1171" s="462"/>
      <c r="V1171" s="459"/>
      <c r="W1171" s="459"/>
      <c r="X1171" s="459"/>
      <c r="Y1171" s="463"/>
      <c r="Z1171" s="464"/>
      <c r="AA1171" s="465"/>
      <c r="AB1171" s="459"/>
      <c r="AC1171" s="463"/>
      <c r="AD1171" s="464"/>
      <c r="AE1171" s="466"/>
      <c r="AF1171" s="464"/>
      <c r="AG1171" s="461"/>
      <c r="AH1171" s="464"/>
      <c r="AI1171" s="461"/>
      <c r="AJ1171" s="653">
        <f t="shared" si="218"/>
        <v>1</v>
      </c>
      <c r="AK1171" s="607"/>
      <c r="AL1171" s="320">
        <f t="shared" si="216"/>
        <v>0</v>
      </c>
      <c r="AM1171" s="320">
        <f t="shared" si="219"/>
        <v>0</v>
      </c>
      <c r="AN1171" s="324">
        <f t="shared" si="220"/>
        <v>0</v>
      </c>
      <c r="AO1171" s="324">
        <f t="shared" si="221"/>
        <v>0</v>
      </c>
      <c r="AP1171" s="324">
        <f t="shared" si="222"/>
        <v>0</v>
      </c>
      <c r="AQ1171" s="324">
        <f t="shared" si="223"/>
        <v>0</v>
      </c>
      <c r="AR1171" s="324">
        <f t="shared" si="224"/>
        <v>0</v>
      </c>
      <c r="AS1171" s="324">
        <f t="shared" si="225"/>
        <v>0</v>
      </c>
      <c r="AT1171" s="324">
        <f t="shared" si="226"/>
        <v>0</v>
      </c>
      <c r="AU1171" s="321">
        <f t="shared" si="227"/>
        <v>0</v>
      </c>
      <c r="AV1171" s="322" t="str">
        <f t="shared" si="217"/>
        <v/>
      </c>
      <c r="AW1171" s="110"/>
      <c r="AX1171" s="110"/>
      <c r="AY1171" s="110"/>
    </row>
    <row r="1172" spans="1:51">
      <c r="A1172" s="319"/>
      <c r="B1172" s="634"/>
      <c r="C1172" s="634"/>
      <c r="D1172" s="633"/>
      <c r="E1172" s="635"/>
      <c r="F1172" s="635"/>
      <c r="G1172" s="634"/>
      <c r="H1172" s="647"/>
      <c r="I1172" s="651"/>
      <c r="J1172" s="647"/>
      <c r="K1172" s="649"/>
      <c r="L1172" s="647">
        <f>IF(D1172="",0,VLOOKUP(D1172,LookupDataNonCounty!$B$2:$C$16,2,FALSE)*J1172)</f>
        <v>0</v>
      </c>
      <c r="M1172" s="647"/>
      <c r="N1172" s="647"/>
      <c r="O1172" s="647"/>
      <c r="P1172" s="647"/>
      <c r="Q1172" s="647"/>
      <c r="R1172" s="459"/>
      <c r="S1172" s="460"/>
      <c r="T1172" s="461"/>
      <c r="U1172" s="462"/>
      <c r="V1172" s="459"/>
      <c r="W1172" s="459"/>
      <c r="X1172" s="459"/>
      <c r="Y1172" s="463"/>
      <c r="Z1172" s="464"/>
      <c r="AA1172" s="465"/>
      <c r="AB1172" s="459"/>
      <c r="AC1172" s="463"/>
      <c r="AD1172" s="464"/>
      <c r="AE1172" s="466"/>
      <c r="AF1172" s="464"/>
      <c r="AG1172" s="461"/>
      <c r="AH1172" s="464"/>
      <c r="AI1172" s="461"/>
      <c r="AJ1172" s="653">
        <f t="shared" si="218"/>
        <v>1</v>
      </c>
      <c r="AK1172" s="608"/>
      <c r="AL1172" s="320">
        <f t="shared" si="216"/>
        <v>0</v>
      </c>
      <c r="AM1172" s="320">
        <f t="shared" si="219"/>
        <v>0</v>
      </c>
      <c r="AN1172" s="324">
        <f t="shared" si="220"/>
        <v>0</v>
      </c>
      <c r="AO1172" s="324">
        <f t="shared" si="221"/>
        <v>0</v>
      </c>
      <c r="AP1172" s="324">
        <f t="shared" si="222"/>
        <v>0</v>
      </c>
      <c r="AQ1172" s="324">
        <f t="shared" si="223"/>
        <v>0</v>
      </c>
      <c r="AR1172" s="324">
        <f t="shared" si="224"/>
        <v>0</v>
      </c>
      <c r="AS1172" s="324">
        <f t="shared" si="225"/>
        <v>0</v>
      </c>
      <c r="AT1172" s="324">
        <f t="shared" si="226"/>
        <v>0</v>
      </c>
      <c r="AU1172" s="321">
        <f t="shared" si="227"/>
        <v>0</v>
      </c>
      <c r="AV1172" s="322" t="str">
        <f t="shared" si="217"/>
        <v/>
      </c>
      <c r="AW1172" s="110"/>
      <c r="AX1172" s="110"/>
      <c r="AY1172" s="110"/>
    </row>
    <row r="1173" spans="1:51">
      <c r="A1173" s="319"/>
      <c r="B1173" s="634"/>
      <c r="C1173" s="634"/>
      <c r="D1173" s="633"/>
      <c r="E1173" s="635"/>
      <c r="F1173" s="635"/>
      <c r="G1173" s="634"/>
      <c r="H1173" s="647"/>
      <c r="I1173" s="651"/>
      <c r="J1173" s="647"/>
      <c r="K1173" s="649"/>
      <c r="L1173" s="647">
        <f>IF(D1173="",0,VLOOKUP(D1173,LookupDataNonCounty!$B$2:$C$16,2,FALSE)*J1173)</f>
        <v>0</v>
      </c>
      <c r="M1173" s="647"/>
      <c r="N1173" s="647"/>
      <c r="O1173" s="647"/>
      <c r="P1173" s="647"/>
      <c r="Q1173" s="647"/>
      <c r="R1173" s="459"/>
      <c r="S1173" s="460"/>
      <c r="T1173" s="461"/>
      <c r="U1173" s="462"/>
      <c r="V1173" s="459"/>
      <c r="W1173" s="459"/>
      <c r="X1173" s="459"/>
      <c r="Y1173" s="463"/>
      <c r="Z1173" s="464"/>
      <c r="AA1173" s="465"/>
      <c r="AB1173" s="459"/>
      <c r="AC1173" s="463"/>
      <c r="AD1173" s="464"/>
      <c r="AE1173" s="466"/>
      <c r="AF1173" s="464"/>
      <c r="AG1173" s="461"/>
      <c r="AH1173" s="464"/>
      <c r="AI1173" s="461"/>
      <c r="AJ1173" s="653">
        <f t="shared" si="218"/>
        <v>1</v>
      </c>
      <c r="AK1173" s="607"/>
      <c r="AL1173" s="320">
        <f t="shared" si="216"/>
        <v>0</v>
      </c>
      <c r="AM1173" s="320">
        <f t="shared" si="219"/>
        <v>0</v>
      </c>
      <c r="AN1173" s="324">
        <f t="shared" si="220"/>
        <v>0</v>
      </c>
      <c r="AO1173" s="324">
        <f t="shared" si="221"/>
        <v>0</v>
      </c>
      <c r="AP1173" s="324">
        <f t="shared" si="222"/>
        <v>0</v>
      </c>
      <c r="AQ1173" s="324">
        <f t="shared" si="223"/>
        <v>0</v>
      </c>
      <c r="AR1173" s="324">
        <f t="shared" si="224"/>
        <v>0</v>
      </c>
      <c r="AS1173" s="324">
        <f t="shared" si="225"/>
        <v>0</v>
      </c>
      <c r="AT1173" s="324">
        <f t="shared" si="226"/>
        <v>0</v>
      </c>
      <c r="AU1173" s="321">
        <f t="shared" si="227"/>
        <v>0</v>
      </c>
      <c r="AV1173" s="322" t="str">
        <f t="shared" si="217"/>
        <v/>
      </c>
      <c r="AW1173" s="110"/>
      <c r="AX1173" s="110"/>
      <c r="AY1173" s="110"/>
    </row>
    <row r="1174" spans="1:51">
      <c r="A1174" s="319"/>
      <c r="B1174" s="634"/>
      <c r="C1174" s="634"/>
      <c r="D1174" s="633"/>
      <c r="E1174" s="635"/>
      <c r="F1174" s="635"/>
      <c r="G1174" s="634"/>
      <c r="H1174" s="647"/>
      <c r="I1174" s="651"/>
      <c r="J1174" s="647"/>
      <c r="K1174" s="649"/>
      <c r="L1174" s="647">
        <f>IF(D1174="",0,VLOOKUP(D1174,LookupDataNonCounty!$B$2:$C$16,2,FALSE)*J1174)</f>
        <v>0</v>
      </c>
      <c r="M1174" s="647"/>
      <c r="N1174" s="647"/>
      <c r="O1174" s="647"/>
      <c r="P1174" s="647"/>
      <c r="Q1174" s="647"/>
      <c r="R1174" s="459"/>
      <c r="S1174" s="460"/>
      <c r="T1174" s="461"/>
      <c r="U1174" s="462"/>
      <c r="V1174" s="459"/>
      <c r="W1174" s="459"/>
      <c r="X1174" s="459"/>
      <c r="Y1174" s="463"/>
      <c r="Z1174" s="464"/>
      <c r="AA1174" s="465"/>
      <c r="AB1174" s="459"/>
      <c r="AC1174" s="463"/>
      <c r="AD1174" s="464"/>
      <c r="AE1174" s="466"/>
      <c r="AF1174" s="464"/>
      <c r="AG1174" s="461"/>
      <c r="AH1174" s="464"/>
      <c r="AI1174" s="461"/>
      <c r="AJ1174" s="653">
        <f t="shared" si="218"/>
        <v>1</v>
      </c>
      <c r="AK1174" s="608"/>
      <c r="AL1174" s="320">
        <f t="shared" si="216"/>
        <v>0</v>
      </c>
      <c r="AM1174" s="320">
        <f t="shared" si="219"/>
        <v>0</v>
      </c>
      <c r="AN1174" s="324">
        <f t="shared" si="220"/>
        <v>0</v>
      </c>
      <c r="AO1174" s="324">
        <f t="shared" si="221"/>
        <v>0</v>
      </c>
      <c r="AP1174" s="324">
        <f t="shared" si="222"/>
        <v>0</v>
      </c>
      <c r="AQ1174" s="324">
        <f t="shared" si="223"/>
        <v>0</v>
      </c>
      <c r="AR1174" s="324">
        <f t="shared" si="224"/>
        <v>0</v>
      </c>
      <c r="AS1174" s="324">
        <f t="shared" si="225"/>
        <v>0</v>
      </c>
      <c r="AT1174" s="324">
        <f t="shared" si="226"/>
        <v>0</v>
      </c>
      <c r="AU1174" s="321">
        <f t="shared" si="227"/>
        <v>0</v>
      </c>
      <c r="AV1174" s="322" t="str">
        <f t="shared" si="217"/>
        <v/>
      </c>
      <c r="AW1174" s="110"/>
      <c r="AX1174" s="110"/>
      <c r="AY1174" s="110"/>
    </row>
    <row r="1175" spans="1:51">
      <c r="A1175" s="319"/>
      <c r="B1175" s="634"/>
      <c r="C1175" s="634"/>
      <c r="D1175" s="633"/>
      <c r="E1175" s="635"/>
      <c r="F1175" s="635"/>
      <c r="G1175" s="634"/>
      <c r="H1175" s="647"/>
      <c r="I1175" s="651"/>
      <c r="J1175" s="647"/>
      <c r="K1175" s="649"/>
      <c r="L1175" s="647">
        <f>IF(D1175="",0,VLOOKUP(D1175,LookupDataNonCounty!$B$2:$C$16,2,FALSE)*J1175)</f>
        <v>0</v>
      </c>
      <c r="M1175" s="647"/>
      <c r="N1175" s="647"/>
      <c r="O1175" s="647"/>
      <c r="P1175" s="647"/>
      <c r="Q1175" s="647"/>
      <c r="R1175" s="459"/>
      <c r="S1175" s="460"/>
      <c r="T1175" s="461"/>
      <c r="U1175" s="462"/>
      <c r="V1175" s="459"/>
      <c r="W1175" s="459"/>
      <c r="X1175" s="459"/>
      <c r="Y1175" s="463"/>
      <c r="Z1175" s="464"/>
      <c r="AA1175" s="465"/>
      <c r="AB1175" s="459"/>
      <c r="AC1175" s="463"/>
      <c r="AD1175" s="464"/>
      <c r="AE1175" s="466"/>
      <c r="AF1175" s="464"/>
      <c r="AG1175" s="461"/>
      <c r="AH1175" s="464"/>
      <c r="AI1175" s="461"/>
      <c r="AJ1175" s="653">
        <f t="shared" si="218"/>
        <v>1</v>
      </c>
      <c r="AK1175" s="607"/>
      <c r="AL1175" s="320">
        <f t="shared" si="216"/>
        <v>0</v>
      </c>
      <c r="AM1175" s="320">
        <f t="shared" si="219"/>
        <v>0</v>
      </c>
      <c r="AN1175" s="324">
        <f t="shared" si="220"/>
        <v>0</v>
      </c>
      <c r="AO1175" s="324">
        <f t="shared" si="221"/>
        <v>0</v>
      </c>
      <c r="AP1175" s="324">
        <f t="shared" si="222"/>
        <v>0</v>
      </c>
      <c r="AQ1175" s="324">
        <f t="shared" si="223"/>
        <v>0</v>
      </c>
      <c r="AR1175" s="324">
        <f t="shared" si="224"/>
        <v>0</v>
      </c>
      <c r="AS1175" s="324">
        <f t="shared" si="225"/>
        <v>0</v>
      </c>
      <c r="AT1175" s="324">
        <f t="shared" si="226"/>
        <v>0</v>
      </c>
      <c r="AU1175" s="321">
        <f t="shared" si="227"/>
        <v>0</v>
      </c>
      <c r="AV1175" s="322" t="str">
        <f t="shared" si="217"/>
        <v/>
      </c>
      <c r="AW1175" s="110"/>
      <c r="AX1175" s="110"/>
      <c r="AY1175" s="110"/>
    </row>
    <row r="1176" spans="1:51">
      <c r="A1176" s="319"/>
      <c r="B1176" s="634"/>
      <c r="C1176" s="634"/>
      <c r="D1176" s="633"/>
      <c r="E1176" s="635"/>
      <c r="F1176" s="635"/>
      <c r="G1176" s="634"/>
      <c r="H1176" s="647"/>
      <c r="I1176" s="651"/>
      <c r="J1176" s="647"/>
      <c r="K1176" s="649"/>
      <c r="L1176" s="647">
        <f>IF(D1176="",0,VLOOKUP(D1176,LookupDataNonCounty!$B$2:$C$16,2,FALSE)*J1176)</f>
        <v>0</v>
      </c>
      <c r="M1176" s="647"/>
      <c r="N1176" s="647"/>
      <c r="O1176" s="647"/>
      <c r="P1176" s="647"/>
      <c r="Q1176" s="647"/>
      <c r="R1176" s="459"/>
      <c r="S1176" s="460"/>
      <c r="T1176" s="461"/>
      <c r="U1176" s="462"/>
      <c r="V1176" s="459"/>
      <c r="W1176" s="459"/>
      <c r="X1176" s="459"/>
      <c r="Y1176" s="463"/>
      <c r="Z1176" s="464"/>
      <c r="AA1176" s="465"/>
      <c r="AB1176" s="459"/>
      <c r="AC1176" s="463"/>
      <c r="AD1176" s="464"/>
      <c r="AE1176" s="466"/>
      <c r="AF1176" s="464"/>
      <c r="AG1176" s="461"/>
      <c r="AH1176" s="464"/>
      <c r="AI1176" s="461"/>
      <c r="AJ1176" s="653">
        <f t="shared" si="218"/>
        <v>1</v>
      </c>
      <c r="AK1176" s="608"/>
      <c r="AL1176" s="320">
        <f t="shared" si="216"/>
        <v>0</v>
      </c>
      <c r="AM1176" s="320">
        <f t="shared" si="219"/>
        <v>0</v>
      </c>
      <c r="AN1176" s="324">
        <f t="shared" si="220"/>
        <v>0</v>
      </c>
      <c r="AO1176" s="324">
        <f t="shared" si="221"/>
        <v>0</v>
      </c>
      <c r="AP1176" s="324">
        <f t="shared" si="222"/>
        <v>0</v>
      </c>
      <c r="AQ1176" s="324">
        <f t="shared" si="223"/>
        <v>0</v>
      </c>
      <c r="AR1176" s="324">
        <f t="shared" si="224"/>
        <v>0</v>
      </c>
      <c r="AS1176" s="324">
        <f t="shared" si="225"/>
        <v>0</v>
      </c>
      <c r="AT1176" s="324">
        <f t="shared" si="226"/>
        <v>0</v>
      </c>
      <c r="AU1176" s="321">
        <f t="shared" si="227"/>
        <v>0</v>
      </c>
      <c r="AV1176" s="322" t="str">
        <f t="shared" si="217"/>
        <v/>
      </c>
      <c r="AW1176" s="110"/>
      <c r="AX1176" s="110"/>
      <c r="AY1176" s="110"/>
    </row>
    <row r="1177" spans="1:51">
      <c r="A1177" s="319"/>
      <c r="B1177" s="634"/>
      <c r="C1177" s="634"/>
      <c r="D1177" s="633"/>
      <c r="E1177" s="635"/>
      <c r="F1177" s="635"/>
      <c r="G1177" s="634"/>
      <c r="H1177" s="647"/>
      <c r="I1177" s="651"/>
      <c r="J1177" s="647"/>
      <c r="K1177" s="649"/>
      <c r="L1177" s="647">
        <f>IF(D1177="",0,VLOOKUP(D1177,LookupDataNonCounty!$B$2:$C$16,2,FALSE)*J1177)</f>
        <v>0</v>
      </c>
      <c r="M1177" s="647"/>
      <c r="N1177" s="647"/>
      <c r="O1177" s="647"/>
      <c r="P1177" s="647"/>
      <c r="Q1177" s="647"/>
      <c r="R1177" s="459"/>
      <c r="S1177" s="460"/>
      <c r="T1177" s="461"/>
      <c r="U1177" s="462"/>
      <c r="V1177" s="459"/>
      <c r="W1177" s="459"/>
      <c r="X1177" s="459"/>
      <c r="Y1177" s="463"/>
      <c r="Z1177" s="464"/>
      <c r="AA1177" s="465"/>
      <c r="AB1177" s="459"/>
      <c r="AC1177" s="463"/>
      <c r="AD1177" s="464"/>
      <c r="AE1177" s="466"/>
      <c r="AF1177" s="464"/>
      <c r="AG1177" s="461"/>
      <c r="AH1177" s="464"/>
      <c r="AI1177" s="461"/>
      <c r="AJ1177" s="653">
        <f t="shared" si="218"/>
        <v>1</v>
      </c>
      <c r="AK1177" s="607"/>
      <c r="AL1177" s="320">
        <f t="shared" si="216"/>
        <v>0</v>
      </c>
      <c r="AM1177" s="320">
        <f t="shared" si="219"/>
        <v>0</v>
      </c>
      <c r="AN1177" s="324">
        <f t="shared" si="220"/>
        <v>0</v>
      </c>
      <c r="AO1177" s="324">
        <f t="shared" si="221"/>
        <v>0</v>
      </c>
      <c r="AP1177" s="324">
        <f t="shared" si="222"/>
        <v>0</v>
      </c>
      <c r="AQ1177" s="324">
        <f t="shared" si="223"/>
        <v>0</v>
      </c>
      <c r="AR1177" s="324">
        <f t="shared" si="224"/>
        <v>0</v>
      </c>
      <c r="AS1177" s="324">
        <f t="shared" si="225"/>
        <v>0</v>
      </c>
      <c r="AT1177" s="324">
        <f t="shared" si="226"/>
        <v>0</v>
      </c>
      <c r="AU1177" s="321">
        <f t="shared" si="227"/>
        <v>0</v>
      </c>
      <c r="AV1177" s="322" t="str">
        <f t="shared" si="217"/>
        <v/>
      </c>
      <c r="AW1177" s="110"/>
      <c r="AX1177" s="110"/>
      <c r="AY1177" s="110"/>
    </row>
    <row r="1178" spans="1:51">
      <c r="A1178" s="319"/>
      <c r="B1178" s="634"/>
      <c r="C1178" s="634"/>
      <c r="D1178" s="633"/>
      <c r="E1178" s="635"/>
      <c r="F1178" s="635"/>
      <c r="G1178" s="634"/>
      <c r="H1178" s="647"/>
      <c r="I1178" s="651"/>
      <c r="J1178" s="647"/>
      <c r="K1178" s="649"/>
      <c r="L1178" s="647">
        <f>IF(D1178="",0,VLOOKUP(D1178,LookupDataNonCounty!$B$2:$C$16,2,FALSE)*J1178)</f>
        <v>0</v>
      </c>
      <c r="M1178" s="647"/>
      <c r="N1178" s="647"/>
      <c r="O1178" s="647"/>
      <c r="P1178" s="647"/>
      <c r="Q1178" s="647"/>
      <c r="R1178" s="459"/>
      <c r="S1178" s="460"/>
      <c r="T1178" s="461"/>
      <c r="U1178" s="462"/>
      <c r="V1178" s="459"/>
      <c r="W1178" s="459"/>
      <c r="X1178" s="459"/>
      <c r="Y1178" s="463"/>
      <c r="Z1178" s="464"/>
      <c r="AA1178" s="465"/>
      <c r="AB1178" s="459"/>
      <c r="AC1178" s="463"/>
      <c r="AD1178" s="464"/>
      <c r="AE1178" s="466"/>
      <c r="AF1178" s="464"/>
      <c r="AG1178" s="461"/>
      <c r="AH1178" s="464"/>
      <c r="AI1178" s="461"/>
      <c r="AJ1178" s="653">
        <f t="shared" si="218"/>
        <v>1</v>
      </c>
      <c r="AK1178" s="608"/>
      <c r="AL1178" s="320">
        <f t="shared" si="216"/>
        <v>0</v>
      </c>
      <c r="AM1178" s="320">
        <f t="shared" si="219"/>
        <v>0</v>
      </c>
      <c r="AN1178" s="324">
        <f t="shared" si="220"/>
        <v>0</v>
      </c>
      <c r="AO1178" s="324">
        <f t="shared" si="221"/>
        <v>0</v>
      </c>
      <c r="AP1178" s="324">
        <f t="shared" si="222"/>
        <v>0</v>
      </c>
      <c r="AQ1178" s="324">
        <f t="shared" si="223"/>
        <v>0</v>
      </c>
      <c r="AR1178" s="324">
        <f t="shared" si="224"/>
        <v>0</v>
      </c>
      <c r="AS1178" s="324">
        <f t="shared" si="225"/>
        <v>0</v>
      </c>
      <c r="AT1178" s="324">
        <f t="shared" si="226"/>
        <v>0</v>
      </c>
      <c r="AU1178" s="321">
        <f t="shared" si="227"/>
        <v>0</v>
      </c>
      <c r="AV1178" s="322" t="str">
        <f t="shared" si="217"/>
        <v/>
      </c>
      <c r="AW1178" s="110"/>
      <c r="AX1178" s="110"/>
      <c r="AY1178" s="110"/>
    </row>
    <row r="1179" spans="1:51">
      <c r="A1179" s="319"/>
      <c r="B1179" s="634"/>
      <c r="C1179" s="634"/>
      <c r="D1179" s="633"/>
      <c r="E1179" s="635"/>
      <c r="F1179" s="635"/>
      <c r="G1179" s="634"/>
      <c r="H1179" s="647"/>
      <c r="I1179" s="651"/>
      <c r="J1179" s="647"/>
      <c r="K1179" s="649"/>
      <c r="L1179" s="647">
        <f>IF(D1179="",0,VLOOKUP(D1179,LookupDataNonCounty!$B$2:$C$16,2,FALSE)*J1179)</f>
        <v>0</v>
      </c>
      <c r="M1179" s="647"/>
      <c r="N1179" s="647"/>
      <c r="O1179" s="647"/>
      <c r="P1179" s="647"/>
      <c r="Q1179" s="647"/>
      <c r="R1179" s="459"/>
      <c r="S1179" s="460"/>
      <c r="T1179" s="461"/>
      <c r="U1179" s="462"/>
      <c r="V1179" s="459"/>
      <c r="W1179" s="459"/>
      <c r="X1179" s="459"/>
      <c r="Y1179" s="463"/>
      <c r="Z1179" s="464"/>
      <c r="AA1179" s="465"/>
      <c r="AB1179" s="459"/>
      <c r="AC1179" s="463"/>
      <c r="AD1179" s="464"/>
      <c r="AE1179" s="466"/>
      <c r="AF1179" s="464"/>
      <c r="AG1179" s="461"/>
      <c r="AH1179" s="464"/>
      <c r="AI1179" s="461"/>
      <c r="AJ1179" s="653">
        <f t="shared" si="218"/>
        <v>1</v>
      </c>
      <c r="AK1179" s="607"/>
      <c r="AL1179" s="320">
        <f t="shared" si="216"/>
        <v>0</v>
      </c>
      <c r="AM1179" s="320">
        <f t="shared" si="219"/>
        <v>0</v>
      </c>
      <c r="AN1179" s="324">
        <f t="shared" si="220"/>
        <v>0</v>
      </c>
      <c r="AO1179" s="324">
        <f t="shared" si="221"/>
        <v>0</v>
      </c>
      <c r="AP1179" s="324">
        <f t="shared" si="222"/>
        <v>0</v>
      </c>
      <c r="AQ1179" s="324">
        <f t="shared" si="223"/>
        <v>0</v>
      </c>
      <c r="AR1179" s="324">
        <f t="shared" si="224"/>
        <v>0</v>
      </c>
      <c r="AS1179" s="324">
        <f t="shared" si="225"/>
        <v>0</v>
      </c>
      <c r="AT1179" s="324">
        <f t="shared" si="226"/>
        <v>0</v>
      </c>
      <c r="AU1179" s="321">
        <f t="shared" si="227"/>
        <v>0</v>
      </c>
      <c r="AV1179" s="322" t="str">
        <f t="shared" si="217"/>
        <v/>
      </c>
      <c r="AW1179" s="110"/>
      <c r="AX1179" s="110"/>
      <c r="AY1179" s="110"/>
    </row>
    <row r="1180" spans="1:51">
      <c r="A1180" s="319"/>
      <c r="B1180" s="634"/>
      <c r="C1180" s="634"/>
      <c r="D1180" s="633"/>
      <c r="E1180" s="635"/>
      <c r="F1180" s="635"/>
      <c r="G1180" s="634"/>
      <c r="H1180" s="647"/>
      <c r="I1180" s="651"/>
      <c r="J1180" s="647"/>
      <c r="K1180" s="649"/>
      <c r="L1180" s="647">
        <f>IF(D1180="",0,VLOOKUP(D1180,LookupDataNonCounty!$B$2:$C$16,2,FALSE)*J1180)</f>
        <v>0</v>
      </c>
      <c r="M1180" s="647"/>
      <c r="N1180" s="647"/>
      <c r="O1180" s="647"/>
      <c r="P1180" s="647"/>
      <c r="Q1180" s="647"/>
      <c r="R1180" s="459"/>
      <c r="S1180" s="460"/>
      <c r="T1180" s="461"/>
      <c r="U1180" s="462"/>
      <c r="V1180" s="459"/>
      <c r="W1180" s="459"/>
      <c r="X1180" s="459"/>
      <c r="Y1180" s="463"/>
      <c r="Z1180" s="464"/>
      <c r="AA1180" s="465"/>
      <c r="AB1180" s="459"/>
      <c r="AC1180" s="463"/>
      <c r="AD1180" s="464"/>
      <c r="AE1180" s="466"/>
      <c r="AF1180" s="464"/>
      <c r="AG1180" s="461"/>
      <c r="AH1180" s="464"/>
      <c r="AI1180" s="461"/>
      <c r="AJ1180" s="653">
        <f t="shared" si="218"/>
        <v>1</v>
      </c>
      <c r="AK1180" s="608"/>
      <c r="AL1180" s="320">
        <f t="shared" si="216"/>
        <v>0</v>
      </c>
      <c r="AM1180" s="320">
        <f t="shared" si="219"/>
        <v>0</v>
      </c>
      <c r="AN1180" s="324">
        <f t="shared" si="220"/>
        <v>0</v>
      </c>
      <c r="AO1180" s="324">
        <f t="shared" si="221"/>
        <v>0</v>
      </c>
      <c r="AP1180" s="324">
        <f t="shared" si="222"/>
        <v>0</v>
      </c>
      <c r="AQ1180" s="324">
        <f t="shared" si="223"/>
        <v>0</v>
      </c>
      <c r="AR1180" s="324">
        <f t="shared" si="224"/>
        <v>0</v>
      </c>
      <c r="AS1180" s="324">
        <f t="shared" si="225"/>
        <v>0</v>
      </c>
      <c r="AT1180" s="324">
        <f t="shared" si="226"/>
        <v>0</v>
      </c>
      <c r="AU1180" s="321">
        <f t="shared" si="227"/>
        <v>0</v>
      </c>
      <c r="AV1180" s="322" t="str">
        <f t="shared" si="217"/>
        <v/>
      </c>
      <c r="AW1180" s="110"/>
      <c r="AX1180" s="110"/>
      <c r="AY1180" s="110"/>
    </row>
    <row r="1181" spans="1:51">
      <c r="A1181" s="319"/>
      <c r="B1181" s="634"/>
      <c r="C1181" s="634"/>
      <c r="D1181" s="633"/>
      <c r="E1181" s="635"/>
      <c r="F1181" s="635"/>
      <c r="G1181" s="634"/>
      <c r="H1181" s="647"/>
      <c r="I1181" s="651"/>
      <c r="J1181" s="647"/>
      <c r="K1181" s="649"/>
      <c r="L1181" s="647">
        <f>IF(D1181="",0,VLOOKUP(D1181,LookupDataNonCounty!$B$2:$C$16,2,FALSE)*J1181)</f>
        <v>0</v>
      </c>
      <c r="M1181" s="647"/>
      <c r="N1181" s="647"/>
      <c r="O1181" s="647"/>
      <c r="P1181" s="647"/>
      <c r="Q1181" s="647"/>
      <c r="R1181" s="459"/>
      <c r="S1181" s="460"/>
      <c r="T1181" s="461"/>
      <c r="U1181" s="462"/>
      <c r="V1181" s="459"/>
      <c r="W1181" s="459"/>
      <c r="X1181" s="459"/>
      <c r="Y1181" s="463"/>
      <c r="Z1181" s="464"/>
      <c r="AA1181" s="465"/>
      <c r="AB1181" s="459"/>
      <c r="AC1181" s="463"/>
      <c r="AD1181" s="464"/>
      <c r="AE1181" s="466"/>
      <c r="AF1181" s="464"/>
      <c r="AG1181" s="461"/>
      <c r="AH1181" s="464"/>
      <c r="AI1181" s="461"/>
      <c r="AJ1181" s="653">
        <f t="shared" si="218"/>
        <v>1</v>
      </c>
      <c r="AK1181" s="607"/>
      <c r="AL1181" s="320">
        <f t="shared" si="216"/>
        <v>0</v>
      </c>
      <c r="AM1181" s="320">
        <f t="shared" si="219"/>
        <v>0</v>
      </c>
      <c r="AN1181" s="324">
        <f t="shared" si="220"/>
        <v>0</v>
      </c>
      <c r="AO1181" s="324">
        <f t="shared" si="221"/>
        <v>0</v>
      </c>
      <c r="AP1181" s="324">
        <f t="shared" si="222"/>
        <v>0</v>
      </c>
      <c r="AQ1181" s="324">
        <f t="shared" si="223"/>
        <v>0</v>
      </c>
      <c r="AR1181" s="324">
        <f t="shared" si="224"/>
        <v>0</v>
      </c>
      <c r="AS1181" s="324">
        <f t="shared" si="225"/>
        <v>0</v>
      </c>
      <c r="AT1181" s="324">
        <f t="shared" si="226"/>
        <v>0</v>
      </c>
      <c r="AU1181" s="321">
        <f t="shared" si="227"/>
        <v>0</v>
      </c>
      <c r="AV1181" s="322" t="str">
        <f t="shared" si="217"/>
        <v/>
      </c>
      <c r="AW1181" s="110"/>
      <c r="AX1181" s="110"/>
      <c r="AY1181" s="110"/>
    </row>
    <row r="1182" spans="1:51">
      <c r="A1182" s="319"/>
      <c r="B1182" s="634"/>
      <c r="C1182" s="634"/>
      <c r="D1182" s="633"/>
      <c r="E1182" s="635"/>
      <c r="F1182" s="635"/>
      <c r="G1182" s="634"/>
      <c r="H1182" s="647"/>
      <c r="I1182" s="651"/>
      <c r="J1182" s="647"/>
      <c r="K1182" s="649"/>
      <c r="L1182" s="647">
        <f>IF(D1182="",0,VLOOKUP(D1182,LookupDataNonCounty!$B$2:$C$16,2,FALSE)*J1182)</f>
        <v>0</v>
      </c>
      <c r="M1182" s="647"/>
      <c r="N1182" s="647"/>
      <c r="O1182" s="647"/>
      <c r="P1182" s="647"/>
      <c r="Q1182" s="647"/>
      <c r="R1182" s="459"/>
      <c r="S1182" s="460"/>
      <c r="T1182" s="461"/>
      <c r="U1182" s="462"/>
      <c r="V1182" s="459"/>
      <c r="W1182" s="459"/>
      <c r="X1182" s="459"/>
      <c r="Y1182" s="463"/>
      <c r="Z1182" s="464"/>
      <c r="AA1182" s="465"/>
      <c r="AB1182" s="459"/>
      <c r="AC1182" s="463"/>
      <c r="AD1182" s="464"/>
      <c r="AE1182" s="466"/>
      <c r="AF1182" s="464"/>
      <c r="AG1182" s="461"/>
      <c r="AH1182" s="464"/>
      <c r="AI1182" s="461"/>
      <c r="AJ1182" s="653">
        <f t="shared" si="218"/>
        <v>1</v>
      </c>
      <c r="AK1182" s="608"/>
      <c r="AL1182" s="320">
        <f t="shared" si="216"/>
        <v>0</v>
      </c>
      <c r="AM1182" s="320">
        <f t="shared" si="219"/>
        <v>0</v>
      </c>
      <c r="AN1182" s="324">
        <f t="shared" si="220"/>
        <v>0</v>
      </c>
      <c r="AO1182" s="324">
        <f t="shared" si="221"/>
        <v>0</v>
      </c>
      <c r="AP1182" s="324">
        <f t="shared" si="222"/>
        <v>0</v>
      </c>
      <c r="AQ1182" s="324">
        <f t="shared" si="223"/>
        <v>0</v>
      </c>
      <c r="AR1182" s="324">
        <f t="shared" si="224"/>
        <v>0</v>
      </c>
      <c r="AS1182" s="324">
        <f t="shared" si="225"/>
        <v>0</v>
      </c>
      <c r="AT1182" s="324">
        <f t="shared" si="226"/>
        <v>0</v>
      </c>
      <c r="AU1182" s="321">
        <f t="shared" si="227"/>
        <v>0</v>
      </c>
      <c r="AV1182" s="322" t="str">
        <f t="shared" si="217"/>
        <v/>
      </c>
      <c r="AW1182" s="110"/>
      <c r="AX1182" s="110"/>
      <c r="AY1182" s="110"/>
    </row>
    <row r="1183" spans="1:51">
      <c r="A1183" s="319"/>
      <c r="B1183" s="634"/>
      <c r="C1183" s="634"/>
      <c r="D1183" s="633"/>
      <c r="E1183" s="635"/>
      <c r="F1183" s="635"/>
      <c r="G1183" s="634"/>
      <c r="H1183" s="647"/>
      <c r="I1183" s="651"/>
      <c r="J1183" s="647"/>
      <c r="K1183" s="649"/>
      <c r="L1183" s="647">
        <f>IF(D1183="",0,VLOOKUP(D1183,LookupDataNonCounty!$B$2:$C$16,2,FALSE)*J1183)</f>
        <v>0</v>
      </c>
      <c r="M1183" s="647"/>
      <c r="N1183" s="647"/>
      <c r="O1183" s="647"/>
      <c r="P1183" s="647"/>
      <c r="Q1183" s="647"/>
      <c r="R1183" s="459"/>
      <c r="S1183" s="460"/>
      <c r="T1183" s="461"/>
      <c r="U1183" s="462"/>
      <c r="V1183" s="459"/>
      <c r="W1183" s="459"/>
      <c r="X1183" s="459"/>
      <c r="Y1183" s="463"/>
      <c r="Z1183" s="464"/>
      <c r="AA1183" s="465"/>
      <c r="AB1183" s="459"/>
      <c r="AC1183" s="463"/>
      <c r="AD1183" s="464"/>
      <c r="AE1183" s="466"/>
      <c r="AF1183" s="464"/>
      <c r="AG1183" s="461"/>
      <c r="AH1183" s="464"/>
      <c r="AI1183" s="461"/>
      <c r="AJ1183" s="653">
        <f t="shared" si="218"/>
        <v>1</v>
      </c>
      <c r="AK1183" s="607"/>
      <c r="AL1183" s="320">
        <f t="shared" si="216"/>
        <v>0</v>
      </c>
      <c r="AM1183" s="320">
        <f t="shared" si="219"/>
        <v>0</v>
      </c>
      <c r="AN1183" s="324">
        <f t="shared" si="220"/>
        <v>0</v>
      </c>
      <c r="AO1183" s="324">
        <f t="shared" si="221"/>
        <v>0</v>
      </c>
      <c r="AP1183" s="324">
        <f t="shared" si="222"/>
        <v>0</v>
      </c>
      <c r="AQ1183" s="324">
        <f t="shared" si="223"/>
        <v>0</v>
      </c>
      <c r="AR1183" s="324">
        <f t="shared" si="224"/>
        <v>0</v>
      </c>
      <c r="AS1183" s="324">
        <f t="shared" si="225"/>
        <v>0</v>
      </c>
      <c r="AT1183" s="324">
        <f t="shared" si="226"/>
        <v>0</v>
      </c>
      <c r="AU1183" s="321">
        <f t="shared" si="227"/>
        <v>0</v>
      </c>
      <c r="AV1183" s="322" t="str">
        <f t="shared" si="217"/>
        <v/>
      </c>
      <c r="AW1183" s="110"/>
      <c r="AX1183" s="110"/>
      <c r="AY1183" s="110"/>
    </row>
    <row r="1184" spans="1:51">
      <c r="A1184" s="319"/>
      <c r="B1184" s="634"/>
      <c r="C1184" s="634"/>
      <c r="D1184" s="633"/>
      <c r="E1184" s="635"/>
      <c r="F1184" s="635"/>
      <c r="G1184" s="634"/>
      <c r="H1184" s="647"/>
      <c r="I1184" s="651"/>
      <c r="J1184" s="647"/>
      <c r="K1184" s="649"/>
      <c r="L1184" s="647">
        <f>IF(D1184="",0,VLOOKUP(D1184,LookupDataNonCounty!$B$2:$C$16,2,FALSE)*J1184)</f>
        <v>0</v>
      </c>
      <c r="M1184" s="647"/>
      <c r="N1184" s="647"/>
      <c r="O1184" s="647"/>
      <c r="P1184" s="647"/>
      <c r="Q1184" s="647"/>
      <c r="R1184" s="459"/>
      <c r="S1184" s="460"/>
      <c r="T1184" s="461"/>
      <c r="U1184" s="462"/>
      <c r="V1184" s="459"/>
      <c r="W1184" s="459"/>
      <c r="X1184" s="459"/>
      <c r="Y1184" s="463"/>
      <c r="Z1184" s="464"/>
      <c r="AA1184" s="465"/>
      <c r="AB1184" s="459"/>
      <c r="AC1184" s="463"/>
      <c r="AD1184" s="464"/>
      <c r="AE1184" s="466"/>
      <c r="AF1184" s="464"/>
      <c r="AG1184" s="461"/>
      <c r="AH1184" s="464"/>
      <c r="AI1184" s="461"/>
      <c r="AJ1184" s="653">
        <f t="shared" si="218"/>
        <v>1</v>
      </c>
      <c r="AK1184" s="608"/>
      <c r="AL1184" s="320">
        <f t="shared" si="216"/>
        <v>0</v>
      </c>
      <c r="AM1184" s="320">
        <f t="shared" si="219"/>
        <v>0</v>
      </c>
      <c r="AN1184" s="324">
        <f t="shared" si="220"/>
        <v>0</v>
      </c>
      <c r="AO1184" s="324">
        <f t="shared" si="221"/>
        <v>0</v>
      </c>
      <c r="AP1184" s="324">
        <f t="shared" si="222"/>
        <v>0</v>
      </c>
      <c r="AQ1184" s="324">
        <f t="shared" si="223"/>
        <v>0</v>
      </c>
      <c r="AR1184" s="324">
        <f t="shared" si="224"/>
        <v>0</v>
      </c>
      <c r="AS1184" s="324">
        <f t="shared" si="225"/>
        <v>0</v>
      </c>
      <c r="AT1184" s="324">
        <f t="shared" si="226"/>
        <v>0</v>
      </c>
      <c r="AU1184" s="321">
        <f t="shared" si="227"/>
        <v>0</v>
      </c>
      <c r="AV1184" s="322" t="str">
        <f t="shared" si="217"/>
        <v/>
      </c>
      <c r="AW1184" s="110"/>
      <c r="AX1184" s="110"/>
      <c r="AY1184" s="110"/>
    </row>
    <row r="1185" spans="1:51">
      <c r="A1185" s="319"/>
      <c r="B1185" s="634"/>
      <c r="C1185" s="634"/>
      <c r="D1185" s="633"/>
      <c r="E1185" s="635"/>
      <c r="F1185" s="635"/>
      <c r="G1185" s="634"/>
      <c r="H1185" s="647"/>
      <c r="I1185" s="651"/>
      <c r="J1185" s="647"/>
      <c r="K1185" s="649"/>
      <c r="L1185" s="647">
        <f>IF(D1185="",0,VLOOKUP(D1185,LookupDataNonCounty!$B$2:$C$16,2,FALSE)*J1185)</f>
        <v>0</v>
      </c>
      <c r="M1185" s="647"/>
      <c r="N1185" s="647"/>
      <c r="O1185" s="647"/>
      <c r="P1185" s="647"/>
      <c r="Q1185" s="647"/>
      <c r="R1185" s="459"/>
      <c r="S1185" s="460"/>
      <c r="T1185" s="461"/>
      <c r="U1185" s="462"/>
      <c r="V1185" s="459"/>
      <c r="W1185" s="459"/>
      <c r="X1185" s="459"/>
      <c r="Y1185" s="463"/>
      <c r="Z1185" s="464"/>
      <c r="AA1185" s="465"/>
      <c r="AB1185" s="459"/>
      <c r="AC1185" s="463"/>
      <c r="AD1185" s="464"/>
      <c r="AE1185" s="466"/>
      <c r="AF1185" s="464"/>
      <c r="AG1185" s="461"/>
      <c r="AH1185" s="464"/>
      <c r="AI1185" s="461"/>
      <c r="AJ1185" s="653">
        <f t="shared" si="218"/>
        <v>1</v>
      </c>
      <c r="AK1185" s="607"/>
      <c r="AL1185" s="320">
        <f t="shared" si="216"/>
        <v>0</v>
      </c>
      <c r="AM1185" s="320">
        <f t="shared" si="219"/>
        <v>0</v>
      </c>
      <c r="AN1185" s="324">
        <f t="shared" si="220"/>
        <v>0</v>
      </c>
      <c r="AO1185" s="324">
        <f t="shared" si="221"/>
        <v>0</v>
      </c>
      <c r="AP1185" s="324">
        <f t="shared" si="222"/>
        <v>0</v>
      </c>
      <c r="AQ1185" s="324">
        <f t="shared" si="223"/>
        <v>0</v>
      </c>
      <c r="AR1185" s="324">
        <f t="shared" si="224"/>
        <v>0</v>
      </c>
      <c r="AS1185" s="324">
        <f t="shared" si="225"/>
        <v>0</v>
      </c>
      <c r="AT1185" s="324">
        <f t="shared" si="226"/>
        <v>0</v>
      </c>
      <c r="AU1185" s="321">
        <f t="shared" si="227"/>
        <v>0</v>
      </c>
      <c r="AV1185" s="322" t="str">
        <f t="shared" si="217"/>
        <v/>
      </c>
      <c r="AW1185" s="110"/>
      <c r="AX1185" s="110"/>
      <c r="AY1185" s="110"/>
    </row>
    <row r="1186" spans="1:51">
      <c r="A1186" s="319"/>
      <c r="B1186" s="634"/>
      <c r="C1186" s="634"/>
      <c r="D1186" s="633"/>
      <c r="E1186" s="635"/>
      <c r="F1186" s="635"/>
      <c r="G1186" s="634"/>
      <c r="H1186" s="647"/>
      <c r="I1186" s="651"/>
      <c r="J1186" s="647"/>
      <c r="K1186" s="649"/>
      <c r="L1186" s="647">
        <f>IF(D1186="",0,VLOOKUP(D1186,LookupDataNonCounty!$B$2:$C$16,2,FALSE)*J1186)</f>
        <v>0</v>
      </c>
      <c r="M1186" s="647"/>
      <c r="N1186" s="647"/>
      <c r="O1186" s="647"/>
      <c r="P1186" s="647"/>
      <c r="Q1186" s="647"/>
      <c r="R1186" s="459"/>
      <c r="S1186" s="460"/>
      <c r="T1186" s="461"/>
      <c r="U1186" s="462"/>
      <c r="V1186" s="459"/>
      <c r="W1186" s="459"/>
      <c r="X1186" s="459"/>
      <c r="Y1186" s="463"/>
      <c r="Z1186" s="464"/>
      <c r="AA1186" s="465"/>
      <c r="AB1186" s="459"/>
      <c r="AC1186" s="463"/>
      <c r="AD1186" s="464"/>
      <c r="AE1186" s="466"/>
      <c r="AF1186" s="464"/>
      <c r="AG1186" s="461"/>
      <c r="AH1186" s="464"/>
      <c r="AI1186" s="461"/>
      <c r="AJ1186" s="653">
        <f t="shared" si="218"/>
        <v>1</v>
      </c>
      <c r="AK1186" s="608"/>
      <c r="AL1186" s="320">
        <f t="shared" si="216"/>
        <v>0</v>
      </c>
      <c r="AM1186" s="320">
        <f t="shared" si="219"/>
        <v>0</v>
      </c>
      <c r="AN1186" s="324">
        <f t="shared" si="220"/>
        <v>0</v>
      </c>
      <c r="AO1186" s="324">
        <f t="shared" si="221"/>
        <v>0</v>
      </c>
      <c r="AP1186" s="324">
        <f t="shared" si="222"/>
        <v>0</v>
      </c>
      <c r="AQ1186" s="324">
        <f t="shared" si="223"/>
        <v>0</v>
      </c>
      <c r="AR1186" s="324">
        <f t="shared" si="224"/>
        <v>0</v>
      </c>
      <c r="AS1186" s="324">
        <f t="shared" si="225"/>
        <v>0</v>
      </c>
      <c r="AT1186" s="324">
        <f t="shared" si="226"/>
        <v>0</v>
      </c>
      <c r="AU1186" s="321">
        <f t="shared" si="227"/>
        <v>0</v>
      </c>
      <c r="AV1186" s="322" t="str">
        <f t="shared" si="217"/>
        <v/>
      </c>
      <c r="AW1186" s="110"/>
      <c r="AX1186" s="110"/>
      <c r="AY1186" s="110"/>
    </row>
    <row r="1187" spans="1:51">
      <c r="A1187" s="319"/>
      <c r="B1187" s="634"/>
      <c r="C1187" s="634"/>
      <c r="D1187" s="633"/>
      <c r="E1187" s="635"/>
      <c r="F1187" s="635"/>
      <c r="G1187" s="634"/>
      <c r="H1187" s="647"/>
      <c r="I1187" s="651"/>
      <c r="J1187" s="647"/>
      <c r="K1187" s="649"/>
      <c r="L1187" s="647">
        <f>IF(D1187="",0,VLOOKUP(D1187,LookupDataNonCounty!$B$2:$C$16,2,FALSE)*J1187)</f>
        <v>0</v>
      </c>
      <c r="M1187" s="647"/>
      <c r="N1187" s="647"/>
      <c r="O1187" s="647"/>
      <c r="P1187" s="647"/>
      <c r="Q1187" s="647"/>
      <c r="R1187" s="459"/>
      <c r="S1187" s="460"/>
      <c r="T1187" s="461"/>
      <c r="U1187" s="462"/>
      <c r="V1187" s="459"/>
      <c r="W1187" s="459"/>
      <c r="X1187" s="459"/>
      <c r="Y1187" s="463"/>
      <c r="Z1187" s="464"/>
      <c r="AA1187" s="465"/>
      <c r="AB1187" s="459"/>
      <c r="AC1187" s="463"/>
      <c r="AD1187" s="464"/>
      <c r="AE1187" s="466"/>
      <c r="AF1187" s="464"/>
      <c r="AG1187" s="461"/>
      <c r="AH1187" s="464"/>
      <c r="AI1187" s="461"/>
      <c r="AJ1187" s="653">
        <f t="shared" si="218"/>
        <v>1</v>
      </c>
      <c r="AK1187" s="607"/>
      <c r="AL1187" s="320">
        <f t="shared" si="216"/>
        <v>0</v>
      </c>
      <c r="AM1187" s="320">
        <f t="shared" si="219"/>
        <v>0</v>
      </c>
      <c r="AN1187" s="324">
        <f t="shared" si="220"/>
        <v>0</v>
      </c>
      <c r="AO1187" s="324">
        <f t="shared" si="221"/>
        <v>0</v>
      </c>
      <c r="AP1187" s="324">
        <f t="shared" si="222"/>
        <v>0</v>
      </c>
      <c r="AQ1187" s="324">
        <f t="shared" si="223"/>
        <v>0</v>
      </c>
      <c r="AR1187" s="324">
        <f t="shared" si="224"/>
        <v>0</v>
      </c>
      <c r="AS1187" s="324">
        <f t="shared" si="225"/>
        <v>0</v>
      </c>
      <c r="AT1187" s="324">
        <f t="shared" si="226"/>
        <v>0</v>
      </c>
      <c r="AU1187" s="321">
        <f t="shared" si="227"/>
        <v>0</v>
      </c>
      <c r="AV1187" s="322" t="str">
        <f t="shared" si="217"/>
        <v/>
      </c>
      <c r="AW1187" s="110"/>
      <c r="AX1187" s="110"/>
      <c r="AY1187" s="110"/>
    </row>
    <row r="1188" spans="1:51">
      <c r="A1188" s="319"/>
      <c r="B1188" s="634"/>
      <c r="C1188" s="634"/>
      <c r="D1188" s="633"/>
      <c r="E1188" s="635"/>
      <c r="F1188" s="635"/>
      <c r="G1188" s="634"/>
      <c r="H1188" s="647"/>
      <c r="I1188" s="651"/>
      <c r="J1188" s="647"/>
      <c r="K1188" s="649"/>
      <c r="L1188" s="647">
        <f>IF(D1188="",0,VLOOKUP(D1188,LookupDataNonCounty!$B$2:$C$16,2,FALSE)*J1188)</f>
        <v>0</v>
      </c>
      <c r="M1188" s="647"/>
      <c r="N1188" s="647"/>
      <c r="O1188" s="647"/>
      <c r="P1188" s="647"/>
      <c r="Q1188" s="647"/>
      <c r="R1188" s="459"/>
      <c r="S1188" s="460"/>
      <c r="T1188" s="461"/>
      <c r="U1188" s="462"/>
      <c r="V1188" s="459"/>
      <c r="W1188" s="459"/>
      <c r="X1188" s="459"/>
      <c r="Y1188" s="463"/>
      <c r="Z1188" s="464"/>
      <c r="AA1188" s="465"/>
      <c r="AB1188" s="459"/>
      <c r="AC1188" s="463"/>
      <c r="AD1188" s="464"/>
      <c r="AE1188" s="466"/>
      <c r="AF1188" s="464"/>
      <c r="AG1188" s="461"/>
      <c r="AH1188" s="464"/>
      <c r="AI1188" s="461"/>
      <c r="AJ1188" s="653">
        <f t="shared" si="218"/>
        <v>1</v>
      </c>
      <c r="AK1188" s="608"/>
      <c r="AL1188" s="320">
        <f t="shared" si="216"/>
        <v>0</v>
      </c>
      <c r="AM1188" s="320">
        <f t="shared" si="219"/>
        <v>0</v>
      </c>
      <c r="AN1188" s="324">
        <f t="shared" si="220"/>
        <v>0</v>
      </c>
      <c r="AO1188" s="324">
        <f t="shared" si="221"/>
        <v>0</v>
      </c>
      <c r="AP1188" s="324">
        <f t="shared" si="222"/>
        <v>0</v>
      </c>
      <c r="AQ1188" s="324">
        <f t="shared" si="223"/>
        <v>0</v>
      </c>
      <c r="AR1188" s="324">
        <f t="shared" si="224"/>
        <v>0</v>
      </c>
      <c r="AS1188" s="324">
        <f t="shared" si="225"/>
        <v>0</v>
      </c>
      <c r="AT1188" s="324">
        <f t="shared" si="226"/>
        <v>0</v>
      </c>
      <c r="AU1188" s="321">
        <f t="shared" si="227"/>
        <v>0</v>
      </c>
      <c r="AV1188" s="322" t="str">
        <f t="shared" si="217"/>
        <v/>
      </c>
      <c r="AW1188" s="110"/>
      <c r="AX1188" s="110"/>
      <c r="AY1188" s="110"/>
    </row>
    <row r="1189" spans="1:51">
      <c r="A1189" s="319"/>
      <c r="B1189" s="634"/>
      <c r="C1189" s="634"/>
      <c r="D1189" s="633"/>
      <c r="E1189" s="635"/>
      <c r="F1189" s="635"/>
      <c r="G1189" s="634"/>
      <c r="H1189" s="647"/>
      <c r="I1189" s="651"/>
      <c r="J1189" s="647"/>
      <c r="K1189" s="649"/>
      <c r="L1189" s="647">
        <f>IF(D1189="",0,VLOOKUP(D1189,LookupDataNonCounty!$B$2:$C$16,2,FALSE)*J1189)</f>
        <v>0</v>
      </c>
      <c r="M1189" s="647"/>
      <c r="N1189" s="647"/>
      <c r="O1189" s="647"/>
      <c r="P1189" s="647"/>
      <c r="Q1189" s="647"/>
      <c r="R1189" s="459"/>
      <c r="S1189" s="460"/>
      <c r="T1189" s="461"/>
      <c r="U1189" s="462"/>
      <c r="V1189" s="459"/>
      <c r="W1189" s="459"/>
      <c r="X1189" s="459"/>
      <c r="Y1189" s="463"/>
      <c r="Z1189" s="464"/>
      <c r="AA1189" s="465"/>
      <c r="AB1189" s="459"/>
      <c r="AC1189" s="463"/>
      <c r="AD1189" s="464"/>
      <c r="AE1189" s="466"/>
      <c r="AF1189" s="464"/>
      <c r="AG1189" s="461"/>
      <c r="AH1189" s="464"/>
      <c r="AI1189" s="461"/>
      <c r="AJ1189" s="653">
        <f t="shared" si="218"/>
        <v>1</v>
      </c>
      <c r="AK1189" s="607"/>
      <c r="AL1189" s="320">
        <f t="shared" si="216"/>
        <v>0</v>
      </c>
      <c r="AM1189" s="320">
        <f t="shared" si="219"/>
        <v>0</v>
      </c>
      <c r="AN1189" s="324">
        <f t="shared" si="220"/>
        <v>0</v>
      </c>
      <c r="AO1189" s="324">
        <f t="shared" si="221"/>
        <v>0</v>
      </c>
      <c r="AP1189" s="324">
        <f t="shared" si="222"/>
        <v>0</v>
      </c>
      <c r="AQ1189" s="324">
        <f t="shared" si="223"/>
        <v>0</v>
      </c>
      <c r="AR1189" s="324">
        <f t="shared" si="224"/>
        <v>0</v>
      </c>
      <c r="AS1189" s="324">
        <f t="shared" si="225"/>
        <v>0</v>
      </c>
      <c r="AT1189" s="324">
        <f t="shared" si="226"/>
        <v>0</v>
      </c>
      <c r="AU1189" s="321">
        <f t="shared" si="227"/>
        <v>0</v>
      </c>
      <c r="AV1189" s="322" t="str">
        <f t="shared" si="217"/>
        <v/>
      </c>
      <c r="AW1189" s="110"/>
      <c r="AX1189" s="110"/>
      <c r="AY1189" s="110"/>
    </row>
    <row r="1190" spans="1:51">
      <c r="A1190" s="319"/>
      <c r="B1190" s="634"/>
      <c r="C1190" s="634"/>
      <c r="D1190" s="633"/>
      <c r="E1190" s="635"/>
      <c r="F1190" s="635"/>
      <c r="G1190" s="634"/>
      <c r="H1190" s="647"/>
      <c r="I1190" s="651"/>
      <c r="J1190" s="647"/>
      <c r="K1190" s="649"/>
      <c r="L1190" s="647">
        <f>IF(D1190="",0,VLOOKUP(D1190,LookupDataNonCounty!$B$2:$C$16,2,FALSE)*J1190)</f>
        <v>0</v>
      </c>
      <c r="M1190" s="647"/>
      <c r="N1190" s="647"/>
      <c r="O1190" s="647"/>
      <c r="P1190" s="647"/>
      <c r="Q1190" s="647"/>
      <c r="R1190" s="459"/>
      <c r="S1190" s="460"/>
      <c r="T1190" s="461"/>
      <c r="U1190" s="462"/>
      <c r="V1190" s="459"/>
      <c r="W1190" s="459"/>
      <c r="X1190" s="459"/>
      <c r="Y1190" s="463"/>
      <c r="Z1190" s="464"/>
      <c r="AA1190" s="465"/>
      <c r="AB1190" s="459"/>
      <c r="AC1190" s="463"/>
      <c r="AD1190" s="464"/>
      <c r="AE1190" s="466"/>
      <c r="AF1190" s="464"/>
      <c r="AG1190" s="461"/>
      <c r="AH1190" s="464"/>
      <c r="AI1190" s="461"/>
      <c r="AJ1190" s="653">
        <f t="shared" si="218"/>
        <v>1</v>
      </c>
      <c r="AK1190" s="608"/>
      <c r="AL1190" s="320">
        <f t="shared" si="216"/>
        <v>0</v>
      </c>
      <c r="AM1190" s="320">
        <f t="shared" si="219"/>
        <v>0</v>
      </c>
      <c r="AN1190" s="324">
        <f t="shared" si="220"/>
        <v>0</v>
      </c>
      <c r="AO1190" s="324">
        <f t="shared" si="221"/>
        <v>0</v>
      </c>
      <c r="AP1190" s="324">
        <f t="shared" si="222"/>
        <v>0</v>
      </c>
      <c r="AQ1190" s="324">
        <f t="shared" si="223"/>
        <v>0</v>
      </c>
      <c r="AR1190" s="324">
        <f t="shared" si="224"/>
        <v>0</v>
      </c>
      <c r="AS1190" s="324">
        <f t="shared" si="225"/>
        <v>0</v>
      </c>
      <c r="AT1190" s="324">
        <f t="shared" si="226"/>
        <v>0</v>
      </c>
      <c r="AU1190" s="321">
        <f t="shared" si="227"/>
        <v>0</v>
      </c>
      <c r="AV1190" s="322" t="str">
        <f t="shared" si="217"/>
        <v/>
      </c>
      <c r="AW1190" s="110"/>
      <c r="AX1190" s="110"/>
      <c r="AY1190" s="110"/>
    </row>
    <row r="1191" spans="1:51">
      <c r="A1191" s="319"/>
      <c r="B1191" s="634"/>
      <c r="C1191" s="634"/>
      <c r="D1191" s="633"/>
      <c r="E1191" s="635"/>
      <c r="F1191" s="635"/>
      <c r="G1191" s="634"/>
      <c r="H1191" s="647"/>
      <c r="I1191" s="651"/>
      <c r="J1191" s="647"/>
      <c r="K1191" s="649"/>
      <c r="L1191" s="647">
        <f>IF(D1191="",0,VLOOKUP(D1191,LookupDataNonCounty!$B$2:$C$16,2,FALSE)*J1191)</f>
        <v>0</v>
      </c>
      <c r="M1191" s="647"/>
      <c r="N1191" s="647"/>
      <c r="O1191" s="647"/>
      <c r="P1191" s="647"/>
      <c r="Q1191" s="647"/>
      <c r="R1191" s="459"/>
      <c r="S1191" s="460"/>
      <c r="T1191" s="461"/>
      <c r="U1191" s="462"/>
      <c r="V1191" s="459"/>
      <c r="W1191" s="459"/>
      <c r="X1191" s="459"/>
      <c r="Y1191" s="463"/>
      <c r="Z1191" s="464"/>
      <c r="AA1191" s="465"/>
      <c r="AB1191" s="459"/>
      <c r="AC1191" s="463"/>
      <c r="AD1191" s="464"/>
      <c r="AE1191" s="466"/>
      <c r="AF1191" s="464"/>
      <c r="AG1191" s="461"/>
      <c r="AH1191" s="464"/>
      <c r="AI1191" s="461"/>
      <c r="AJ1191" s="653">
        <f t="shared" si="218"/>
        <v>1</v>
      </c>
      <c r="AK1191" s="607"/>
      <c r="AL1191" s="320">
        <f t="shared" si="216"/>
        <v>0</v>
      </c>
      <c r="AM1191" s="320">
        <f t="shared" si="219"/>
        <v>0</v>
      </c>
      <c r="AN1191" s="324">
        <f t="shared" si="220"/>
        <v>0</v>
      </c>
      <c r="AO1191" s="324">
        <f t="shared" si="221"/>
        <v>0</v>
      </c>
      <c r="AP1191" s="324">
        <f t="shared" si="222"/>
        <v>0</v>
      </c>
      <c r="AQ1191" s="324">
        <f t="shared" si="223"/>
        <v>0</v>
      </c>
      <c r="AR1191" s="324">
        <f t="shared" si="224"/>
        <v>0</v>
      </c>
      <c r="AS1191" s="324">
        <f t="shared" si="225"/>
        <v>0</v>
      </c>
      <c r="AT1191" s="324">
        <f t="shared" si="226"/>
        <v>0</v>
      </c>
      <c r="AU1191" s="321">
        <f t="shared" si="227"/>
        <v>0</v>
      </c>
      <c r="AV1191" s="322" t="str">
        <f t="shared" si="217"/>
        <v/>
      </c>
      <c r="AW1191" s="110"/>
      <c r="AX1191" s="110"/>
      <c r="AY1191" s="110"/>
    </row>
    <row r="1192" spans="1:51">
      <c r="A1192" s="319"/>
      <c r="B1192" s="634"/>
      <c r="C1192" s="634"/>
      <c r="D1192" s="633"/>
      <c r="E1192" s="635"/>
      <c r="F1192" s="635"/>
      <c r="G1192" s="634"/>
      <c r="H1192" s="647"/>
      <c r="I1192" s="651"/>
      <c r="J1192" s="647"/>
      <c r="K1192" s="649"/>
      <c r="L1192" s="647">
        <f>IF(D1192="",0,VLOOKUP(D1192,LookupDataNonCounty!$B$2:$C$16,2,FALSE)*J1192)</f>
        <v>0</v>
      </c>
      <c r="M1192" s="647"/>
      <c r="N1192" s="647"/>
      <c r="O1192" s="647"/>
      <c r="P1192" s="647"/>
      <c r="Q1192" s="647"/>
      <c r="R1192" s="459"/>
      <c r="S1192" s="460"/>
      <c r="T1192" s="461"/>
      <c r="U1192" s="462"/>
      <c r="V1192" s="459"/>
      <c r="W1192" s="459"/>
      <c r="X1192" s="459"/>
      <c r="Y1192" s="463"/>
      <c r="Z1192" s="464"/>
      <c r="AA1192" s="465"/>
      <c r="AB1192" s="459"/>
      <c r="AC1192" s="463"/>
      <c r="AD1192" s="464"/>
      <c r="AE1192" s="466"/>
      <c r="AF1192" s="464"/>
      <c r="AG1192" s="461"/>
      <c r="AH1192" s="464"/>
      <c r="AI1192" s="461"/>
      <c r="AJ1192" s="653">
        <f t="shared" si="218"/>
        <v>1</v>
      </c>
      <c r="AK1192" s="608"/>
      <c r="AL1192" s="320">
        <f t="shared" si="216"/>
        <v>0</v>
      </c>
      <c r="AM1192" s="320">
        <f t="shared" si="219"/>
        <v>0</v>
      </c>
      <c r="AN1192" s="324">
        <f t="shared" si="220"/>
        <v>0</v>
      </c>
      <c r="AO1192" s="324">
        <f t="shared" si="221"/>
        <v>0</v>
      </c>
      <c r="AP1192" s="324">
        <f t="shared" si="222"/>
        <v>0</v>
      </c>
      <c r="AQ1192" s="324">
        <f t="shared" si="223"/>
        <v>0</v>
      </c>
      <c r="AR1192" s="324">
        <f t="shared" si="224"/>
        <v>0</v>
      </c>
      <c r="AS1192" s="324">
        <f t="shared" si="225"/>
        <v>0</v>
      </c>
      <c r="AT1192" s="324">
        <f t="shared" si="226"/>
        <v>0</v>
      </c>
      <c r="AU1192" s="321">
        <f t="shared" si="227"/>
        <v>0</v>
      </c>
      <c r="AV1192" s="322" t="str">
        <f t="shared" si="217"/>
        <v/>
      </c>
      <c r="AW1192" s="110"/>
      <c r="AX1192" s="110"/>
      <c r="AY1192" s="110"/>
    </row>
    <row r="1193" spans="1:51">
      <c r="A1193" s="319"/>
      <c r="B1193" s="634"/>
      <c r="C1193" s="634"/>
      <c r="D1193" s="633"/>
      <c r="E1193" s="635"/>
      <c r="F1193" s="635"/>
      <c r="G1193" s="634"/>
      <c r="H1193" s="647"/>
      <c r="I1193" s="651"/>
      <c r="J1193" s="647"/>
      <c r="K1193" s="649"/>
      <c r="L1193" s="647">
        <f>IF(D1193="",0,VLOOKUP(D1193,LookupDataNonCounty!$B$2:$C$16,2,FALSE)*J1193)</f>
        <v>0</v>
      </c>
      <c r="M1193" s="647"/>
      <c r="N1193" s="647"/>
      <c r="O1193" s="647"/>
      <c r="P1193" s="647"/>
      <c r="Q1193" s="647"/>
      <c r="R1193" s="459"/>
      <c r="S1193" s="460"/>
      <c r="T1193" s="461"/>
      <c r="U1193" s="462"/>
      <c r="V1193" s="459"/>
      <c r="W1193" s="459"/>
      <c r="X1193" s="459"/>
      <c r="Y1193" s="463"/>
      <c r="Z1193" s="464"/>
      <c r="AA1193" s="465"/>
      <c r="AB1193" s="459"/>
      <c r="AC1193" s="463"/>
      <c r="AD1193" s="464"/>
      <c r="AE1193" s="466"/>
      <c r="AF1193" s="464"/>
      <c r="AG1193" s="461"/>
      <c r="AH1193" s="464"/>
      <c r="AI1193" s="461"/>
      <c r="AJ1193" s="653">
        <f t="shared" si="218"/>
        <v>1</v>
      </c>
      <c r="AK1193" s="607"/>
      <c r="AL1193" s="320">
        <f t="shared" si="216"/>
        <v>0</v>
      </c>
      <c r="AM1193" s="320">
        <f t="shared" si="219"/>
        <v>0</v>
      </c>
      <c r="AN1193" s="324">
        <f t="shared" si="220"/>
        <v>0</v>
      </c>
      <c r="AO1193" s="324">
        <f t="shared" si="221"/>
        <v>0</v>
      </c>
      <c r="AP1193" s="324">
        <f t="shared" si="222"/>
        <v>0</v>
      </c>
      <c r="AQ1193" s="324">
        <f t="shared" si="223"/>
        <v>0</v>
      </c>
      <c r="AR1193" s="324">
        <f t="shared" si="224"/>
        <v>0</v>
      </c>
      <c r="AS1193" s="324">
        <f t="shared" si="225"/>
        <v>0</v>
      </c>
      <c r="AT1193" s="324">
        <f t="shared" si="226"/>
        <v>0</v>
      </c>
      <c r="AU1193" s="321">
        <f t="shared" si="227"/>
        <v>0</v>
      </c>
      <c r="AV1193" s="322" t="str">
        <f t="shared" si="217"/>
        <v/>
      </c>
      <c r="AW1193" s="110"/>
      <c r="AX1193" s="110"/>
      <c r="AY1193" s="110"/>
    </row>
    <row r="1194" spans="1:51">
      <c r="A1194" s="319"/>
      <c r="B1194" s="634"/>
      <c r="C1194" s="634"/>
      <c r="D1194" s="633"/>
      <c r="E1194" s="635"/>
      <c r="F1194" s="635"/>
      <c r="G1194" s="634"/>
      <c r="H1194" s="647"/>
      <c r="I1194" s="651"/>
      <c r="J1194" s="647"/>
      <c r="K1194" s="649"/>
      <c r="L1194" s="647">
        <f>IF(D1194="",0,VLOOKUP(D1194,LookupDataNonCounty!$B$2:$C$16,2,FALSE)*J1194)</f>
        <v>0</v>
      </c>
      <c r="M1194" s="647"/>
      <c r="N1194" s="647"/>
      <c r="O1194" s="647"/>
      <c r="P1194" s="647"/>
      <c r="Q1194" s="647"/>
      <c r="R1194" s="459"/>
      <c r="S1194" s="460"/>
      <c r="T1194" s="461"/>
      <c r="U1194" s="462"/>
      <c r="V1194" s="459"/>
      <c r="W1194" s="459"/>
      <c r="X1194" s="459"/>
      <c r="Y1194" s="463"/>
      <c r="Z1194" s="464"/>
      <c r="AA1194" s="465"/>
      <c r="AB1194" s="459"/>
      <c r="AC1194" s="463"/>
      <c r="AD1194" s="464"/>
      <c r="AE1194" s="466"/>
      <c r="AF1194" s="464"/>
      <c r="AG1194" s="461"/>
      <c r="AH1194" s="464"/>
      <c r="AI1194" s="461"/>
      <c r="AJ1194" s="653">
        <f t="shared" si="218"/>
        <v>1</v>
      </c>
      <c r="AK1194" s="608"/>
      <c r="AL1194" s="320">
        <f t="shared" si="216"/>
        <v>0</v>
      </c>
      <c r="AM1194" s="320">
        <f t="shared" si="219"/>
        <v>0</v>
      </c>
      <c r="AN1194" s="324">
        <f t="shared" si="220"/>
        <v>0</v>
      </c>
      <c r="AO1194" s="324">
        <f t="shared" si="221"/>
        <v>0</v>
      </c>
      <c r="AP1194" s="324">
        <f t="shared" si="222"/>
        <v>0</v>
      </c>
      <c r="AQ1194" s="324">
        <f t="shared" si="223"/>
        <v>0</v>
      </c>
      <c r="AR1194" s="324">
        <f t="shared" si="224"/>
        <v>0</v>
      </c>
      <c r="AS1194" s="324">
        <f t="shared" si="225"/>
        <v>0</v>
      </c>
      <c r="AT1194" s="324">
        <f t="shared" si="226"/>
        <v>0</v>
      </c>
      <c r="AU1194" s="321">
        <f t="shared" si="227"/>
        <v>0</v>
      </c>
      <c r="AV1194" s="322" t="str">
        <f t="shared" si="217"/>
        <v/>
      </c>
      <c r="AW1194" s="110"/>
      <c r="AX1194" s="110"/>
      <c r="AY1194" s="110"/>
    </row>
    <row r="1195" spans="1:51">
      <c r="A1195" s="319"/>
      <c r="B1195" s="634"/>
      <c r="C1195" s="634"/>
      <c r="D1195" s="633"/>
      <c r="E1195" s="635"/>
      <c r="F1195" s="635"/>
      <c r="G1195" s="634"/>
      <c r="H1195" s="647"/>
      <c r="I1195" s="651"/>
      <c r="J1195" s="647"/>
      <c r="K1195" s="649"/>
      <c r="L1195" s="647">
        <f>IF(D1195="",0,VLOOKUP(D1195,LookupDataNonCounty!$B$2:$C$16,2,FALSE)*J1195)</f>
        <v>0</v>
      </c>
      <c r="M1195" s="647"/>
      <c r="N1195" s="647"/>
      <c r="O1195" s="647"/>
      <c r="P1195" s="647"/>
      <c r="Q1195" s="647"/>
      <c r="R1195" s="459"/>
      <c r="S1195" s="460"/>
      <c r="T1195" s="461"/>
      <c r="U1195" s="462"/>
      <c r="V1195" s="459"/>
      <c r="W1195" s="459"/>
      <c r="X1195" s="459"/>
      <c r="Y1195" s="463"/>
      <c r="Z1195" s="464"/>
      <c r="AA1195" s="465"/>
      <c r="AB1195" s="459"/>
      <c r="AC1195" s="463"/>
      <c r="AD1195" s="464"/>
      <c r="AE1195" s="466"/>
      <c r="AF1195" s="464"/>
      <c r="AG1195" s="461"/>
      <c r="AH1195" s="464"/>
      <c r="AI1195" s="461"/>
      <c r="AJ1195" s="653">
        <f t="shared" si="218"/>
        <v>1</v>
      </c>
      <c r="AK1195" s="607"/>
      <c r="AL1195" s="320">
        <f t="shared" si="216"/>
        <v>0</v>
      </c>
      <c r="AM1195" s="320">
        <f t="shared" si="219"/>
        <v>0</v>
      </c>
      <c r="AN1195" s="324">
        <f t="shared" si="220"/>
        <v>0</v>
      </c>
      <c r="AO1195" s="324">
        <f t="shared" si="221"/>
        <v>0</v>
      </c>
      <c r="AP1195" s="324">
        <f t="shared" si="222"/>
        <v>0</v>
      </c>
      <c r="AQ1195" s="324">
        <f t="shared" si="223"/>
        <v>0</v>
      </c>
      <c r="AR1195" s="324">
        <f t="shared" si="224"/>
        <v>0</v>
      </c>
      <c r="AS1195" s="324">
        <f t="shared" si="225"/>
        <v>0</v>
      </c>
      <c r="AT1195" s="324">
        <f t="shared" si="226"/>
        <v>0</v>
      </c>
      <c r="AU1195" s="321">
        <f t="shared" si="227"/>
        <v>0</v>
      </c>
      <c r="AV1195" s="322" t="str">
        <f t="shared" si="217"/>
        <v/>
      </c>
      <c r="AW1195" s="110"/>
      <c r="AX1195" s="110"/>
      <c r="AY1195" s="110"/>
    </row>
    <row r="1196" spans="1:51">
      <c r="A1196" s="319"/>
      <c r="B1196" s="634"/>
      <c r="C1196" s="634"/>
      <c r="D1196" s="633"/>
      <c r="E1196" s="635"/>
      <c r="F1196" s="635"/>
      <c r="G1196" s="634"/>
      <c r="H1196" s="647"/>
      <c r="I1196" s="651"/>
      <c r="J1196" s="647"/>
      <c r="K1196" s="649"/>
      <c r="L1196" s="647">
        <f>IF(D1196="",0,VLOOKUP(D1196,LookupDataNonCounty!$B$2:$C$16,2,FALSE)*J1196)</f>
        <v>0</v>
      </c>
      <c r="M1196" s="647"/>
      <c r="N1196" s="647"/>
      <c r="O1196" s="647"/>
      <c r="P1196" s="647"/>
      <c r="Q1196" s="647"/>
      <c r="R1196" s="459"/>
      <c r="S1196" s="460"/>
      <c r="T1196" s="461"/>
      <c r="U1196" s="462"/>
      <c r="V1196" s="459"/>
      <c r="W1196" s="459"/>
      <c r="X1196" s="459"/>
      <c r="Y1196" s="463"/>
      <c r="Z1196" s="464"/>
      <c r="AA1196" s="465"/>
      <c r="AB1196" s="459"/>
      <c r="AC1196" s="463"/>
      <c r="AD1196" s="464"/>
      <c r="AE1196" s="466"/>
      <c r="AF1196" s="464"/>
      <c r="AG1196" s="461"/>
      <c r="AH1196" s="464"/>
      <c r="AI1196" s="461"/>
      <c r="AJ1196" s="653">
        <f t="shared" si="218"/>
        <v>1</v>
      </c>
      <c r="AK1196" s="608"/>
      <c r="AL1196" s="320">
        <f t="shared" si="216"/>
        <v>0</v>
      </c>
      <c r="AM1196" s="320">
        <f t="shared" si="219"/>
        <v>0</v>
      </c>
      <c r="AN1196" s="324">
        <f t="shared" si="220"/>
        <v>0</v>
      </c>
      <c r="AO1196" s="324">
        <f t="shared" si="221"/>
        <v>0</v>
      </c>
      <c r="AP1196" s="324">
        <f t="shared" si="222"/>
        <v>0</v>
      </c>
      <c r="AQ1196" s="324">
        <f t="shared" si="223"/>
        <v>0</v>
      </c>
      <c r="AR1196" s="324">
        <f t="shared" si="224"/>
        <v>0</v>
      </c>
      <c r="AS1196" s="324">
        <f t="shared" si="225"/>
        <v>0</v>
      </c>
      <c r="AT1196" s="324">
        <f t="shared" si="226"/>
        <v>0</v>
      </c>
      <c r="AU1196" s="321">
        <f t="shared" si="227"/>
        <v>0</v>
      </c>
      <c r="AV1196" s="322" t="str">
        <f t="shared" si="217"/>
        <v/>
      </c>
      <c r="AW1196" s="110"/>
      <c r="AX1196" s="110"/>
      <c r="AY1196" s="110"/>
    </row>
    <row r="1197" spans="1:51">
      <c r="A1197" s="319"/>
      <c r="B1197" s="634"/>
      <c r="C1197" s="634"/>
      <c r="D1197" s="633"/>
      <c r="E1197" s="635"/>
      <c r="F1197" s="635"/>
      <c r="G1197" s="634"/>
      <c r="H1197" s="647"/>
      <c r="I1197" s="651"/>
      <c r="J1197" s="647"/>
      <c r="K1197" s="649"/>
      <c r="L1197" s="647">
        <f>IF(D1197="",0,VLOOKUP(D1197,LookupDataNonCounty!$B$2:$C$16,2,FALSE)*J1197)</f>
        <v>0</v>
      </c>
      <c r="M1197" s="647"/>
      <c r="N1197" s="647"/>
      <c r="O1197" s="647"/>
      <c r="P1197" s="647"/>
      <c r="Q1197" s="647"/>
      <c r="R1197" s="459"/>
      <c r="S1197" s="460"/>
      <c r="T1197" s="461"/>
      <c r="U1197" s="462"/>
      <c r="V1197" s="459"/>
      <c r="W1197" s="459"/>
      <c r="X1197" s="459"/>
      <c r="Y1197" s="463"/>
      <c r="Z1197" s="464"/>
      <c r="AA1197" s="465"/>
      <c r="AB1197" s="459"/>
      <c r="AC1197" s="463"/>
      <c r="AD1197" s="464"/>
      <c r="AE1197" s="466"/>
      <c r="AF1197" s="464"/>
      <c r="AG1197" s="461"/>
      <c r="AH1197" s="464"/>
      <c r="AI1197" s="461"/>
      <c r="AJ1197" s="653">
        <f t="shared" si="218"/>
        <v>1</v>
      </c>
      <c r="AK1197" s="607"/>
      <c r="AL1197" s="320">
        <f t="shared" si="216"/>
        <v>0</v>
      </c>
      <c r="AM1197" s="320">
        <f t="shared" si="219"/>
        <v>0</v>
      </c>
      <c r="AN1197" s="324">
        <f t="shared" si="220"/>
        <v>0</v>
      </c>
      <c r="AO1197" s="324">
        <f t="shared" si="221"/>
        <v>0</v>
      </c>
      <c r="AP1197" s="324">
        <f t="shared" si="222"/>
        <v>0</v>
      </c>
      <c r="AQ1197" s="324">
        <f t="shared" si="223"/>
        <v>0</v>
      </c>
      <c r="AR1197" s="324">
        <f t="shared" si="224"/>
        <v>0</v>
      </c>
      <c r="AS1197" s="324">
        <f t="shared" si="225"/>
        <v>0</v>
      </c>
      <c r="AT1197" s="324">
        <f t="shared" si="226"/>
        <v>0</v>
      </c>
      <c r="AU1197" s="321">
        <f t="shared" si="227"/>
        <v>0</v>
      </c>
      <c r="AV1197" s="322" t="str">
        <f t="shared" si="217"/>
        <v/>
      </c>
      <c r="AW1197" s="110"/>
      <c r="AX1197" s="110"/>
      <c r="AY1197" s="110"/>
    </row>
    <row r="1198" spans="1:51">
      <c r="A1198" s="319"/>
      <c r="B1198" s="634"/>
      <c r="C1198" s="634"/>
      <c r="D1198" s="633"/>
      <c r="E1198" s="635"/>
      <c r="F1198" s="635"/>
      <c r="G1198" s="634"/>
      <c r="H1198" s="647"/>
      <c r="I1198" s="651"/>
      <c r="J1198" s="647"/>
      <c r="K1198" s="649"/>
      <c r="L1198" s="647">
        <f>IF(D1198="",0,VLOOKUP(D1198,LookupDataNonCounty!$B$2:$C$16,2,FALSE)*J1198)</f>
        <v>0</v>
      </c>
      <c r="M1198" s="647"/>
      <c r="N1198" s="647"/>
      <c r="O1198" s="647"/>
      <c r="P1198" s="647"/>
      <c r="Q1198" s="647"/>
      <c r="R1198" s="459"/>
      <c r="S1198" s="460"/>
      <c r="T1198" s="461"/>
      <c r="U1198" s="462"/>
      <c r="V1198" s="459"/>
      <c r="W1198" s="459"/>
      <c r="X1198" s="459"/>
      <c r="Y1198" s="463"/>
      <c r="Z1198" s="464"/>
      <c r="AA1198" s="465"/>
      <c r="AB1198" s="459"/>
      <c r="AC1198" s="463"/>
      <c r="AD1198" s="464"/>
      <c r="AE1198" s="466"/>
      <c r="AF1198" s="464"/>
      <c r="AG1198" s="461"/>
      <c r="AH1198" s="464"/>
      <c r="AI1198" s="461"/>
      <c r="AJ1198" s="653">
        <f t="shared" si="218"/>
        <v>1</v>
      </c>
      <c r="AK1198" s="608"/>
      <c r="AL1198" s="320">
        <f t="shared" si="216"/>
        <v>0</v>
      </c>
      <c r="AM1198" s="320">
        <f t="shared" si="219"/>
        <v>0</v>
      </c>
      <c r="AN1198" s="324">
        <f t="shared" si="220"/>
        <v>0</v>
      </c>
      <c r="AO1198" s="324">
        <f t="shared" si="221"/>
        <v>0</v>
      </c>
      <c r="AP1198" s="324">
        <f t="shared" si="222"/>
        <v>0</v>
      </c>
      <c r="AQ1198" s="324">
        <f t="shared" si="223"/>
        <v>0</v>
      </c>
      <c r="AR1198" s="324">
        <f t="shared" si="224"/>
        <v>0</v>
      </c>
      <c r="AS1198" s="324">
        <f t="shared" si="225"/>
        <v>0</v>
      </c>
      <c r="AT1198" s="324">
        <f t="shared" si="226"/>
        <v>0</v>
      </c>
      <c r="AU1198" s="321">
        <f t="shared" si="227"/>
        <v>0</v>
      </c>
      <c r="AV1198" s="322" t="str">
        <f t="shared" si="217"/>
        <v/>
      </c>
      <c r="AW1198" s="110"/>
      <c r="AX1198" s="110"/>
      <c r="AY1198" s="110"/>
    </row>
    <row r="1199" spans="1:51">
      <c r="A1199" s="319"/>
      <c r="B1199" s="634"/>
      <c r="C1199" s="634"/>
      <c r="D1199" s="633"/>
      <c r="E1199" s="635"/>
      <c r="F1199" s="635"/>
      <c r="G1199" s="634"/>
      <c r="H1199" s="647"/>
      <c r="I1199" s="651"/>
      <c r="J1199" s="647"/>
      <c r="K1199" s="649"/>
      <c r="L1199" s="647">
        <f>IF(D1199="",0,VLOOKUP(D1199,LookupDataNonCounty!$B$2:$C$16,2,FALSE)*J1199)</f>
        <v>0</v>
      </c>
      <c r="M1199" s="647"/>
      <c r="N1199" s="647"/>
      <c r="O1199" s="647"/>
      <c r="P1199" s="647"/>
      <c r="Q1199" s="647"/>
      <c r="R1199" s="459"/>
      <c r="S1199" s="460"/>
      <c r="T1199" s="461"/>
      <c r="U1199" s="462"/>
      <c r="V1199" s="459"/>
      <c r="W1199" s="459"/>
      <c r="X1199" s="459"/>
      <c r="Y1199" s="463"/>
      <c r="Z1199" s="464"/>
      <c r="AA1199" s="465"/>
      <c r="AB1199" s="459"/>
      <c r="AC1199" s="463"/>
      <c r="AD1199" s="464"/>
      <c r="AE1199" s="466"/>
      <c r="AF1199" s="464"/>
      <c r="AG1199" s="461"/>
      <c r="AH1199" s="464"/>
      <c r="AI1199" s="461"/>
      <c r="AJ1199" s="653">
        <f t="shared" si="218"/>
        <v>1</v>
      </c>
      <c r="AK1199" s="607"/>
      <c r="AL1199" s="320">
        <f t="shared" si="216"/>
        <v>0</v>
      </c>
      <c r="AM1199" s="320">
        <f t="shared" si="219"/>
        <v>0</v>
      </c>
      <c r="AN1199" s="324">
        <f t="shared" si="220"/>
        <v>0</v>
      </c>
      <c r="AO1199" s="324">
        <f t="shared" si="221"/>
        <v>0</v>
      </c>
      <c r="AP1199" s="324">
        <f t="shared" si="222"/>
        <v>0</v>
      </c>
      <c r="AQ1199" s="324">
        <f t="shared" si="223"/>
        <v>0</v>
      </c>
      <c r="AR1199" s="324">
        <f t="shared" si="224"/>
        <v>0</v>
      </c>
      <c r="AS1199" s="324">
        <f t="shared" si="225"/>
        <v>0</v>
      </c>
      <c r="AT1199" s="324">
        <f t="shared" si="226"/>
        <v>0</v>
      </c>
      <c r="AU1199" s="321">
        <f t="shared" si="227"/>
        <v>0</v>
      </c>
      <c r="AV1199" s="322" t="str">
        <f t="shared" si="217"/>
        <v/>
      </c>
      <c r="AW1199" s="110"/>
      <c r="AX1199" s="110"/>
      <c r="AY1199" s="110"/>
    </row>
    <row r="1200" spans="1:51">
      <c r="A1200" s="319"/>
      <c r="B1200" s="634"/>
      <c r="C1200" s="634"/>
      <c r="D1200" s="633"/>
      <c r="E1200" s="635"/>
      <c r="F1200" s="635"/>
      <c r="G1200" s="634"/>
      <c r="H1200" s="647"/>
      <c r="I1200" s="651"/>
      <c r="J1200" s="647"/>
      <c r="K1200" s="649"/>
      <c r="L1200" s="647">
        <f>IF(D1200="",0,VLOOKUP(D1200,LookupDataNonCounty!$B$2:$C$16,2,FALSE)*J1200)</f>
        <v>0</v>
      </c>
      <c r="M1200" s="647"/>
      <c r="N1200" s="647"/>
      <c r="O1200" s="647"/>
      <c r="P1200" s="647"/>
      <c r="Q1200" s="647"/>
      <c r="R1200" s="459"/>
      <c r="S1200" s="460"/>
      <c r="T1200" s="461"/>
      <c r="U1200" s="462"/>
      <c r="V1200" s="459"/>
      <c r="W1200" s="459"/>
      <c r="X1200" s="459"/>
      <c r="Y1200" s="463"/>
      <c r="Z1200" s="464"/>
      <c r="AA1200" s="465"/>
      <c r="AB1200" s="459"/>
      <c r="AC1200" s="463"/>
      <c r="AD1200" s="464"/>
      <c r="AE1200" s="466"/>
      <c r="AF1200" s="464"/>
      <c r="AG1200" s="461"/>
      <c r="AH1200" s="464"/>
      <c r="AI1200" s="461"/>
      <c r="AJ1200" s="653">
        <f t="shared" si="218"/>
        <v>1</v>
      </c>
      <c r="AK1200" s="608"/>
      <c r="AL1200" s="320">
        <f t="shared" si="216"/>
        <v>0</v>
      </c>
      <c r="AM1200" s="320">
        <f t="shared" si="219"/>
        <v>0</v>
      </c>
      <c r="AN1200" s="324">
        <f t="shared" si="220"/>
        <v>0</v>
      </c>
      <c r="AO1200" s="324">
        <f t="shared" si="221"/>
        <v>0</v>
      </c>
      <c r="AP1200" s="324">
        <f t="shared" si="222"/>
        <v>0</v>
      </c>
      <c r="AQ1200" s="324">
        <f t="shared" si="223"/>
        <v>0</v>
      </c>
      <c r="AR1200" s="324">
        <f t="shared" si="224"/>
        <v>0</v>
      </c>
      <c r="AS1200" s="324">
        <f t="shared" si="225"/>
        <v>0</v>
      </c>
      <c r="AT1200" s="324">
        <f t="shared" si="226"/>
        <v>0</v>
      </c>
      <c r="AU1200" s="321">
        <f t="shared" si="227"/>
        <v>0</v>
      </c>
      <c r="AV1200" s="322" t="str">
        <f t="shared" si="217"/>
        <v/>
      </c>
      <c r="AW1200" s="110"/>
      <c r="AX1200" s="110"/>
      <c r="AY1200" s="110"/>
    </row>
    <row r="1201" spans="1:51">
      <c r="A1201" s="319"/>
      <c r="B1201" s="634"/>
      <c r="C1201" s="634"/>
      <c r="D1201" s="633"/>
      <c r="E1201" s="635"/>
      <c r="F1201" s="635"/>
      <c r="G1201" s="634"/>
      <c r="H1201" s="647"/>
      <c r="I1201" s="651"/>
      <c r="J1201" s="647"/>
      <c r="K1201" s="649"/>
      <c r="L1201" s="647">
        <f>IF(D1201="",0,VLOOKUP(D1201,LookupDataNonCounty!$B$2:$C$16,2,FALSE)*J1201)</f>
        <v>0</v>
      </c>
      <c r="M1201" s="647"/>
      <c r="N1201" s="647"/>
      <c r="O1201" s="647"/>
      <c r="P1201" s="647"/>
      <c r="Q1201" s="647"/>
      <c r="R1201" s="459"/>
      <c r="S1201" s="460"/>
      <c r="T1201" s="461"/>
      <c r="U1201" s="462"/>
      <c r="V1201" s="459"/>
      <c r="W1201" s="459"/>
      <c r="X1201" s="459"/>
      <c r="Y1201" s="463"/>
      <c r="Z1201" s="464"/>
      <c r="AA1201" s="465"/>
      <c r="AB1201" s="459"/>
      <c r="AC1201" s="463"/>
      <c r="AD1201" s="464"/>
      <c r="AE1201" s="466"/>
      <c r="AF1201" s="464"/>
      <c r="AG1201" s="461"/>
      <c r="AH1201" s="464"/>
      <c r="AI1201" s="461"/>
      <c r="AJ1201" s="653">
        <f t="shared" si="218"/>
        <v>1</v>
      </c>
      <c r="AK1201" s="607"/>
      <c r="AL1201" s="320">
        <f t="shared" si="216"/>
        <v>0</v>
      </c>
      <c r="AM1201" s="320">
        <f t="shared" si="219"/>
        <v>0</v>
      </c>
      <c r="AN1201" s="324">
        <f t="shared" si="220"/>
        <v>0</v>
      </c>
      <c r="AO1201" s="324">
        <f t="shared" si="221"/>
        <v>0</v>
      </c>
      <c r="AP1201" s="324">
        <f t="shared" si="222"/>
        <v>0</v>
      </c>
      <c r="AQ1201" s="324">
        <f t="shared" si="223"/>
        <v>0</v>
      </c>
      <c r="AR1201" s="324">
        <f t="shared" si="224"/>
        <v>0</v>
      </c>
      <c r="AS1201" s="324">
        <f t="shared" si="225"/>
        <v>0</v>
      </c>
      <c r="AT1201" s="324">
        <f t="shared" si="226"/>
        <v>0</v>
      </c>
      <c r="AU1201" s="321">
        <f t="shared" si="227"/>
        <v>0</v>
      </c>
      <c r="AV1201" s="322" t="str">
        <f t="shared" si="217"/>
        <v/>
      </c>
      <c r="AW1201" s="110"/>
      <c r="AX1201" s="110"/>
      <c r="AY1201" s="110"/>
    </row>
    <row r="1202" spans="1:51">
      <c r="A1202" s="319"/>
      <c r="B1202" s="634"/>
      <c r="C1202" s="634"/>
      <c r="D1202" s="633"/>
      <c r="E1202" s="635"/>
      <c r="F1202" s="635"/>
      <c r="G1202" s="634"/>
      <c r="H1202" s="647"/>
      <c r="I1202" s="651"/>
      <c r="J1202" s="647"/>
      <c r="K1202" s="649"/>
      <c r="L1202" s="647">
        <f>IF(D1202="",0,VLOOKUP(D1202,LookupDataNonCounty!$B$2:$C$16,2,FALSE)*J1202)</f>
        <v>0</v>
      </c>
      <c r="M1202" s="647"/>
      <c r="N1202" s="647"/>
      <c r="O1202" s="647"/>
      <c r="P1202" s="647"/>
      <c r="Q1202" s="647"/>
      <c r="R1202" s="459"/>
      <c r="S1202" s="460"/>
      <c r="T1202" s="461"/>
      <c r="U1202" s="462"/>
      <c r="V1202" s="459"/>
      <c r="W1202" s="459"/>
      <c r="X1202" s="459"/>
      <c r="Y1202" s="463"/>
      <c r="Z1202" s="464"/>
      <c r="AA1202" s="465"/>
      <c r="AB1202" s="459"/>
      <c r="AC1202" s="463"/>
      <c r="AD1202" s="464"/>
      <c r="AE1202" s="466"/>
      <c r="AF1202" s="464"/>
      <c r="AG1202" s="461"/>
      <c r="AH1202" s="464"/>
      <c r="AI1202" s="461"/>
      <c r="AJ1202" s="653">
        <f t="shared" si="218"/>
        <v>1</v>
      </c>
      <c r="AK1202" s="608"/>
      <c r="AL1202" s="320">
        <f t="shared" si="216"/>
        <v>0</v>
      </c>
      <c r="AM1202" s="320">
        <f t="shared" si="219"/>
        <v>0</v>
      </c>
      <c r="AN1202" s="324">
        <f t="shared" si="220"/>
        <v>0</v>
      </c>
      <c r="AO1202" s="324">
        <f t="shared" si="221"/>
        <v>0</v>
      </c>
      <c r="AP1202" s="324">
        <f t="shared" si="222"/>
        <v>0</v>
      </c>
      <c r="AQ1202" s="324">
        <f t="shared" si="223"/>
        <v>0</v>
      </c>
      <c r="AR1202" s="324">
        <f t="shared" si="224"/>
        <v>0</v>
      </c>
      <c r="AS1202" s="324">
        <f t="shared" si="225"/>
        <v>0</v>
      </c>
      <c r="AT1202" s="324">
        <f t="shared" si="226"/>
        <v>0</v>
      </c>
      <c r="AU1202" s="321">
        <f t="shared" si="227"/>
        <v>0</v>
      </c>
      <c r="AV1202" s="322" t="str">
        <f t="shared" si="217"/>
        <v/>
      </c>
      <c r="AW1202" s="110"/>
      <c r="AX1202" s="110"/>
      <c r="AY1202" s="110"/>
    </row>
    <row r="1203" spans="1:51">
      <c r="A1203" s="319"/>
      <c r="B1203" s="634"/>
      <c r="C1203" s="634"/>
      <c r="D1203" s="633"/>
      <c r="E1203" s="635"/>
      <c r="F1203" s="635"/>
      <c r="G1203" s="634"/>
      <c r="H1203" s="647"/>
      <c r="I1203" s="651"/>
      <c r="J1203" s="647"/>
      <c r="K1203" s="649"/>
      <c r="L1203" s="647">
        <f>IF(D1203="",0,VLOOKUP(D1203,LookupDataNonCounty!$B$2:$C$16,2,FALSE)*J1203)</f>
        <v>0</v>
      </c>
      <c r="M1203" s="647"/>
      <c r="N1203" s="647"/>
      <c r="O1203" s="647"/>
      <c r="P1203" s="647"/>
      <c r="Q1203" s="647"/>
      <c r="R1203" s="459"/>
      <c r="S1203" s="460"/>
      <c r="T1203" s="461"/>
      <c r="U1203" s="462"/>
      <c r="V1203" s="459"/>
      <c r="W1203" s="459"/>
      <c r="X1203" s="459"/>
      <c r="Y1203" s="463"/>
      <c r="Z1203" s="464"/>
      <c r="AA1203" s="465"/>
      <c r="AB1203" s="459"/>
      <c r="AC1203" s="463"/>
      <c r="AD1203" s="464"/>
      <c r="AE1203" s="466"/>
      <c r="AF1203" s="464"/>
      <c r="AG1203" s="461"/>
      <c r="AH1203" s="464"/>
      <c r="AI1203" s="461"/>
      <c r="AJ1203" s="653">
        <f t="shared" si="218"/>
        <v>1</v>
      </c>
      <c r="AK1203" s="607"/>
      <c r="AL1203" s="320">
        <f t="shared" si="216"/>
        <v>0</v>
      </c>
      <c r="AM1203" s="320">
        <f t="shared" si="219"/>
        <v>0</v>
      </c>
      <c r="AN1203" s="324">
        <f t="shared" si="220"/>
        <v>0</v>
      </c>
      <c r="AO1203" s="324">
        <f t="shared" si="221"/>
        <v>0</v>
      </c>
      <c r="AP1203" s="324">
        <f t="shared" si="222"/>
        <v>0</v>
      </c>
      <c r="AQ1203" s="324">
        <f t="shared" si="223"/>
        <v>0</v>
      </c>
      <c r="AR1203" s="324">
        <f t="shared" si="224"/>
        <v>0</v>
      </c>
      <c r="AS1203" s="324">
        <f t="shared" si="225"/>
        <v>0</v>
      </c>
      <c r="AT1203" s="324">
        <f t="shared" si="226"/>
        <v>0</v>
      </c>
      <c r="AU1203" s="321">
        <f t="shared" si="227"/>
        <v>0</v>
      </c>
      <c r="AV1203" s="322" t="str">
        <f t="shared" si="217"/>
        <v/>
      </c>
      <c r="AW1203" s="110"/>
      <c r="AX1203" s="110"/>
      <c r="AY1203" s="110"/>
    </row>
    <row r="1204" spans="1:51">
      <c r="A1204" s="319"/>
      <c r="B1204" s="634"/>
      <c r="C1204" s="634"/>
      <c r="D1204" s="633"/>
      <c r="E1204" s="635"/>
      <c r="F1204" s="635"/>
      <c r="G1204" s="634"/>
      <c r="H1204" s="647"/>
      <c r="I1204" s="651"/>
      <c r="J1204" s="647"/>
      <c r="K1204" s="649"/>
      <c r="L1204" s="647">
        <f>IF(D1204="",0,VLOOKUP(D1204,LookupDataNonCounty!$B$2:$C$16,2,FALSE)*J1204)</f>
        <v>0</v>
      </c>
      <c r="M1204" s="647"/>
      <c r="N1204" s="647"/>
      <c r="O1204" s="647"/>
      <c r="P1204" s="647"/>
      <c r="Q1204" s="647"/>
      <c r="R1204" s="459"/>
      <c r="S1204" s="460"/>
      <c r="T1204" s="461"/>
      <c r="U1204" s="462"/>
      <c r="V1204" s="459"/>
      <c r="W1204" s="459"/>
      <c r="X1204" s="459"/>
      <c r="Y1204" s="463"/>
      <c r="Z1204" s="464"/>
      <c r="AA1204" s="465"/>
      <c r="AB1204" s="459"/>
      <c r="AC1204" s="463"/>
      <c r="AD1204" s="464"/>
      <c r="AE1204" s="466"/>
      <c r="AF1204" s="464"/>
      <c r="AG1204" s="461"/>
      <c r="AH1204" s="464"/>
      <c r="AI1204" s="461"/>
      <c r="AJ1204" s="653">
        <f t="shared" si="218"/>
        <v>1</v>
      </c>
      <c r="AK1204" s="608"/>
      <c r="AL1204" s="320">
        <f t="shared" si="216"/>
        <v>0</v>
      </c>
      <c r="AM1204" s="320">
        <f t="shared" si="219"/>
        <v>0</v>
      </c>
      <c r="AN1204" s="324">
        <f t="shared" si="220"/>
        <v>0</v>
      </c>
      <c r="AO1204" s="324">
        <f t="shared" si="221"/>
        <v>0</v>
      </c>
      <c r="AP1204" s="324">
        <f t="shared" si="222"/>
        <v>0</v>
      </c>
      <c r="AQ1204" s="324">
        <f t="shared" si="223"/>
        <v>0</v>
      </c>
      <c r="AR1204" s="324">
        <f t="shared" si="224"/>
        <v>0</v>
      </c>
      <c r="AS1204" s="324">
        <f t="shared" si="225"/>
        <v>0</v>
      </c>
      <c r="AT1204" s="324">
        <f t="shared" si="226"/>
        <v>0</v>
      </c>
      <c r="AU1204" s="321">
        <f t="shared" si="227"/>
        <v>0</v>
      </c>
      <c r="AV1204" s="322" t="str">
        <f t="shared" si="217"/>
        <v/>
      </c>
      <c r="AW1204" s="110"/>
      <c r="AX1204" s="110"/>
      <c r="AY1204" s="110"/>
    </row>
    <row r="1205" spans="1:51">
      <c r="A1205" s="319"/>
      <c r="B1205" s="634"/>
      <c r="C1205" s="634"/>
      <c r="D1205" s="633"/>
      <c r="E1205" s="635"/>
      <c r="F1205" s="635"/>
      <c r="G1205" s="634"/>
      <c r="H1205" s="647"/>
      <c r="I1205" s="651"/>
      <c r="J1205" s="647"/>
      <c r="K1205" s="649"/>
      <c r="L1205" s="647">
        <f>IF(D1205="",0,VLOOKUP(D1205,LookupDataNonCounty!$B$2:$C$16,2,FALSE)*J1205)</f>
        <v>0</v>
      </c>
      <c r="M1205" s="647"/>
      <c r="N1205" s="647"/>
      <c r="O1205" s="647"/>
      <c r="P1205" s="647"/>
      <c r="Q1205" s="647"/>
      <c r="R1205" s="459"/>
      <c r="S1205" s="460"/>
      <c r="T1205" s="461"/>
      <c r="U1205" s="462"/>
      <c r="V1205" s="459"/>
      <c r="W1205" s="459"/>
      <c r="X1205" s="459"/>
      <c r="Y1205" s="463"/>
      <c r="Z1205" s="464"/>
      <c r="AA1205" s="465"/>
      <c r="AB1205" s="459"/>
      <c r="AC1205" s="463"/>
      <c r="AD1205" s="464"/>
      <c r="AE1205" s="466"/>
      <c r="AF1205" s="464"/>
      <c r="AG1205" s="461"/>
      <c r="AH1205" s="464"/>
      <c r="AI1205" s="461"/>
      <c r="AJ1205" s="653">
        <f t="shared" si="218"/>
        <v>1</v>
      </c>
      <c r="AK1205" s="607"/>
      <c r="AL1205" s="320">
        <f t="shared" si="216"/>
        <v>0</v>
      </c>
      <c r="AM1205" s="320">
        <f t="shared" si="219"/>
        <v>0</v>
      </c>
      <c r="AN1205" s="324">
        <f t="shared" si="220"/>
        <v>0</v>
      </c>
      <c r="AO1205" s="324">
        <f t="shared" si="221"/>
        <v>0</v>
      </c>
      <c r="AP1205" s="324">
        <f t="shared" si="222"/>
        <v>0</v>
      </c>
      <c r="AQ1205" s="324">
        <f t="shared" si="223"/>
        <v>0</v>
      </c>
      <c r="AR1205" s="324">
        <f t="shared" si="224"/>
        <v>0</v>
      </c>
      <c r="AS1205" s="324">
        <f t="shared" si="225"/>
        <v>0</v>
      </c>
      <c r="AT1205" s="324">
        <f t="shared" si="226"/>
        <v>0</v>
      </c>
      <c r="AU1205" s="321">
        <f t="shared" si="227"/>
        <v>0</v>
      </c>
      <c r="AV1205" s="322" t="str">
        <f t="shared" si="217"/>
        <v/>
      </c>
      <c r="AW1205" s="110"/>
      <c r="AX1205" s="110"/>
      <c r="AY1205" s="110"/>
    </row>
    <row r="1206" spans="1:51">
      <c r="A1206" s="319"/>
      <c r="B1206" s="634"/>
      <c r="C1206" s="634"/>
      <c r="D1206" s="633"/>
      <c r="E1206" s="635"/>
      <c r="F1206" s="635"/>
      <c r="G1206" s="634"/>
      <c r="H1206" s="647"/>
      <c r="I1206" s="651"/>
      <c r="J1206" s="647"/>
      <c r="K1206" s="649"/>
      <c r="L1206" s="647">
        <f>IF(D1206="",0,VLOOKUP(D1206,LookupDataNonCounty!$B$2:$C$16,2,FALSE)*J1206)</f>
        <v>0</v>
      </c>
      <c r="M1206" s="647"/>
      <c r="N1206" s="647"/>
      <c r="O1206" s="647"/>
      <c r="P1206" s="647"/>
      <c r="Q1206" s="647"/>
      <c r="R1206" s="459"/>
      <c r="S1206" s="460"/>
      <c r="T1206" s="461"/>
      <c r="U1206" s="462"/>
      <c r="V1206" s="459"/>
      <c r="W1206" s="459"/>
      <c r="X1206" s="459"/>
      <c r="Y1206" s="463"/>
      <c r="Z1206" s="464"/>
      <c r="AA1206" s="465"/>
      <c r="AB1206" s="459"/>
      <c r="AC1206" s="463"/>
      <c r="AD1206" s="464"/>
      <c r="AE1206" s="466"/>
      <c r="AF1206" s="464"/>
      <c r="AG1206" s="461"/>
      <c r="AH1206" s="464"/>
      <c r="AI1206" s="461"/>
      <c r="AJ1206" s="653">
        <f t="shared" si="218"/>
        <v>1</v>
      </c>
      <c r="AK1206" s="608"/>
      <c r="AL1206" s="320">
        <f t="shared" si="216"/>
        <v>0</v>
      </c>
      <c r="AM1206" s="320">
        <f t="shared" si="219"/>
        <v>0</v>
      </c>
      <c r="AN1206" s="324">
        <f t="shared" si="220"/>
        <v>0</v>
      </c>
      <c r="AO1206" s="324">
        <f t="shared" si="221"/>
        <v>0</v>
      </c>
      <c r="AP1206" s="324">
        <f t="shared" si="222"/>
        <v>0</v>
      </c>
      <c r="AQ1206" s="324">
        <f t="shared" si="223"/>
        <v>0</v>
      </c>
      <c r="AR1206" s="324">
        <f t="shared" si="224"/>
        <v>0</v>
      </c>
      <c r="AS1206" s="324">
        <f t="shared" si="225"/>
        <v>0</v>
      </c>
      <c r="AT1206" s="324">
        <f t="shared" si="226"/>
        <v>0</v>
      </c>
      <c r="AU1206" s="321">
        <f t="shared" si="227"/>
        <v>0</v>
      </c>
      <c r="AV1206" s="322" t="str">
        <f t="shared" si="217"/>
        <v/>
      </c>
      <c r="AW1206" s="110"/>
      <c r="AX1206" s="110"/>
      <c r="AY1206" s="110"/>
    </row>
    <row r="1207" spans="1:51">
      <c r="A1207" s="319"/>
      <c r="B1207" s="634"/>
      <c r="C1207" s="634"/>
      <c r="D1207" s="633"/>
      <c r="E1207" s="635"/>
      <c r="F1207" s="635"/>
      <c r="G1207" s="634"/>
      <c r="H1207" s="647"/>
      <c r="I1207" s="651"/>
      <c r="J1207" s="647"/>
      <c r="K1207" s="649"/>
      <c r="L1207" s="647">
        <f>IF(D1207="",0,VLOOKUP(D1207,LookupDataNonCounty!$B$2:$C$16,2,FALSE)*J1207)</f>
        <v>0</v>
      </c>
      <c r="M1207" s="647"/>
      <c r="N1207" s="647"/>
      <c r="O1207" s="647"/>
      <c r="P1207" s="647"/>
      <c r="Q1207" s="647"/>
      <c r="R1207" s="459"/>
      <c r="S1207" s="460"/>
      <c r="T1207" s="461"/>
      <c r="U1207" s="462"/>
      <c r="V1207" s="459"/>
      <c r="W1207" s="459"/>
      <c r="X1207" s="459"/>
      <c r="Y1207" s="463"/>
      <c r="Z1207" s="464"/>
      <c r="AA1207" s="465"/>
      <c r="AB1207" s="459"/>
      <c r="AC1207" s="463"/>
      <c r="AD1207" s="464"/>
      <c r="AE1207" s="466"/>
      <c r="AF1207" s="464"/>
      <c r="AG1207" s="461"/>
      <c r="AH1207" s="464"/>
      <c r="AI1207" s="461"/>
      <c r="AJ1207" s="653">
        <f t="shared" si="218"/>
        <v>1</v>
      </c>
      <c r="AK1207" s="607"/>
      <c r="AL1207" s="320">
        <f t="shared" si="216"/>
        <v>0</v>
      </c>
      <c r="AM1207" s="320">
        <f t="shared" si="219"/>
        <v>0</v>
      </c>
      <c r="AN1207" s="324">
        <f t="shared" si="220"/>
        <v>0</v>
      </c>
      <c r="AO1207" s="324">
        <f t="shared" si="221"/>
        <v>0</v>
      </c>
      <c r="AP1207" s="324">
        <f t="shared" si="222"/>
        <v>0</v>
      </c>
      <c r="AQ1207" s="324">
        <f t="shared" si="223"/>
        <v>0</v>
      </c>
      <c r="AR1207" s="324">
        <f t="shared" si="224"/>
        <v>0</v>
      </c>
      <c r="AS1207" s="324">
        <f t="shared" si="225"/>
        <v>0</v>
      </c>
      <c r="AT1207" s="324">
        <f t="shared" si="226"/>
        <v>0</v>
      </c>
      <c r="AU1207" s="321">
        <f t="shared" si="227"/>
        <v>0</v>
      </c>
      <c r="AV1207" s="322" t="str">
        <f t="shared" si="217"/>
        <v/>
      </c>
      <c r="AW1207" s="110"/>
      <c r="AX1207" s="110"/>
      <c r="AY1207" s="110"/>
    </row>
    <row r="1208" spans="1:51">
      <c r="A1208" s="319"/>
      <c r="B1208" s="634"/>
      <c r="C1208" s="634"/>
      <c r="D1208" s="633"/>
      <c r="E1208" s="635"/>
      <c r="F1208" s="635"/>
      <c r="G1208" s="634"/>
      <c r="H1208" s="647"/>
      <c r="I1208" s="651"/>
      <c r="J1208" s="647"/>
      <c r="K1208" s="649"/>
      <c r="L1208" s="647">
        <f>IF(D1208="",0,VLOOKUP(D1208,LookupDataNonCounty!$B$2:$C$16,2,FALSE)*J1208)</f>
        <v>0</v>
      </c>
      <c r="M1208" s="647"/>
      <c r="N1208" s="647"/>
      <c r="O1208" s="647"/>
      <c r="P1208" s="647"/>
      <c r="Q1208" s="647"/>
      <c r="R1208" s="459"/>
      <c r="S1208" s="460"/>
      <c r="T1208" s="461"/>
      <c r="U1208" s="462"/>
      <c r="V1208" s="459"/>
      <c r="W1208" s="459"/>
      <c r="X1208" s="459"/>
      <c r="Y1208" s="463"/>
      <c r="Z1208" s="464"/>
      <c r="AA1208" s="465"/>
      <c r="AB1208" s="459"/>
      <c r="AC1208" s="463"/>
      <c r="AD1208" s="464"/>
      <c r="AE1208" s="466"/>
      <c r="AF1208" s="464"/>
      <c r="AG1208" s="461"/>
      <c r="AH1208" s="464"/>
      <c r="AI1208" s="461"/>
      <c r="AJ1208" s="653">
        <f t="shared" si="218"/>
        <v>1</v>
      </c>
      <c r="AK1208" s="608"/>
      <c r="AL1208" s="320">
        <f t="shared" si="216"/>
        <v>0</v>
      </c>
      <c r="AM1208" s="320">
        <f t="shared" si="219"/>
        <v>0</v>
      </c>
      <c r="AN1208" s="324">
        <f t="shared" si="220"/>
        <v>0</v>
      </c>
      <c r="AO1208" s="324">
        <f t="shared" si="221"/>
        <v>0</v>
      </c>
      <c r="AP1208" s="324">
        <f t="shared" si="222"/>
        <v>0</v>
      </c>
      <c r="AQ1208" s="324">
        <f t="shared" si="223"/>
        <v>0</v>
      </c>
      <c r="AR1208" s="324">
        <f t="shared" si="224"/>
        <v>0</v>
      </c>
      <c r="AS1208" s="324">
        <f t="shared" si="225"/>
        <v>0</v>
      </c>
      <c r="AT1208" s="324">
        <f t="shared" si="226"/>
        <v>0</v>
      </c>
      <c r="AU1208" s="321">
        <f t="shared" si="227"/>
        <v>0</v>
      </c>
      <c r="AV1208" s="322" t="str">
        <f t="shared" si="217"/>
        <v/>
      </c>
      <c r="AW1208" s="110"/>
      <c r="AX1208" s="110"/>
      <c r="AY1208" s="110"/>
    </row>
    <row r="1209" spans="1:51">
      <c r="A1209" s="319"/>
      <c r="B1209" s="634"/>
      <c r="C1209" s="634"/>
      <c r="D1209" s="633"/>
      <c r="E1209" s="635"/>
      <c r="F1209" s="635"/>
      <c r="G1209" s="634"/>
      <c r="H1209" s="647"/>
      <c r="I1209" s="651"/>
      <c r="J1209" s="647"/>
      <c r="K1209" s="649"/>
      <c r="L1209" s="647">
        <f>IF(D1209="",0,VLOOKUP(D1209,LookupDataNonCounty!$B$2:$C$16,2,FALSE)*J1209)</f>
        <v>0</v>
      </c>
      <c r="M1209" s="647"/>
      <c r="N1209" s="647"/>
      <c r="O1209" s="647"/>
      <c r="P1209" s="647"/>
      <c r="Q1209" s="647"/>
      <c r="R1209" s="459"/>
      <c r="S1209" s="460"/>
      <c r="T1209" s="461"/>
      <c r="U1209" s="462"/>
      <c r="V1209" s="459"/>
      <c r="W1209" s="459"/>
      <c r="X1209" s="459"/>
      <c r="Y1209" s="463"/>
      <c r="Z1209" s="464"/>
      <c r="AA1209" s="465"/>
      <c r="AB1209" s="459"/>
      <c r="AC1209" s="463"/>
      <c r="AD1209" s="464"/>
      <c r="AE1209" s="466"/>
      <c r="AF1209" s="464"/>
      <c r="AG1209" s="461"/>
      <c r="AH1209" s="464"/>
      <c r="AI1209" s="461"/>
      <c r="AJ1209" s="653">
        <f t="shared" si="218"/>
        <v>1</v>
      </c>
      <c r="AK1209" s="607"/>
      <c r="AL1209" s="320">
        <f t="shared" si="216"/>
        <v>0</v>
      </c>
      <c r="AM1209" s="320">
        <f t="shared" si="219"/>
        <v>0</v>
      </c>
      <c r="AN1209" s="324">
        <f t="shared" si="220"/>
        <v>0</v>
      </c>
      <c r="AO1209" s="324">
        <f t="shared" si="221"/>
        <v>0</v>
      </c>
      <c r="AP1209" s="324">
        <f t="shared" si="222"/>
        <v>0</v>
      </c>
      <c r="AQ1209" s="324">
        <f t="shared" si="223"/>
        <v>0</v>
      </c>
      <c r="AR1209" s="324">
        <f t="shared" si="224"/>
        <v>0</v>
      </c>
      <c r="AS1209" s="324">
        <f t="shared" si="225"/>
        <v>0</v>
      </c>
      <c r="AT1209" s="324">
        <f t="shared" si="226"/>
        <v>0</v>
      </c>
      <c r="AU1209" s="321">
        <f t="shared" si="227"/>
        <v>0</v>
      </c>
      <c r="AV1209" s="322" t="str">
        <f t="shared" si="217"/>
        <v/>
      </c>
      <c r="AW1209" s="110"/>
      <c r="AX1209" s="110"/>
      <c r="AY1209" s="110"/>
    </row>
    <row r="1210" spans="1:51">
      <c r="A1210" s="319"/>
      <c r="B1210" s="634"/>
      <c r="C1210" s="634"/>
      <c r="D1210" s="633"/>
      <c r="E1210" s="635"/>
      <c r="F1210" s="635"/>
      <c r="G1210" s="634"/>
      <c r="H1210" s="647"/>
      <c r="I1210" s="651"/>
      <c r="J1210" s="647"/>
      <c r="K1210" s="649"/>
      <c r="L1210" s="647">
        <f>IF(D1210="",0,VLOOKUP(D1210,LookupDataNonCounty!$B$2:$C$16,2,FALSE)*J1210)</f>
        <v>0</v>
      </c>
      <c r="M1210" s="647"/>
      <c r="N1210" s="647"/>
      <c r="O1210" s="647"/>
      <c r="P1210" s="647"/>
      <c r="Q1210" s="647"/>
      <c r="R1210" s="459"/>
      <c r="S1210" s="460"/>
      <c r="T1210" s="461"/>
      <c r="U1210" s="462"/>
      <c r="V1210" s="459"/>
      <c r="W1210" s="459"/>
      <c r="X1210" s="459"/>
      <c r="Y1210" s="463"/>
      <c r="Z1210" s="464"/>
      <c r="AA1210" s="465"/>
      <c r="AB1210" s="459"/>
      <c r="AC1210" s="463"/>
      <c r="AD1210" s="464"/>
      <c r="AE1210" s="466"/>
      <c r="AF1210" s="464"/>
      <c r="AG1210" s="461"/>
      <c r="AH1210" s="464"/>
      <c r="AI1210" s="461"/>
      <c r="AJ1210" s="653">
        <f t="shared" si="218"/>
        <v>1</v>
      </c>
      <c r="AK1210" s="608"/>
      <c r="AL1210" s="320">
        <f t="shared" si="216"/>
        <v>0</v>
      </c>
      <c r="AM1210" s="320">
        <f t="shared" si="219"/>
        <v>0</v>
      </c>
      <c r="AN1210" s="324">
        <f t="shared" si="220"/>
        <v>0</v>
      </c>
      <c r="AO1210" s="324">
        <f t="shared" si="221"/>
        <v>0</v>
      </c>
      <c r="AP1210" s="324">
        <f t="shared" si="222"/>
        <v>0</v>
      </c>
      <c r="AQ1210" s="324">
        <f t="shared" si="223"/>
        <v>0</v>
      </c>
      <c r="AR1210" s="324">
        <f t="shared" si="224"/>
        <v>0</v>
      </c>
      <c r="AS1210" s="324">
        <f t="shared" si="225"/>
        <v>0</v>
      </c>
      <c r="AT1210" s="324">
        <f t="shared" si="226"/>
        <v>0</v>
      </c>
      <c r="AU1210" s="321">
        <f t="shared" si="227"/>
        <v>0</v>
      </c>
      <c r="AV1210" s="322" t="str">
        <f t="shared" si="217"/>
        <v/>
      </c>
      <c r="AW1210" s="110"/>
      <c r="AX1210" s="110"/>
      <c r="AY1210" s="110"/>
    </row>
    <row r="1211" spans="1:51">
      <c r="A1211" s="319"/>
      <c r="B1211" s="634"/>
      <c r="C1211" s="634"/>
      <c r="D1211" s="633"/>
      <c r="E1211" s="635"/>
      <c r="F1211" s="635"/>
      <c r="G1211" s="634"/>
      <c r="H1211" s="647"/>
      <c r="I1211" s="651"/>
      <c r="J1211" s="647"/>
      <c r="K1211" s="649"/>
      <c r="L1211" s="647">
        <f>IF(D1211="",0,VLOOKUP(D1211,LookupDataNonCounty!$B$2:$C$16,2,FALSE)*J1211)</f>
        <v>0</v>
      </c>
      <c r="M1211" s="647"/>
      <c r="N1211" s="647"/>
      <c r="O1211" s="647"/>
      <c r="P1211" s="647"/>
      <c r="Q1211" s="647"/>
      <c r="R1211" s="459"/>
      <c r="S1211" s="460"/>
      <c r="T1211" s="461"/>
      <c r="U1211" s="462"/>
      <c r="V1211" s="459"/>
      <c r="W1211" s="459"/>
      <c r="X1211" s="459"/>
      <c r="Y1211" s="463"/>
      <c r="Z1211" s="464"/>
      <c r="AA1211" s="465"/>
      <c r="AB1211" s="459"/>
      <c r="AC1211" s="463"/>
      <c r="AD1211" s="464"/>
      <c r="AE1211" s="466"/>
      <c r="AF1211" s="464"/>
      <c r="AG1211" s="461"/>
      <c r="AH1211" s="464"/>
      <c r="AI1211" s="461"/>
      <c r="AJ1211" s="653">
        <f t="shared" si="218"/>
        <v>1</v>
      </c>
      <c r="AK1211" s="607"/>
      <c r="AL1211" s="320">
        <f t="shared" si="216"/>
        <v>0</v>
      </c>
      <c r="AM1211" s="320">
        <f t="shared" si="219"/>
        <v>0</v>
      </c>
      <c r="AN1211" s="324">
        <f t="shared" si="220"/>
        <v>0</v>
      </c>
      <c r="AO1211" s="324">
        <f t="shared" si="221"/>
        <v>0</v>
      </c>
      <c r="AP1211" s="324">
        <f t="shared" si="222"/>
        <v>0</v>
      </c>
      <c r="AQ1211" s="324">
        <f t="shared" si="223"/>
        <v>0</v>
      </c>
      <c r="AR1211" s="324">
        <f t="shared" si="224"/>
        <v>0</v>
      </c>
      <c r="AS1211" s="324">
        <f t="shared" si="225"/>
        <v>0</v>
      </c>
      <c r="AT1211" s="324">
        <f t="shared" si="226"/>
        <v>0</v>
      </c>
      <c r="AU1211" s="321">
        <f t="shared" si="227"/>
        <v>0</v>
      </c>
      <c r="AV1211" s="322" t="str">
        <f t="shared" si="217"/>
        <v/>
      </c>
      <c r="AW1211" s="110"/>
      <c r="AX1211" s="110"/>
      <c r="AY1211" s="110"/>
    </row>
    <row r="1212" spans="1:51">
      <c r="A1212" s="319"/>
      <c r="B1212" s="634"/>
      <c r="C1212" s="634"/>
      <c r="D1212" s="633"/>
      <c r="E1212" s="635"/>
      <c r="F1212" s="635"/>
      <c r="G1212" s="634"/>
      <c r="H1212" s="647"/>
      <c r="I1212" s="651"/>
      <c r="J1212" s="647"/>
      <c r="K1212" s="649"/>
      <c r="L1212" s="647">
        <f>IF(D1212="",0,VLOOKUP(D1212,LookupDataNonCounty!$B$2:$C$16,2,FALSE)*J1212)</f>
        <v>0</v>
      </c>
      <c r="M1212" s="647"/>
      <c r="N1212" s="647"/>
      <c r="O1212" s="647"/>
      <c r="P1212" s="647"/>
      <c r="Q1212" s="647"/>
      <c r="R1212" s="459"/>
      <c r="S1212" s="460"/>
      <c r="T1212" s="461"/>
      <c r="U1212" s="462"/>
      <c r="V1212" s="459"/>
      <c r="W1212" s="459"/>
      <c r="X1212" s="459"/>
      <c r="Y1212" s="463"/>
      <c r="Z1212" s="464"/>
      <c r="AA1212" s="465"/>
      <c r="AB1212" s="459"/>
      <c r="AC1212" s="463"/>
      <c r="AD1212" s="464"/>
      <c r="AE1212" s="466"/>
      <c r="AF1212" s="464"/>
      <c r="AG1212" s="461"/>
      <c r="AH1212" s="464"/>
      <c r="AI1212" s="461"/>
      <c r="AJ1212" s="653">
        <f t="shared" si="218"/>
        <v>1</v>
      </c>
      <c r="AK1212" s="608"/>
      <c r="AL1212" s="320">
        <f t="shared" si="216"/>
        <v>0</v>
      </c>
      <c r="AM1212" s="320">
        <f t="shared" si="219"/>
        <v>0</v>
      </c>
      <c r="AN1212" s="324">
        <f t="shared" si="220"/>
        <v>0</v>
      </c>
      <c r="AO1212" s="324">
        <f t="shared" si="221"/>
        <v>0</v>
      </c>
      <c r="AP1212" s="324">
        <f t="shared" si="222"/>
        <v>0</v>
      </c>
      <c r="AQ1212" s="324">
        <f t="shared" si="223"/>
        <v>0</v>
      </c>
      <c r="AR1212" s="324">
        <f t="shared" si="224"/>
        <v>0</v>
      </c>
      <c r="AS1212" s="324">
        <f t="shared" si="225"/>
        <v>0</v>
      </c>
      <c r="AT1212" s="324">
        <f t="shared" si="226"/>
        <v>0</v>
      </c>
      <c r="AU1212" s="321">
        <f t="shared" si="227"/>
        <v>0</v>
      </c>
      <c r="AV1212" s="322" t="str">
        <f t="shared" si="217"/>
        <v/>
      </c>
      <c r="AW1212" s="110"/>
      <c r="AX1212" s="110"/>
      <c r="AY1212" s="110"/>
    </row>
    <row r="1213" spans="1:51">
      <c r="A1213" s="319"/>
      <c r="B1213" s="634"/>
      <c r="C1213" s="634"/>
      <c r="D1213" s="633"/>
      <c r="E1213" s="635"/>
      <c r="F1213" s="635"/>
      <c r="G1213" s="634"/>
      <c r="H1213" s="647"/>
      <c r="I1213" s="651"/>
      <c r="J1213" s="647"/>
      <c r="K1213" s="649"/>
      <c r="L1213" s="647">
        <f>IF(D1213="",0,VLOOKUP(D1213,LookupDataNonCounty!$B$2:$C$16,2,FALSE)*J1213)</f>
        <v>0</v>
      </c>
      <c r="M1213" s="647"/>
      <c r="N1213" s="647"/>
      <c r="O1213" s="647"/>
      <c r="P1213" s="647"/>
      <c r="Q1213" s="647"/>
      <c r="R1213" s="459"/>
      <c r="S1213" s="460"/>
      <c r="T1213" s="461"/>
      <c r="U1213" s="462"/>
      <c r="V1213" s="459"/>
      <c r="W1213" s="459"/>
      <c r="X1213" s="459"/>
      <c r="Y1213" s="463"/>
      <c r="Z1213" s="464"/>
      <c r="AA1213" s="465"/>
      <c r="AB1213" s="459"/>
      <c r="AC1213" s="463"/>
      <c r="AD1213" s="464"/>
      <c r="AE1213" s="466"/>
      <c r="AF1213" s="464"/>
      <c r="AG1213" s="461"/>
      <c r="AH1213" s="464"/>
      <c r="AI1213" s="461"/>
      <c r="AJ1213" s="653">
        <f t="shared" si="218"/>
        <v>1</v>
      </c>
      <c r="AK1213" s="607"/>
      <c r="AL1213" s="320">
        <f t="shared" si="216"/>
        <v>0</v>
      </c>
      <c r="AM1213" s="320">
        <f t="shared" si="219"/>
        <v>0</v>
      </c>
      <c r="AN1213" s="324">
        <f t="shared" si="220"/>
        <v>0</v>
      </c>
      <c r="AO1213" s="324">
        <f t="shared" si="221"/>
        <v>0</v>
      </c>
      <c r="AP1213" s="324">
        <f t="shared" si="222"/>
        <v>0</v>
      </c>
      <c r="AQ1213" s="324">
        <f t="shared" si="223"/>
        <v>0</v>
      </c>
      <c r="AR1213" s="324">
        <f t="shared" si="224"/>
        <v>0</v>
      </c>
      <c r="AS1213" s="324">
        <f t="shared" si="225"/>
        <v>0</v>
      </c>
      <c r="AT1213" s="324">
        <f t="shared" si="226"/>
        <v>0</v>
      </c>
      <c r="AU1213" s="321">
        <f t="shared" si="227"/>
        <v>0</v>
      </c>
      <c r="AV1213" s="322" t="str">
        <f t="shared" si="217"/>
        <v/>
      </c>
      <c r="AW1213" s="110"/>
      <c r="AX1213" s="110"/>
      <c r="AY1213" s="110"/>
    </row>
    <row r="1214" spans="1:51">
      <c r="A1214" s="319"/>
      <c r="B1214" s="634"/>
      <c r="C1214" s="634"/>
      <c r="D1214" s="633"/>
      <c r="E1214" s="635"/>
      <c r="F1214" s="635"/>
      <c r="G1214" s="634"/>
      <c r="H1214" s="647"/>
      <c r="I1214" s="651"/>
      <c r="J1214" s="647"/>
      <c r="K1214" s="649"/>
      <c r="L1214" s="647">
        <f>IF(D1214="",0,VLOOKUP(D1214,LookupDataNonCounty!$B$2:$C$16,2,FALSE)*J1214)</f>
        <v>0</v>
      </c>
      <c r="M1214" s="647"/>
      <c r="N1214" s="647"/>
      <c r="O1214" s="647"/>
      <c r="P1214" s="647"/>
      <c r="Q1214" s="647"/>
      <c r="R1214" s="459"/>
      <c r="S1214" s="460"/>
      <c r="T1214" s="461"/>
      <c r="U1214" s="462"/>
      <c r="V1214" s="459"/>
      <c r="W1214" s="459"/>
      <c r="X1214" s="459"/>
      <c r="Y1214" s="463"/>
      <c r="Z1214" s="464"/>
      <c r="AA1214" s="465"/>
      <c r="AB1214" s="459"/>
      <c r="AC1214" s="463"/>
      <c r="AD1214" s="464"/>
      <c r="AE1214" s="466"/>
      <c r="AF1214" s="464"/>
      <c r="AG1214" s="461"/>
      <c r="AH1214" s="464"/>
      <c r="AI1214" s="461"/>
      <c r="AJ1214" s="653">
        <f t="shared" si="218"/>
        <v>1</v>
      </c>
      <c r="AK1214" s="608"/>
      <c r="AL1214" s="320">
        <f t="shared" si="216"/>
        <v>0</v>
      </c>
      <c r="AM1214" s="320">
        <f t="shared" si="219"/>
        <v>0</v>
      </c>
      <c r="AN1214" s="324">
        <f t="shared" si="220"/>
        <v>0</v>
      </c>
      <c r="AO1214" s="324">
        <f t="shared" si="221"/>
        <v>0</v>
      </c>
      <c r="AP1214" s="324">
        <f t="shared" si="222"/>
        <v>0</v>
      </c>
      <c r="AQ1214" s="324">
        <f t="shared" si="223"/>
        <v>0</v>
      </c>
      <c r="AR1214" s="324">
        <f t="shared" si="224"/>
        <v>0</v>
      </c>
      <c r="AS1214" s="324">
        <f t="shared" si="225"/>
        <v>0</v>
      </c>
      <c r="AT1214" s="324">
        <f t="shared" si="226"/>
        <v>0</v>
      </c>
      <c r="AU1214" s="321">
        <f t="shared" si="227"/>
        <v>0</v>
      </c>
      <c r="AV1214" s="322" t="str">
        <f t="shared" si="217"/>
        <v/>
      </c>
      <c r="AW1214" s="110"/>
      <c r="AX1214" s="110"/>
      <c r="AY1214" s="110"/>
    </row>
    <row r="1215" spans="1:51">
      <c r="A1215" s="319"/>
      <c r="B1215" s="634"/>
      <c r="C1215" s="634"/>
      <c r="D1215" s="633"/>
      <c r="E1215" s="635"/>
      <c r="F1215" s="635"/>
      <c r="G1215" s="634"/>
      <c r="H1215" s="647"/>
      <c r="I1215" s="651"/>
      <c r="J1215" s="647"/>
      <c r="K1215" s="649"/>
      <c r="L1215" s="647">
        <f>IF(D1215="",0,VLOOKUP(D1215,LookupDataNonCounty!$B$2:$C$16,2,FALSE)*J1215)</f>
        <v>0</v>
      </c>
      <c r="M1215" s="647"/>
      <c r="N1215" s="647"/>
      <c r="O1215" s="647"/>
      <c r="P1215" s="647"/>
      <c r="Q1215" s="647"/>
      <c r="R1215" s="459"/>
      <c r="S1215" s="460"/>
      <c r="T1215" s="461"/>
      <c r="U1215" s="462"/>
      <c r="V1215" s="459"/>
      <c r="W1215" s="459"/>
      <c r="X1215" s="459"/>
      <c r="Y1215" s="463"/>
      <c r="Z1215" s="464"/>
      <c r="AA1215" s="465"/>
      <c r="AB1215" s="459"/>
      <c r="AC1215" s="463"/>
      <c r="AD1215" s="464"/>
      <c r="AE1215" s="466"/>
      <c r="AF1215" s="464"/>
      <c r="AG1215" s="461"/>
      <c r="AH1215" s="464"/>
      <c r="AI1215" s="461"/>
      <c r="AJ1215" s="653">
        <f t="shared" si="218"/>
        <v>1</v>
      </c>
      <c r="AK1215" s="607"/>
      <c r="AL1215" s="320">
        <f t="shared" si="216"/>
        <v>0</v>
      </c>
      <c r="AM1215" s="320">
        <f t="shared" si="219"/>
        <v>0</v>
      </c>
      <c r="AN1215" s="324">
        <f t="shared" si="220"/>
        <v>0</v>
      </c>
      <c r="AO1215" s="324">
        <f t="shared" si="221"/>
        <v>0</v>
      </c>
      <c r="AP1215" s="324">
        <f t="shared" si="222"/>
        <v>0</v>
      </c>
      <c r="AQ1215" s="324">
        <f t="shared" si="223"/>
        <v>0</v>
      </c>
      <c r="AR1215" s="324">
        <f t="shared" si="224"/>
        <v>0</v>
      </c>
      <c r="AS1215" s="324">
        <f t="shared" si="225"/>
        <v>0</v>
      </c>
      <c r="AT1215" s="324">
        <f t="shared" si="226"/>
        <v>0</v>
      </c>
      <c r="AU1215" s="321">
        <f t="shared" si="227"/>
        <v>0</v>
      </c>
      <c r="AV1215" s="322" t="str">
        <f t="shared" si="217"/>
        <v/>
      </c>
      <c r="AW1215" s="110"/>
      <c r="AX1215" s="110"/>
      <c r="AY1215" s="110"/>
    </row>
    <row r="1216" spans="1:51">
      <c r="A1216" s="319"/>
      <c r="B1216" s="634"/>
      <c r="C1216" s="634"/>
      <c r="D1216" s="633"/>
      <c r="E1216" s="635"/>
      <c r="F1216" s="635"/>
      <c r="G1216" s="634"/>
      <c r="H1216" s="647"/>
      <c r="I1216" s="651"/>
      <c r="J1216" s="647"/>
      <c r="K1216" s="649"/>
      <c r="L1216" s="647">
        <f>IF(D1216="",0,VLOOKUP(D1216,LookupDataNonCounty!$B$2:$C$16,2,FALSE)*J1216)</f>
        <v>0</v>
      </c>
      <c r="M1216" s="647"/>
      <c r="N1216" s="647"/>
      <c r="O1216" s="647"/>
      <c r="P1216" s="647"/>
      <c r="Q1216" s="647"/>
      <c r="R1216" s="459"/>
      <c r="S1216" s="460"/>
      <c r="T1216" s="461"/>
      <c r="U1216" s="462"/>
      <c r="V1216" s="459"/>
      <c r="W1216" s="459"/>
      <c r="X1216" s="459"/>
      <c r="Y1216" s="463"/>
      <c r="Z1216" s="464"/>
      <c r="AA1216" s="465"/>
      <c r="AB1216" s="459"/>
      <c r="AC1216" s="463"/>
      <c r="AD1216" s="464"/>
      <c r="AE1216" s="466"/>
      <c r="AF1216" s="464"/>
      <c r="AG1216" s="461"/>
      <c r="AH1216" s="464"/>
      <c r="AI1216" s="461"/>
      <c r="AJ1216" s="653">
        <f t="shared" si="218"/>
        <v>1</v>
      </c>
      <c r="AK1216" s="608"/>
      <c r="AL1216" s="320">
        <f t="shared" si="216"/>
        <v>0</v>
      </c>
      <c r="AM1216" s="320">
        <f t="shared" si="219"/>
        <v>0</v>
      </c>
      <c r="AN1216" s="324">
        <f t="shared" si="220"/>
        <v>0</v>
      </c>
      <c r="AO1216" s="324">
        <f t="shared" si="221"/>
        <v>0</v>
      </c>
      <c r="AP1216" s="324">
        <f t="shared" si="222"/>
        <v>0</v>
      </c>
      <c r="AQ1216" s="324">
        <f t="shared" si="223"/>
        <v>0</v>
      </c>
      <c r="AR1216" s="324">
        <f t="shared" si="224"/>
        <v>0</v>
      </c>
      <c r="AS1216" s="324">
        <f t="shared" si="225"/>
        <v>0</v>
      </c>
      <c r="AT1216" s="324">
        <f t="shared" si="226"/>
        <v>0</v>
      </c>
      <c r="AU1216" s="321">
        <f t="shared" si="227"/>
        <v>0</v>
      </c>
      <c r="AV1216" s="322" t="str">
        <f t="shared" si="217"/>
        <v/>
      </c>
      <c r="AW1216" s="110"/>
      <c r="AX1216" s="110"/>
      <c r="AY1216" s="110"/>
    </row>
    <row r="1217" spans="1:51">
      <c r="A1217" s="319"/>
      <c r="B1217" s="634"/>
      <c r="C1217" s="634"/>
      <c r="D1217" s="633"/>
      <c r="E1217" s="635"/>
      <c r="F1217" s="635"/>
      <c r="G1217" s="634"/>
      <c r="H1217" s="647"/>
      <c r="I1217" s="651"/>
      <c r="J1217" s="647"/>
      <c r="K1217" s="649"/>
      <c r="L1217" s="647">
        <f>IF(D1217="",0,VLOOKUP(D1217,LookupDataNonCounty!$B$2:$C$16,2,FALSE)*J1217)</f>
        <v>0</v>
      </c>
      <c r="M1217" s="647"/>
      <c r="N1217" s="647"/>
      <c r="O1217" s="647"/>
      <c r="P1217" s="647"/>
      <c r="Q1217" s="647"/>
      <c r="R1217" s="459"/>
      <c r="S1217" s="460"/>
      <c r="T1217" s="461"/>
      <c r="U1217" s="462"/>
      <c r="V1217" s="459"/>
      <c r="W1217" s="459"/>
      <c r="X1217" s="459"/>
      <c r="Y1217" s="463"/>
      <c r="Z1217" s="464"/>
      <c r="AA1217" s="465"/>
      <c r="AB1217" s="459"/>
      <c r="AC1217" s="463"/>
      <c r="AD1217" s="464"/>
      <c r="AE1217" s="466"/>
      <c r="AF1217" s="464"/>
      <c r="AG1217" s="461"/>
      <c r="AH1217" s="464"/>
      <c r="AI1217" s="461"/>
      <c r="AJ1217" s="653">
        <f t="shared" si="218"/>
        <v>1</v>
      </c>
      <c r="AK1217" s="607"/>
      <c r="AL1217" s="320">
        <f t="shared" si="216"/>
        <v>0</v>
      </c>
      <c r="AM1217" s="320">
        <f t="shared" si="219"/>
        <v>0</v>
      </c>
      <c r="AN1217" s="324">
        <f t="shared" si="220"/>
        <v>0</v>
      </c>
      <c r="AO1217" s="324">
        <f t="shared" si="221"/>
        <v>0</v>
      </c>
      <c r="AP1217" s="324">
        <f t="shared" si="222"/>
        <v>0</v>
      </c>
      <c r="AQ1217" s="324">
        <f t="shared" si="223"/>
        <v>0</v>
      </c>
      <c r="AR1217" s="324">
        <f t="shared" si="224"/>
        <v>0</v>
      </c>
      <c r="AS1217" s="324">
        <f t="shared" si="225"/>
        <v>0</v>
      </c>
      <c r="AT1217" s="324">
        <f t="shared" si="226"/>
        <v>0</v>
      </c>
      <c r="AU1217" s="321">
        <f t="shared" si="227"/>
        <v>0</v>
      </c>
      <c r="AV1217" s="322" t="str">
        <f t="shared" si="217"/>
        <v/>
      </c>
      <c r="AW1217" s="110"/>
      <c r="AX1217" s="110"/>
      <c r="AY1217" s="110"/>
    </row>
    <row r="1218" spans="1:51">
      <c r="A1218" s="319"/>
      <c r="B1218" s="634"/>
      <c r="C1218" s="634"/>
      <c r="D1218" s="633"/>
      <c r="E1218" s="635"/>
      <c r="F1218" s="635"/>
      <c r="G1218" s="634"/>
      <c r="H1218" s="647"/>
      <c r="I1218" s="651"/>
      <c r="J1218" s="647"/>
      <c r="K1218" s="649"/>
      <c r="L1218" s="647">
        <f>IF(D1218="",0,VLOOKUP(D1218,LookupDataNonCounty!$B$2:$C$16,2,FALSE)*J1218)</f>
        <v>0</v>
      </c>
      <c r="M1218" s="647"/>
      <c r="N1218" s="647"/>
      <c r="O1218" s="647"/>
      <c r="P1218" s="647"/>
      <c r="Q1218" s="647"/>
      <c r="R1218" s="459"/>
      <c r="S1218" s="460"/>
      <c r="T1218" s="461"/>
      <c r="U1218" s="462"/>
      <c r="V1218" s="459"/>
      <c r="W1218" s="459"/>
      <c r="X1218" s="459"/>
      <c r="Y1218" s="463"/>
      <c r="Z1218" s="464"/>
      <c r="AA1218" s="465"/>
      <c r="AB1218" s="459"/>
      <c r="AC1218" s="463"/>
      <c r="AD1218" s="464"/>
      <c r="AE1218" s="466"/>
      <c r="AF1218" s="464"/>
      <c r="AG1218" s="461"/>
      <c r="AH1218" s="464"/>
      <c r="AI1218" s="461"/>
      <c r="AJ1218" s="653">
        <f t="shared" si="218"/>
        <v>1</v>
      </c>
      <c r="AK1218" s="608"/>
      <c r="AL1218" s="320">
        <f t="shared" si="216"/>
        <v>0</v>
      </c>
      <c r="AM1218" s="320">
        <f t="shared" si="219"/>
        <v>0</v>
      </c>
      <c r="AN1218" s="324">
        <f t="shared" si="220"/>
        <v>0</v>
      </c>
      <c r="AO1218" s="324">
        <f t="shared" si="221"/>
        <v>0</v>
      </c>
      <c r="AP1218" s="324">
        <f t="shared" si="222"/>
        <v>0</v>
      </c>
      <c r="AQ1218" s="324">
        <f t="shared" si="223"/>
        <v>0</v>
      </c>
      <c r="AR1218" s="324">
        <f t="shared" si="224"/>
        <v>0</v>
      </c>
      <c r="AS1218" s="324">
        <f t="shared" si="225"/>
        <v>0</v>
      </c>
      <c r="AT1218" s="324">
        <f t="shared" si="226"/>
        <v>0</v>
      </c>
      <c r="AU1218" s="321">
        <f t="shared" si="227"/>
        <v>0</v>
      </c>
      <c r="AV1218" s="322" t="str">
        <f t="shared" si="217"/>
        <v/>
      </c>
      <c r="AW1218" s="110"/>
      <c r="AX1218" s="110"/>
      <c r="AY1218" s="110"/>
    </row>
    <row r="1219" spans="1:51">
      <c r="A1219" s="319"/>
      <c r="B1219" s="634"/>
      <c r="C1219" s="634"/>
      <c r="D1219" s="633"/>
      <c r="E1219" s="635"/>
      <c r="F1219" s="635"/>
      <c r="G1219" s="634"/>
      <c r="H1219" s="647"/>
      <c r="I1219" s="651"/>
      <c r="J1219" s="647"/>
      <c r="K1219" s="649"/>
      <c r="L1219" s="647">
        <f>IF(D1219="",0,VLOOKUP(D1219,LookupDataNonCounty!$B$2:$C$16,2,FALSE)*J1219)</f>
        <v>0</v>
      </c>
      <c r="M1219" s="647"/>
      <c r="N1219" s="647"/>
      <c r="O1219" s="647"/>
      <c r="P1219" s="647"/>
      <c r="Q1219" s="647"/>
      <c r="R1219" s="459"/>
      <c r="S1219" s="460"/>
      <c r="T1219" s="461"/>
      <c r="U1219" s="462"/>
      <c r="V1219" s="459"/>
      <c r="W1219" s="459"/>
      <c r="X1219" s="459"/>
      <c r="Y1219" s="463"/>
      <c r="Z1219" s="464"/>
      <c r="AA1219" s="465"/>
      <c r="AB1219" s="459"/>
      <c r="AC1219" s="463"/>
      <c r="AD1219" s="464"/>
      <c r="AE1219" s="466"/>
      <c r="AF1219" s="464"/>
      <c r="AG1219" s="461"/>
      <c r="AH1219" s="464"/>
      <c r="AI1219" s="461"/>
      <c r="AJ1219" s="653">
        <f t="shared" si="218"/>
        <v>1</v>
      </c>
      <c r="AK1219" s="607"/>
      <c r="AL1219" s="320">
        <f t="shared" si="216"/>
        <v>0</v>
      </c>
      <c r="AM1219" s="320">
        <f t="shared" si="219"/>
        <v>0</v>
      </c>
      <c r="AN1219" s="324">
        <f t="shared" si="220"/>
        <v>0</v>
      </c>
      <c r="AO1219" s="324">
        <f t="shared" si="221"/>
        <v>0</v>
      </c>
      <c r="AP1219" s="324">
        <f t="shared" si="222"/>
        <v>0</v>
      </c>
      <c r="AQ1219" s="324">
        <f t="shared" si="223"/>
        <v>0</v>
      </c>
      <c r="AR1219" s="324">
        <f t="shared" si="224"/>
        <v>0</v>
      </c>
      <c r="AS1219" s="324">
        <f t="shared" si="225"/>
        <v>0</v>
      </c>
      <c r="AT1219" s="324">
        <f t="shared" si="226"/>
        <v>0</v>
      </c>
      <c r="AU1219" s="321">
        <f t="shared" si="227"/>
        <v>0</v>
      </c>
      <c r="AV1219" s="322" t="str">
        <f t="shared" si="217"/>
        <v/>
      </c>
      <c r="AW1219" s="110"/>
      <c r="AX1219" s="110"/>
      <c r="AY1219" s="110"/>
    </row>
    <row r="1220" spans="1:51">
      <c r="A1220" s="319"/>
      <c r="B1220" s="634"/>
      <c r="C1220" s="634"/>
      <c r="D1220" s="633"/>
      <c r="E1220" s="635"/>
      <c r="F1220" s="635"/>
      <c r="G1220" s="634"/>
      <c r="H1220" s="647"/>
      <c r="I1220" s="651"/>
      <c r="J1220" s="647"/>
      <c r="K1220" s="649"/>
      <c r="L1220" s="647">
        <f>IF(D1220="",0,VLOOKUP(D1220,LookupDataNonCounty!$B$2:$C$16,2,FALSE)*J1220)</f>
        <v>0</v>
      </c>
      <c r="M1220" s="647"/>
      <c r="N1220" s="647"/>
      <c r="O1220" s="647"/>
      <c r="P1220" s="647"/>
      <c r="Q1220" s="647"/>
      <c r="R1220" s="459"/>
      <c r="S1220" s="460"/>
      <c r="T1220" s="461"/>
      <c r="U1220" s="462"/>
      <c r="V1220" s="459"/>
      <c r="W1220" s="459"/>
      <c r="X1220" s="459"/>
      <c r="Y1220" s="463"/>
      <c r="Z1220" s="464"/>
      <c r="AA1220" s="465"/>
      <c r="AB1220" s="459"/>
      <c r="AC1220" s="463"/>
      <c r="AD1220" s="464"/>
      <c r="AE1220" s="466"/>
      <c r="AF1220" s="464"/>
      <c r="AG1220" s="461"/>
      <c r="AH1220" s="464"/>
      <c r="AI1220" s="461"/>
      <c r="AJ1220" s="653">
        <f t="shared" si="218"/>
        <v>1</v>
      </c>
      <c r="AK1220" s="608"/>
      <c r="AL1220" s="320">
        <f t="shared" si="216"/>
        <v>0</v>
      </c>
      <c r="AM1220" s="320">
        <f t="shared" si="219"/>
        <v>0</v>
      </c>
      <c r="AN1220" s="324">
        <f t="shared" si="220"/>
        <v>0</v>
      </c>
      <c r="AO1220" s="324">
        <f t="shared" si="221"/>
        <v>0</v>
      </c>
      <c r="AP1220" s="324">
        <f t="shared" si="222"/>
        <v>0</v>
      </c>
      <c r="AQ1220" s="324">
        <f t="shared" si="223"/>
        <v>0</v>
      </c>
      <c r="AR1220" s="324">
        <f t="shared" si="224"/>
        <v>0</v>
      </c>
      <c r="AS1220" s="324">
        <f t="shared" si="225"/>
        <v>0</v>
      </c>
      <c r="AT1220" s="324">
        <f t="shared" si="226"/>
        <v>0</v>
      </c>
      <c r="AU1220" s="321">
        <f t="shared" si="227"/>
        <v>0</v>
      </c>
      <c r="AV1220" s="322" t="str">
        <f t="shared" si="217"/>
        <v/>
      </c>
      <c r="AW1220" s="110"/>
      <c r="AX1220" s="110"/>
      <c r="AY1220" s="110"/>
    </row>
    <row r="1221" spans="1:51">
      <c r="A1221" s="319"/>
      <c r="B1221" s="634"/>
      <c r="C1221" s="634"/>
      <c r="D1221" s="633"/>
      <c r="E1221" s="635"/>
      <c r="F1221" s="635"/>
      <c r="G1221" s="634"/>
      <c r="H1221" s="647"/>
      <c r="I1221" s="651"/>
      <c r="J1221" s="647"/>
      <c r="K1221" s="649"/>
      <c r="L1221" s="647">
        <f>IF(D1221="",0,VLOOKUP(D1221,LookupDataNonCounty!$B$2:$C$16,2,FALSE)*J1221)</f>
        <v>0</v>
      </c>
      <c r="M1221" s="647"/>
      <c r="N1221" s="647"/>
      <c r="O1221" s="647"/>
      <c r="P1221" s="647"/>
      <c r="Q1221" s="647"/>
      <c r="R1221" s="459"/>
      <c r="S1221" s="460"/>
      <c r="T1221" s="461"/>
      <c r="U1221" s="462"/>
      <c r="V1221" s="459"/>
      <c r="W1221" s="459"/>
      <c r="X1221" s="459"/>
      <c r="Y1221" s="463"/>
      <c r="Z1221" s="464"/>
      <c r="AA1221" s="465"/>
      <c r="AB1221" s="459"/>
      <c r="AC1221" s="463"/>
      <c r="AD1221" s="464"/>
      <c r="AE1221" s="466"/>
      <c r="AF1221" s="464"/>
      <c r="AG1221" s="461"/>
      <c r="AH1221" s="464"/>
      <c r="AI1221" s="461"/>
      <c r="AJ1221" s="653">
        <f t="shared" si="218"/>
        <v>1</v>
      </c>
      <c r="AK1221" s="607"/>
      <c r="AL1221" s="320">
        <f t="shared" ref="AL1221:AL1284" si="228">(I1221+S1221)*AJ1221</f>
        <v>0</v>
      </c>
      <c r="AM1221" s="320">
        <f t="shared" si="219"/>
        <v>0</v>
      </c>
      <c r="AN1221" s="324">
        <f t="shared" si="220"/>
        <v>0</v>
      </c>
      <c r="AO1221" s="324">
        <f t="shared" si="221"/>
        <v>0</v>
      </c>
      <c r="AP1221" s="324">
        <f t="shared" si="222"/>
        <v>0</v>
      </c>
      <c r="AQ1221" s="324">
        <f t="shared" si="223"/>
        <v>0</v>
      </c>
      <c r="AR1221" s="324">
        <f t="shared" si="224"/>
        <v>0</v>
      </c>
      <c r="AS1221" s="324">
        <f t="shared" si="225"/>
        <v>0</v>
      </c>
      <c r="AT1221" s="324">
        <f t="shared" si="226"/>
        <v>0</v>
      </c>
      <c r="AU1221" s="321">
        <f t="shared" si="227"/>
        <v>0</v>
      </c>
      <c r="AV1221" s="322" t="str">
        <f t="shared" ref="AV1221:AV1285" si="229">IF(COUNTA(AK1221,M1221:AI1221,A1221:K1221)&gt;0,"Y","")</f>
        <v/>
      </c>
      <c r="AW1221" s="110"/>
      <c r="AX1221" s="110"/>
      <c r="AY1221" s="110"/>
    </row>
    <row r="1222" spans="1:51">
      <c r="A1222" s="319"/>
      <c r="B1222" s="634"/>
      <c r="C1222" s="634"/>
      <c r="D1222" s="633"/>
      <c r="E1222" s="635"/>
      <c r="F1222" s="635"/>
      <c r="G1222" s="634"/>
      <c r="H1222" s="647"/>
      <c r="I1222" s="651"/>
      <c r="J1222" s="647"/>
      <c r="K1222" s="649"/>
      <c r="L1222" s="647">
        <f>IF(D1222="",0,VLOOKUP(D1222,LookupDataNonCounty!$B$2:$C$16,2,FALSE)*J1222)</f>
        <v>0</v>
      </c>
      <c r="M1222" s="647"/>
      <c r="N1222" s="647"/>
      <c r="O1222" s="647"/>
      <c r="P1222" s="647"/>
      <c r="Q1222" s="647"/>
      <c r="R1222" s="459"/>
      <c r="S1222" s="460"/>
      <c r="T1222" s="461"/>
      <c r="U1222" s="462"/>
      <c r="V1222" s="459"/>
      <c r="W1222" s="459"/>
      <c r="X1222" s="459"/>
      <c r="Y1222" s="463"/>
      <c r="Z1222" s="464"/>
      <c r="AA1222" s="465"/>
      <c r="AB1222" s="459"/>
      <c r="AC1222" s="463"/>
      <c r="AD1222" s="464"/>
      <c r="AE1222" s="466"/>
      <c r="AF1222" s="464"/>
      <c r="AG1222" s="461"/>
      <c r="AH1222" s="464"/>
      <c r="AI1222" s="461"/>
      <c r="AJ1222" s="653">
        <f t="shared" ref="AJ1222:AJ1285" si="230">1-AK1222</f>
        <v>1</v>
      </c>
      <c r="AK1222" s="608"/>
      <c r="AL1222" s="320">
        <f t="shared" si="228"/>
        <v>0</v>
      </c>
      <c r="AM1222" s="320">
        <f t="shared" ref="AM1222:AM1285" si="231">AL1222/40</f>
        <v>0</v>
      </c>
      <c r="AN1222" s="324">
        <f t="shared" ref="AN1222:AN1285" si="232">(J1222+SUM(T1222:X1222))*AJ1222</f>
        <v>0</v>
      </c>
      <c r="AO1222" s="324">
        <f t="shared" ref="AO1222:AO1285" si="233">(SUM(K1222,Y1222,Z1222)*AJ1222)</f>
        <v>0</v>
      </c>
      <c r="AP1222" s="324">
        <f t="shared" ref="AP1222:AP1285" si="234">(L1222+AA1222+AB1222)*AJ1222</f>
        <v>0</v>
      </c>
      <c r="AQ1222" s="324">
        <f t="shared" ref="AQ1222:AQ1285" si="235">(SUM(M1222:N1222)+SUM(AC1222:AD1222))*AJ1222</f>
        <v>0</v>
      </c>
      <c r="AR1222" s="324">
        <f t="shared" ref="AR1222:AR1285" si="236">(O1222+AE1222+AF1222)*AJ1222</f>
        <v>0</v>
      </c>
      <c r="AS1222" s="324">
        <f t="shared" ref="AS1222:AS1285" si="237">(P1222+AG1222+AH1222)*AJ1222</f>
        <v>0</v>
      </c>
      <c r="AT1222" s="324">
        <f t="shared" ref="AT1222:AT1285" si="238">(Q1222+AI1222)*AJ1222</f>
        <v>0</v>
      </c>
      <c r="AU1222" s="321">
        <f t="shared" ref="AU1222:AU1285" si="239">SUM(AN1222:AT1222)</f>
        <v>0</v>
      </c>
      <c r="AV1222" s="322" t="str">
        <f t="shared" si="229"/>
        <v/>
      </c>
      <c r="AW1222" s="110"/>
      <c r="AX1222" s="110"/>
      <c r="AY1222" s="110"/>
    </row>
    <row r="1223" spans="1:51">
      <c r="A1223" s="319"/>
      <c r="B1223" s="634"/>
      <c r="C1223" s="634"/>
      <c r="D1223" s="633"/>
      <c r="E1223" s="635"/>
      <c r="F1223" s="635"/>
      <c r="G1223" s="634"/>
      <c r="H1223" s="647"/>
      <c r="I1223" s="651"/>
      <c r="J1223" s="647"/>
      <c r="K1223" s="649"/>
      <c r="L1223" s="647">
        <f>IF(D1223="",0,VLOOKUP(D1223,LookupDataNonCounty!$B$2:$C$16,2,FALSE)*J1223)</f>
        <v>0</v>
      </c>
      <c r="M1223" s="647"/>
      <c r="N1223" s="647"/>
      <c r="O1223" s="647"/>
      <c r="P1223" s="647"/>
      <c r="Q1223" s="647"/>
      <c r="R1223" s="459"/>
      <c r="S1223" s="460"/>
      <c r="T1223" s="461"/>
      <c r="U1223" s="462"/>
      <c r="V1223" s="459"/>
      <c r="W1223" s="459"/>
      <c r="X1223" s="459"/>
      <c r="Y1223" s="463"/>
      <c r="Z1223" s="464"/>
      <c r="AA1223" s="465"/>
      <c r="AB1223" s="459"/>
      <c r="AC1223" s="463"/>
      <c r="AD1223" s="464"/>
      <c r="AE1223" s="466"/>
      <c r="AF1223" s="464"/>
      <c r="AG1223" s="461"/>
      <c r="AH1223" s="464"/>
      <c r="AI1223" s="461"/>
      <c r="AJ1223" s="653">
        <f t="shared" si="230"/>
        <v>1</v>
      </c>
      <c r="AK1223" s="607"/>
      <c r="AL1223" s="320">
        <f t="shared" si="228"/>
        <v>0</v>
      </c>
      <c r="AM1223" s="320">
        <f t="shared" si="231"/>
        <v>0</v>
      </c>
      <c r="AN1223" s="324">
        <f t="shared" si="232"/>
        <v>0</v>
      </c>
      <c r="AO1223" s="324">
        <f t="shared" si="233"/>
        <v>0</v>
      </c>
      <c r="AP1223" s="324">
        <f t="shared" si="234"/>
        <v>0</v>
      </c>
      <c r="AQ1223" s="324">
        <f t="shared" si="235"/>
        <v>0</v>
      </c>
      <c r="AR1223" s="324">
        <f t="shared" si="236"/>
        <v>0</v>
      </c>
      <c r="AS1223" s="324">
        <f t="shared" si="237"/>
        <v>0</v>
      </c>
      <c r="AT1223" s="324">
        <f t="shared" si="238"/>
        <v>0</v>
      </c>
      <c r="AU1223" s="321">
        <f t="shared" si="239"/>
        <v>0</v>
      </c>
      <c r="AV1223" s="322" t="str">
        <f t="shared" si="229"/>
        <v/>
      </c>
      <c r="AW1223" s="110"/>
      <c r="AX1223" s="110"/>
      <c r="AY1223" s="110"/>
    </row>
    <row r="1224" spans="1:51">
      <c r="A1224" s="319"/>
      <c r="B1224" s="634"/>
      <c r="C1224" s="634"/>
      <c r="D1224" s="633"/>
      <c r="E1224" s="635"/>
      <c r="F1224" s="635"/>
      <c r="G1224" s="634"/>
      <c r="H1224" s="647"/>
      <c r="I1224" s="651"/>
      <c r="J1224" s="647"/>
      <c r="K1224" s="649"/>
      <c r="L1224" s="647">
        <f>IF(D1224="",0,VLOOKUP(D1224,LookupDataNonCounty!$B$2:$C$16,2,FALSE)*J1224)</f>
        <v>0</v>
      </c>
      <c r="M1224" s="647"/>
      <c r="N1224" s="647"/>
      <c r="O1224" s="647"/>
      <c r="P1224" s="647"/>
      <c r="Q1224" s="647"/>
      <c r="R1224" s="459"/>
      <c r="S1224" s="460"/>
      <c r="T1224" s="461"/>
      <c r="U1224" s="462"/>
      <c r="V1224" s="459"/>
      <c r="W1224" s="459"/>
      <c r="X1224" s="459"/>
      <c r="Y1224" s="463"/>
      <c r="Z1224" s="464"/>
      <c r="AA1224" s="465"/>
      <c r="AB1224" s="459"/>
      <c r="AC1224" s="463"/>
      <c r="AD1224" s="464"/>
      <c r="AE1224" s="466"/>
      <c r="AF1224" s="464"/>
      <c r="AG1224" s="461"/>
      <c r="AH1224" s="464"/>
      <c r="AI1224" s="461"/>
      <c r="AJ1224" s="653">
        <f t="shared" si="230"/>
        <v>1</v>
      </c>
      <c r="AK1224" s="608"/>
      <c r="AL1224" s="320">
        <f t="shared" si="228"/>
        <v>0</v>
      </c>
      <c r="AM1224" s="320">
        <f t="shared" si="231"/>
        <v>0</v>
      </c>
      <c r="AN1224" s="324">
        <f t="shared" si="232"/>
        <v>0</v>
      </c>
      <c r="AO1224" s="324">
        <f t="shared" si="233"/>
        <v>0</v>
      </c>
      <c r="AP1224" s="324">
        <f t="shared" si="234"/>
        <v>0</v>
      </c>
      <c r="AQ1224" s="324">
        <f t="shared" si="235"/>
        <v>0</v>
      </c>
      <c r="AR1224" s="324">
        <f t="shared" si="236"/>
        <v>0</v>
      </c>
      <c r="AS1224" s="324">
        <f t="shared" si="237"/>
        <v>0</v>
      </c>
      <c r="AT1224" s="324">
        <f t="shared" si="238"/>
        <v>0</v>
      </c>
      <c r="AU1224" s="321">
        <f t="shared" si="239"/>
        <v>0</v>
      </c>
      <c r="AV1224" s="322" t="str">
        <f t="shared" si="229"/>
        <v/>
      </c>
      <c r="AW1224" s="110"/>
      <c r="AX1224" s="110"/>
      <c r="AY1224" s="110"/>
    </row>
    <row r="1225" spans="1:51">
      <c r="A1225" s="319"/>
      <c r="B1225" s="634"/>
      <c r="C1225" s="634"/>
      <c r="D1225" s="633"/>
      <c r="E1225" s="635"/>
      <c r="F1225" s="635"/>
      <c r="G1225" s="634"/>
      <c r="H1225" s="647"/>
      <c r="I1225" s="651"/>
      <c r="J1225" s="647"/>
      <c r="K1225" s="649"/>
      <c r="L1225" s="647">
        <f>IF(D1225="",0,VLOOKUP(D1225,LookupDataNonCounty!$B$2:$C$16,2,FALSE)*J1225)</f>
        <v>0</v>
      </c>
      <c r="M1225" s="647"/>
      <c r="N1225" s="647"/>
      <c r="O1225" s="647"/>
      <c r="P1225" s="647"/>
      <c r="Q1225" s="647"/>
      <c r="R1225" s="459"/>
      <c r="S1225" s="460"/>
      <c r="T1225" s="461"/>
      <c r="U1225" s="462"/>
      <c r="V1225" s="459"/>
      <c r="W1225" s="459"/>
      <c r="X1225" s="459"/>
      <c r="Y1225" s="463"/>
      <c r="Z1225" s="464"/>
      <c r="AA1225" s="465"/>
      <c r="AB1225" s="459"/>
      <c r="AC1225" s="463"/>
      <c r="AD1225" s="464"/>
      <c r="AE1225" s="466"/>
      <c r="AF1225" s="464"/>
      <c r="AG1225" s="461"/>
      <c r="AH1225" s="464"/>
      <c r="AI1225" s="461"/>
      <c r="AJ1225" s="653">
        <f t="shared" si="230"/>
        <v>1</v>
      </c>
      <c r="AK1225" s="607"/>
      <c r="AL1225" s="320">
        <f t="shared" si="228"/>
        <v>0</v>
      </c>
      <c r="AM1225" s="320">
        <f t="shared" si="231"/>
        <v>0</v>
      </c>
      <c r="AN1225" s="324">
        <f t="shared" si="232"/>
        <v>0</v>
      </c>
      <c r="AO1225" s="324">
        <f t="shared" si="233"/>
        <v>0</v>
      </c>
      <c r="AP1225" s="324">
        <f t="shared" si="234"/>
        <v>0</v>
      </c>
      <c r="AQ1225" s="324">
        <f t="shared" si="235"/>
        <v>0</v>
      </c>
      <c r="AR1225" s="324">
        <f t="shared" si="236"/>
        <v>0</v>
      </c>
      <c r="AS1225" s="324">
        <f t="shared" si="237"/>
        <v>0</v>
      </c>
      <c r="AT1225" s="324">
        <f t="shared" si="238"/>
        <v>0</v>
      </c>
      <c r="AU1225" s="321">
        <f t="shared" si="239"/>
        <v>0</v>
      </c>
      <c r="AV1225" s="322" t="str">
        <f t="shared" si="229"/>
        <v/>
      </c>
      <c r="AW1225" s="110"/>
      <c r="AX1225" s="110"/>
      <c r="AY1225" s="110"/>
    </row>
    <row r="1226" spans="1:51">
      <c r="A1226" s="319"/>
      <c r="B1226" s="634"/>
      <c r="C1226" s="634"/>
      <c r="D1226" s="633"/>
      <c r="E1226" s="635"/>
      <c r="F1226" s="635"/>
      <c r="G1226" s="634"/>
      <c r="H1226" s="647"/>
      <c r="I1226" s="651"/>
      <c r="J1226" s="647"/>
      <c r="K1226" s="649"/>
      <c r="L1226" s="647">
        <f>IF(D1226="",0,VLOOKUP(D1226,LookupDataNonCounty!$B$2:$C$16,2,FALSE)*J1226)</f>
        <v>0</v>
      </c>
      <c r="M1226" s="647"/>
      <c r="N1226" s="647"/>
      <c r="O1226" s="647"/>
      <c r="P1226" s="647"/>
      <c r="Q1226" s="647"/>
      <c r="R1226" s="459"/>
      <c r="S1226" s="460"/>
      <c r="T1226" s="461"/>
      <c r="U1226" s="462"/>
      <c r="V1226" s="459"/>
      <c r="W1226" s="459"/>
      <c r="X1226" s="459"/>
      <c r="Y1226" s="463"/>
      <c r="Z1226" s="464"/>
      <c r="AA1226" s="465"/>
      <c r="AB1226" s="459"/>
      <c r="AC1226" s="463"/>
      <c r="AD1226" s="464"/>
      <c r="AE1226" s="466"/>
      <c r="AF1226" s="464"/>
      <c r="AG1226" s="461"/>
      <c r="AH1226" s="464"/>
      <c r="AI1226" s="461"/>
      <c r="AJ1226" s="653">
        <f t="shared" si="230"/>
        <v>1</v>
      </c>
      <c r="AK1226" s="608"/>
      <c r="AL1226" s="320">
        <f t="shared" si="228"/>
        <v>0</v>
      </c>
      <c r="AM1226" s="320">
        <f t="shared" si="231"/>
        <v>0</v>
      </c>
      <c r="AN1226" s="324">
        <f t="shared" si="232"/>
        <v>0</v>
      </c>
      <c r="AO1226" s="324">
        <f t="shared" si="233"/>
        <v>0</v>
      </c>
      <c r="AP1226" s="324">
        <f t="shared" si="234"/>
        <v>0</v>
      </c>
      <c r="AQ1226" s="324">
        <f t="shared" si="235"/>
        <v>0</v>
      </c>
      <c r="AR1226" s="324">
        <f t="shared" si="236"/>
        <v>0</v>
      </c>
      <c r="AS1226" s="324">
        <f t="shared" si="237"/>
        <v>0</v>
      </c>
      <c r="AT1226" s="324">
        <f t="shared" si="238"/>
        <v>0</v>
      </c>
      <c r="AU1226" s="321">
        <f t="shared" si="239"/>
        <v>0</v>
      </c>
      <c r="AV1226" s="322" t="str">
        <f t="shared" si="229"/>
        <v/>
      </c>
      <c r="AW1226" s="110"/>
      <c r="AX1226" s="110"/>
      <c r="AY1226" s="110"/>
    </row>
    <row r="1227" spans="1:51">
      <c r="A1227" s="319"/>
      <c r="B1227" s="634"/>
      <c r="C1227" s="634"/>
      <c r="D1227" s="633"/>
      <c r="E1227" s="635"/>
      <c r="F1227" s="635"/>
      <c r="G1227" s="634"/>
      <c r="H1227" s="647"/>
      <c r="I1227" s="651"/>
      <c r="J1227" s="647"/>
      <c r="K1227" s="649"/>
      <c r="L1227" s="647">
        <f>IF(D1227="",0,VLOOKUP(D1227,LookupDataNonCounty!$B$2:$C$16,2,FALSE)*J1227)</f>
        <v>0</v>
      </c>
      <c r="M1227" s="647"/>
      <c r="N1227" s="647"/>
      <c r="O1227" s="647"/>
      <c r="P1227" s="647"/>
      <c r="Q1227" s="647"/>
      <c r="R1227" s="459"/>
      <c r="S1227" s="460"/>
      <c r="T1227" s="461"/>
      <c r="U1227" s="462"/>
      <c r="V1227" s="459"/>
      <c r="W1227" s="459"/>
      <c r="X1227" s="459"/>
      <c r="Y1227" s="463"/>
      <c r="Z1227" s="464"/>
      <c r="AA1227" s="465"/>
      <c r="AB1227" s="459"/>
      <c r="AC1227" s="463"/>
      <c r="AD1227" s="464"/>
      <c r="AE1227" s="466"/>
      <c r="AF1227" s="464"/>
      <c r="AG1227" s="461"/>
      <c r="AH1227" s="464"/>
      <c r="AI1227" s="461"/>
      <c r="AJ1227" s="653">
        <f t="shared" si="230"/>
        <v>1</v>
      </c>
      <c r="AK1227" s="607"/>
      <c r="AL1227" s="320">
        <f t="shared" si="228"/>
        <v>0</v>
      </c>
      <c r="AM1227" s="320">
        <f t="shared" si="231"/>
        <v>0</v>
      </c>
      <c r="AN1227" s="324">
        <f t="shared" si="232"/>
        <v>0</v>
      </c>
      <c r="AO1227" s="324">
        <f t="shared" si="233"/>
        <v>0</v>
      </c>
      <c r="AP1227" s="324">
        <f t="shared" si="234"/>
        <v>0</v>
      </c>
      <c r="AQ1227" s="324">
        <f t="shared" si="235"/>
        <v>0</v>
      </c>
      <c r="AR1227" s="324">
        <f t="shared" si="236"/>
        <v>0</v>
      </c>
      <c r="AS1227" s="324">
        <f t="shared" si="237"/>
        <v>0</v>
      </c>
      <c r="AT1227" s="324">
        <f t="shared" si="238"/>
        <v>0</v>
      </c>
      <c r="AU1227" s="321">
        <f t="shared" si="239"/>
        <v>0</v>
      </c>
      <c r="AV1227" s="322" t="str">
        <f t="shared" si="229"/>
        <v/>
      </c>
      <c r="AW1227" s="110"/>
      <c r="AX1227" s="110"/>
      <c r="AY1227" s="110"/>
    </row>
    <row r="1228" spans="1:51">
      <c r="A1228" s="319"/>
      <c r="B1228" s="634"/>
      <c r="C1228" s="634"/>
      <c r="D1228" s="633"/>
      <c r="E1228" s="635"/>
      <c r="F1228" s="635"/>
      <c r="G1228" s="634"/>
      <c r="H1228" s="647"/>
      <c r="I1228" s="651"/>
      <c r="J1228" s="647"/>
      <c r="K1228" s="649"/>
      <c r="L1228" s="647">
        <f>IF(D1228="",0,VLOOKUP(D1228,LookupDataNonCounty!$B$2:$C$16,2,FALSE)*J1228)</f>
        <v>0</v>
      </c>
      <c r="M1228" s="647"/>
      <c r="N1228" s="647"/>
      <c r="O1228" s="647"/>
      <c r="P1228" s="647"/>
      <c r="Q1228" s="647"/>
      <c r="R1228" s="459"/>
      <c r="S1228" s="460"/>
      <c r="T1228" s="461"/>
      <c r="U1228" s="462"/>
      <c r="V1228" s="459"/>
      <c r="W1228" s="459"/>
      <c r="X1228" s="459"/>
      <c r="Y1228" s="463"/>
      <c r="Z1228" s="464"/>
      <c r="AA1228" s="465"/>
      <c r="AB1228" s="459"/>
      <c r="AC1228" s="463"/>
      <c r="AD1228" s="464"/>
      <c r="AE1228" s="466"/>
      <c r="AF1228" s="464"/>
      <c r="AG1228" s="461"/>
      <c r="AH1228" s="464"/>
      <c r="AI1228" s="461"/>
      <c r="AJ1228" s="653">
        <f t="shared" si="230"/>
        <v>1</v>
      </c>
      <c r="AK1228" s="608"/>
      <c r="AL1228" s="320">
        <f t="shared" si="228"/>
        <v>0</v>
      </c>
      <c r="AM1228" s="320">
        <f t="shared" si="231"/>
        <v>0</v>
      </c>
      <c r="AN1228" s="324">
        <f t="shared" si="232"/>
        <v>0</v>
      </c>
      <c r="AO1228" s="324">
        <f t="shared" si="233"/>
        <v>0</v>
      </c>
      <c r="AP1228" s="324">
        <f t="shared" si="234"/>
        <v>0</v>
      </c>
      <c r="AQ1228" s="324">
        <f t="shared" si="235"/>
        <v>0</v>
      </c>
      <c r="AR1228" s="324">
        <f t="shared" si="236"/>
        <v>0</v>
      </c>
      <c r="AS1228" s="324">
        <f t="shared" si="237"/>
        <v>0</v>
      </c>
      <c r="AT1228" s="324">
        <f t="shared" si="238"/>
        <v>0</v>
      </c>
      <c r="AU1228" s="321">
        <f t="shared" si="239"/>
        <v>0</v>
      </c>
      <c r="AV1228" s="322" t="str">
        <f t="shared" si="229"/>
        <v/>
      </c>
      <c r="AW1228" s="110"/>
      <c r="AX1228" s="110"/>
      <c r="AY1228" s="110"/>
    </row>
    <row r="1229" spans="1:51">
      <c r="A1229" s="319"/>
      <c r="B1229" s="634"/>
      <c r="C1229" s="634"/>
      <c r="D1229" s="633"/>
      <c r="E1229" s="635"/>
      <c r="F1229" s="635"/>
      <c r="G1229" s="634"/>
      <c r="H1229" s="647"/>
      <c r="I1229" s="651"/>
      <c r="J1229" s="647"/>
      <c r="K1229" s="649"/>
      <c r="L1229" s="647">
        <f>IF(D1229="",0,VLOOKUP(D1229,LookupDataNonCounty!$B$2:$C$16,2,FALSE)*J1229)</f>
        <v>0</v>
      </c>
      <c r="M1229" s="647"/>
      <c r="N1229" s="647"/>
      <c r="O1229" s="647"/>
      <c r="P1229" s="647"/>
      <c r="Q1229" s="647"/>
      <c r="R1229" s="459"/>
      <c r="S1229" s="460"/>
      <c r="T1229" s="461"/>
      <c r="U1229" s="462"/>
      <c r="V1229" s="459"/>
      <c r="W1229" s="459"/>
      <c r="X1229" s="459"/>
      <c r="Y1229" s="463"/>
      <c r="Z1229" s="464"/>
      <c r="AA1229" s="465"/>
      <c r="AB1229" s="459"/>
      <c r="AC1229" s="463"/>
      <c r="AD1229" s="464"/>
      <c r="AE1229" s="466"/>
      <c r="AF1229" s="464"/>
      <c r="AG1229" s="461"/>
      <c r="AH1229" s="464"/>
      <c r="AI1229" s="461"/>
      <c r="AJ1229" s="653">
        <f t="shared" si="230"/>
        <v>1</v>
      </c>
      <c r="AK1229" s="607"/>
      <c r="AL1229" s="320">
        <f t="shared" si="228"/>
        <v>0</v>
      </c>
      <c r="AM1229" s="320">
        <f t="shared" si="231"/>
        <v>0</v>
      </c>
      <c r="AN1229" s="324">
        <f t="shared" si="232"/>
        <v>0</v>
      </c>
      <c r="AO1229" s="324">
        <f t="shared" si="233"/>
        <v>0</v>
      </c>
      <c r="AP1229" s="324">
        <f t="shared" si="234"/>
        <v>0</v>
      </c>
      <c r="AQ1229" s="324">
        <f t="shared" si="235"/>
        <v>0</v>
      </c>
      <c r="AR1229" s="324">
        <f t="shared" si="236"/>
        <v>0</v>
      </c>
      <c r="AS1229" s="324">
        <f t="shared" si="237"/>
        <v>0</v>
      </c>
      <c r="AT1229" s="324">
        <f t="shared" si="238"/>
        <v>0</v>
      </c>
      <c r="AU1229" s="321">
        <f t="shared" si="239"/>
        <v>0</v>
      </c>
      <c r="AV1229" s="322" t="str">
        <f t="shared" si="229"/>
        <v/>
      </c>
      <c r="AW1229" s="110"/>
      <c r="AX1229" s="110"/>
      <c r="AY1229" s="110"/>
    </row>
    <row r="1230" spans="1:51">
      <c r="A1230" s="319"/>
      <c r="B1230" s="634"/>
      <c r="C1230" s="634"/>
      <c r="D1230" s="633"/>
      <c r="E1230" s="635"/>
      <c r="F1230" s="635"/>
      <c r="G1230" s="634"/>
      <c r="H1230" s="647"/>
      <c r="I1230" s="651"/>
      <c r="J1230" s="647"/>
      <c r="K1230" s="649"/>
      <c r="L1230" s="647">
        <f>IF(D1230="",0,VLOOKUP(D1230,LookupDataNonCounty!$B$2:$C$16,2,FALSE)*J1230)</f>
        <v>0</v>
      </c>
      <c r="M1230" s="647"/>
      <c r="N1230" s="647"/>
      <c r="O1230" s="647"/>
      <c r="P1230" s="647"/>
      <c r="Q1230" s="647"/>
      <c r="R1230" s="459"/>
      <c r="S1230" s="460"/>
      <c r="T1230" s="461"/>
      <c r="U1230" s="462"/>
      <c r="V1230" s="459"/>
      <c r="W1230" s="459"/>
      <c r="X1230" s="459"/>
      <c r="Y1230" s="463"/>
      <c r="Z1230" s="464"/>
      <c r="AA1230" s="465"/>
      <c r="AB1230" s="459"/>
      <c r="AC1230" s="463"/>
      <c r="AD1230" s="464"/>
      <c r="AE1230" s="466"/>
      <c r="AF1230" s="464"/>
      <c r="AG1230" s="461"/>
      <c r="AH1230" s="464"/>
      <c r="AI1230" s="461"/>
      <c r="AJ1230" s="653">
        <f t="shared" si="230"/>
        <v>1</v>
      </c>
      <c r="AK1230" s="608"/>
      <c r="AL1230" s="320">
        <f t="shared" si="228"/>
        <v>0</v>
      </c>
      <c r="AM1230" s="320">
        <f t="shared" si="231"/>
        <v>0</v>
      </c>
      <c r="AN1230" s="324">
        <f t="shared" si="232"/>
        <v>0</v>
      </c>
      <c r="AO1230" s="324">
        <f t="shared" si="233"/>
        <v>0</v>
      </c>
      <c r="AP1230" s="324">
        <f t="shared" si="234"/>
        <v>0</v>
      </c>
      <c r="AQ1230" s="324">
        <f t="shared" si="235"/>
        <v>0</v>
      </c>
      <c r="AR1230" s="324">
        <f t="shared" si="236"/>
        <v>0</v>
      </c>
      <c r="AS1230" s="324">
        <f t="shared" si="237"/>
        <v>0</v>
      </c>
      <c r="AT1230" s="324">
        <f t="shared" si="238"/>
        <v>0</v>
      </c>
      <c r="AU1230" s="321">
        <f t="shared" si="239"/>
        <v>0</v>
      </c>
      <c r="AV1230" s="322" t="str">
        <f t="shared" si="229"/>
        <v/>
      </c>
      <c r="AW1230" s="110"/>
      <c r="AX1230" s="110"/>
      <c r="AY1230" s="110"/>
    </row>
    <row r="1231" spans="1:51">
      <c r="A1231" s="319"/>
      <c r="B1231" s="634"/>
      <c r="C1231" s="634"/>
      <c r="D1231" s="633"/>
      <c r="E1231" s="635"/>
      <c r="F1231" s="635"/>
      <c r="G1231" s="634"/>
      <c r="H1231" s="647"/>
      <c r="I1231" s="651"/>
      <c r="J1231" s="647"/>
      <c r="K1231" s="649"/>
      <c r="L1231" s="647">
        <f>IF(D1231="",0,VLOOKUP(D1231,LookupDataNonCounty!$B$2:$C$16,2,FALSE)*J1231)</f>
        <v>0</v>
      </c>
      <c r="M1231" s="647"/>
      <c r="N1231" s="647"/>
      <c r="O1231" s="647"/>
      <c r="P1231" s="647"/>
      <c r="Q1231" s="647"/>
      <c r="R1231" s="459"/>
      <c r="S1231" s="460"/>
      <c r="T1231" s="461"/>
      <c r="U1231" s="462"/>
      <c r="V1231" s="459"/>
      <c r="W1231" s="459"/>
      <c r="X1231" s="459"/>
      <c r="Y1231" s="463"/>
      <c r="Z1231" s="464"/>
      <c r="AA1231" s="465"/>
      <c r="AB1231" s="459"/>
      <c r="AC1231" s="463"/>
      <c r="AD1231" s="464"/>
      <c r="AE1231" s="466"/>
      <c r="AF1231" s="464"/>
      <c r="AG1231" s="461"/>
      <c r="AH1231" s="464"/>
      <c r="AI1231" s="461"/>
      <c r="AJ1231" s="653">
        <f t="shared" si="230"/>
        <v>1</v>
      </c>
      <c r="AK1231" s="607"/>
      <c r="AL1231" s="320">
        <f t="shared" si="228"/>
        <v>0</v>
      </c>
      <c r="AM1231" s="320">
        <f t="shared" si="231"/>
        <v>0</v>
      </c>
      <c r="AN1231" s="324">
        <f t="shared" si="232"/>
        <v>0</v>
      </c>
      <c r="AO1231" s="324">
        <f t="shared" si="233"/>
        <v>0</v>
      </c>
      <c r="AP1231" s="324">
        <f t="shared" si="234"/>
        <v>0</v>
      </c>
      <c r="AQ1231" s="324">
        <f t="shared" si="235"/>
        <v>0</v>
      </c>
      <c r="AR1231" s="324">
        <f t="shared" si="236"/>
        <v>0</v>
      </c>
      <c r="AS1231" s="324">
        <f t="shared" si="237"/>
        <v>0</v>
      </c>
      <c r="AT1231" s="324">
        <f t="shared" si="238"/>
        <v>0</v>
      </c>
      <c r="AU1231" s="321">
        <f t="shared" si="239"/>
        <v>0</v>
      </c>
      <c r="AV1231" s="322" t="str">
        <f t="shared" si="229"/>
        <v/>
      </c>
      <c r="AW1231" s="110"/>
      <c r="AX1231" s="110"/>
      <c r="AY1231" s="110"/>
    </row>
    <row r="1232" spans="1:51">
      <c r="A1232" s="319"/>
      <c r="B1232" s="634"/>
      <c r="C1232" s="634"/>
      <c r="D1232" s="633"/>
      <c r="E1232" s="635"/>
      <c r="F1232" s="635"/>
      <c r="G1232" s="634"/>
      <c r="H1232" s="647"/>
      <c r="I1232" s="651"/>
      <c r="J1232" s="647"/>
      <c r="K1232" s="649"/>
      <c r="L1232" s="647">
        <f>IF(D1232="",0,VLOOKUP(D1232,LookupDataNonCounty!$B$2:$C$16,2,FALSE)*J1232)</f>
        <v>0</v>
      </c>
      <c r="M1232" s="647"/>
      <c r="N1232" s="647"/>
      <c r="O1232" s="647"/>
      <c r="P1232" s="647"/>
      <c r="Q1232" s="647"/>
      <c r="R1232" s="459"/>
      <c r="S1232" s="460"/>
      <c r="T1232" s="461"/>
      <c r="U1232" s="462"/>
      <c r="V1232" s="459"/>
      <c r="W1232" s="459"/>
      <c r="X1232" s="459"/>
      <c r="Y1232" s="463"/>
      <c r="Z1232" s="464"/>
      <c r="AA1232" s="465"/>
      <c r="AB1232" s="459"/>
      <c r="AC1232" s="463"/>
      <c r="AD1232" s="464"/>
      <c r="AE1232" s="466"/>
      <c r="AF1232" s="464"/>
      <c r="AG1232" s="461"/>
      <c r="AH1232" s="464"/>
      <c r="AI1232" s="461"/>
      <c r="AJ1232" s="653">
        <f t="shared" si="230"/>
        <v>1</v>
      </c>
      <c r="AK1232" s="608"/>
      <c r="AL1232" s="320">
        <f t="shared" si="228"/>
        <v>0</v>
      </c>
      <c r="AM1232" s="320">
        <f t="shared" si="231"/>
        <v>0</v>
      </c>
      <c r="AN1232" s="324">
        <f t="shared" si="232"/>
        <v>0</v>
      </c>
      <c r="AO1232" s="324">
        <f t="shared" si="233"/>
        <v>0</v>
      </c>
      <c r="AP1232" s="324">
        <f t="shared" si="234"/>
        <v>0</v>
      </c>
      <c r="AQ1232" s="324">
        <f t="shared" si="235"/>
        <v>0</v>
      </c>
      <c r="AR1232" s="324">
        <f t="shared" si="236"/>
        <v>0</v>
      </c>
      <c r="AS1232" s="324">
        <f t="shared" si="237"/>
        <v>0</v>
      </c>
      <c r="AT1232" s="324">
        <f t="shared" si="238"/>
        <v>0</v>
      </c>
      <c r="AU1232" s="321">
        <f t="shared" si="239"/>
        <v>0</v>
      </c>
      <c r="AV1232" s="322" t="str">
        <f t="shared" si="229"/>
        <v/>
      </c>
      <c r="AW1232" s="110"/>
      <c r="AX1232" s="110"/>
      <c r="AY1232" s="110"/>
    </row>
    <row r="1233" spans="1:51">
      <c r="A1233" s="319"/>
      <c r="B1233" s="634"/>
      <c r="C1233" s="634"/>
      <c r="D1233" s="633"/>
      <c r="E1233" s="635"/>
      <c r="F1233" s="635"/>
      <c r="G1233" s="634"/>
      <c r="H1233" s="647"/>
      <c r="I1233" s="651"/>
      <c r="J1233" s="647"/>
      <c r="K1233" s="649"/>
      <c r="L1233" s="647">
        <f>IF(D1233="",0,VLOOKUP(D1233,LookupDataNonCounty!$B$2:$C$16,2,FALSE)*J1233)</f>
        <v>0</v>
      </c>
      <c r="M1233" s="647"/>
      <c r="N1233" s="647"/>
      <c r="O1233" s="647"/>
      <c r="P1233" s="647"/>
      <c r="Q1233" s="647"/>
      <c r="R1233" s="459"/>
      <c r="S1233" s="460"/>
      <c r="T1233" s="461"/>
      <c r="U1233" s="462"/>
      <c r="V1233" s="459"/>
      <c r="W1233" s="459"/>
      <c r="X1233" s="459"/>
      <c r="Y1233" s="463"/>
      <c r="Z1233" s="464"/>
      <c r="AA1233" s="465"/>
      <c r="AB1233" s="459"/>
      <c r="AC1233" s="463"/>
      <c r="AD1233" s="464"/>
      <c r="AE1233" s="466"/>
      <c r="AF1233" s="464"/>
      <c r="AG1233" s="461"/>
      <c r="AH1233" s="464"/>
      <c r="AI1233" s="461"/>
      <c r="AJ1233" s="653">
        <f t="shared" si="230"/>
        <v>1</v>
      </c>
      <c r="AK1233" s="607"/>
      <c r="AL1233" s="320">
        <f t="shared" si="228"/>
        <v>0</v>
      </c>
      <c r="AM1233" s="320">
        <f t="shared" si="231"/>
        <v>0</v>
      </c>
      <c r="AN1233" s="324">
        <f t="shared" si="232"/>
        <v>0</v>
      </c>
      <c r="AO1233" s="324">
        <f t="shared" si="233"/>
        <v>0</v>
      </c>
      <c r="AP1233" s="324">
        <f t="shared" si="234"/>
        <v>0</v>
      </c>
      <c r="AQ1233" s="324">
        <f t="shared" si="235"/>
        <v>0</v>
      </c>
      <c r="AR1233" s="324">
        <f t="shared" si="236"/>
        <v>0</v>
      </c>
      <c r="AS1233" s="324">
        <f t="shared" si="237"/>
        <v>0</v>
      </c>
      <c r="AT1233" s="324">
        <f t="shared" si="238"/>
        <v>0</v>
      </c>
      <c r="AU1233" s="321">
        <f t="shared" si="239"/>
        <v>0</v>
      </c>
      <c r="AV1233" s="322" t="str">
        <f t="shared" si="229"/>
        <v/>
      </c>
      <c r="AW1233" s="110"/>
      <c r="AX1233" s="110"/>
      <c r="AY1233" s="110"/>
    </row>
    <row r="1234" spans="1:51">
      <c r="A1234" s="319"/>
      <c r="B1234" s="634"/>
      <c r="C1234" s="634"/>
      <c r="D1234" s="633"/>
      <c r="E1234" s="635"/>
      <c r="F1234" s="635"/>
      <c r="G1234" s="634"/>
      <c r="H1234" s="647"/>
      <c r="I1234" s="651"/>
      <c r="J1234" s="647"/>
      <c r="K1234" s="649"/>
      <c r="L1234" s="647">
        <f>IF(D1234="",0,VLOOKUP(D1234,LookupDataNonCounty!$B$2:$C$16,2,FALSE)*J1234)</f>
        <v>0</v>
      </c>
      <c r="M1234" s="647"/>
      <c r="N1234" s="647"/>
      <c r="O1234" s="647"/>
      <c r="P1234" s="647"/>
      <c r="Q1234" s="647"/>
      <c r="R1234" s="459"/>
      <c r="S1234" s="460"/>
      <c r="T1234" s="461"/>
      <c r="U1234" s="462"/>
      <c r="V1234" s="459"/>
      <c r="W1234" s="459"/>
      <c r="X1234" s="459"/>
      <c r="Y1234" s="463"/>
      <c r="Z1234" s="464"/>
      <c r="AA1234" s="465"/>
      <c r="AB1234" s="459"/>
      <c r="AC1234" s="463"/>
      <c r="AD1234" s="464"/>
      <c r="AE1234" s="466"/>
      <c r="AF1234" s="464"/>
      <c r="AG1234" s="461"/>
      <c r="AH1234" s="464"/>
      <c r="AI1234" s="461"/>
      <c r="AJ1234" s="653">
        <f t="shared" si="230"/>
        <v>1</v>
      </c>
      <c r="AK1234" s="608"/>
      <c r="AL1234" s="320">
        <f t="shared" si="228"/>
        <v>0</v>
      </c>
      <c r="AM1234" s="320">
        <f t="shared" si="231"/>
        <v>0</v>
      </c>
      <c r="AN1234" s="324">
        <f t="shared" si="232"/>
        <v>0</v>
      </c>
      <c r="AO1234" s="324">
        <f t="shared" si="233"/>
        <v>0</v>
      </c>
      <c r="AP1234" s="324">
        <f t="shared" si="234"/>
        <v>0</v>
      </c>
      <c r="AQ1234" s="324">
        <f t="shared" si="235"/>
        <v>0</v>
      </c>
      <c r="AR1234" s="324">
        <f t="shared" si="236"/>
        <v>0</v>
      </c>
      <c r="AS1234" s="324">
        <f t="shared" si="237"/>
        <v>0</v>
      </c>
      <c r="AT1234" s="324">
        <f t="shared" si="238"/>
        <v>0</v>
      </c>
      <c r="AU1234" s="321">
        <f t="shared" si="239"/>
        <v>0</v>
      </c>
      <c r="AV1234" s="322" t="str">
        <f t="shared" si="229"/>
        <v/>
      </c>
      <c r="AW1234" s="110"/>
      <c r="AX1234" s="110"/>
      <c r="AY1234" s="110"/>
    </row>
    <row r="1235" spans="1:51">
      <c r="A1235" s="319"/>
      <c r="B1235" s="634"/>
      <c r="C1235" s="634"/>
      <c r="D1235" s="633"/>
      <c r="E1235" s="635"/>
      <c r="F1235" s="635"/>
      <c r="G1235" s="634"/>
      <c r="H1235" s="647"/>
      <c r="I1235" s="651"/>
      <c r="J1235" s="647"/>
      <c r="K1235" s="649"/>
      <c r="L1235" s="647">
        <f>IF(D1235="",0,VLOOKUP(D1235,LookupDataNonCounty!$B$2:$C$16,2,FALSE)*J1235)</f>
        <v>0</v>
      </c>
      <c r="M1235" s="647"/>
      <c r="N1235" s="647"/>
      <c r="O1235" s="647"/>
      <c r="P1235" s="647"/>
      <c r="Q1235" s="647"/>
      <c r="R1235" s="459"/>
      <c r="S1235" s="460"/>
      <c r="T1235" s="461"/>
      <c r="U1235" s="462"/>
      <c r="V1235" s="459"/>
      <c r="W1235" s="459"/>
      <c r="X1235" s="459"/>
      <c r="Y1235" s="463"/>
      <c r="Z1235" s="464"/>
      <c r="AA1235" s="465"/>
      <c r="AB1235" s="459"/>
      <c r="AC1235" s="463"/>
      <c r="AD1235" s="464"/>
      <c r="AE1235" s="466"/>
      <c r="AF1235" s="464"/>
      <c r="AG1235" s="461"/>
      <c r="AH1235" s="464"/>
      <c r="AI1235" s="461"/>
      <c r="AJ1235" s="653">
        <f t="shared" si="230"/>
        <v>1</v>
      </c>
      <c r="AK1235" s="607"/>
      <c r="AL1235" s="320">
        <f t="shared" si="228"/>
        <v>0</v>
      </c>
      <c r="AM1235" s="320">
        <f t="shared" si="231"/>
        <v>0</v>
      </c>
      <c r="AN1235" s="324">
        <f t="shared" si="232"/>
        <v>0</v>
      </c>
      <c r="AO1235" s="324">
        <f t="shared" si="233"/>
        <v>0</v>
      </c>
      <c r="AP1235" s="324">
        <f t="shared" si="234"/>
        <v>0</v>
      </c>
      <c r="AQ1235" s="324">
        <f t="shared" si="235"/>
        <v>0</v>
      </c>
      <c r="AR1235" s="324">
        <f t="shared" si="236"/>
        <v>0</v>
      </c>
      <c r="AS1235" s="324">
        <f t="shared" si="237"/>
        <v>0</v>
      </c>
      <c r="AT1235" s="324">
        <f t="shared" si="238"/>
        <v>0</v>
      </c>
      <c r="AU1235" s="321">
        <f t="shared" si="239"/>
        <v>0</v>
      </c>
      <c r="AV1235" s="322" t="str">
        <f t="shared" si="229"/>
        <v/>
      </c>
      <c r="AW1235" s="110"/>
      <c r="AX1235" s="110"/>
      <c r="AY1235" s="110"/>
    </row>
    <row r="1236" spans="1:51">
      <c r="A1236" s="319"/>
      <c r="B1236" s="634"/>
      <c r="C1236" s="634"/>
      <c r="D1236" s="633"/>
      <c r="E1236" s="635"/>
      <c r="F1236" s="635"/>
      <c r="G1236" s="634"/>
      <c r="H1236" s="647"/>
      <c r="I1236" s="651"/>
      <c r="J1236" s="647"/>
      <c r="K1236" s="649"/>
      <c r="L1236" s="647">
        <f>IF(D1236="",0,VLOOKUP(D1236,LookupDataNonCounty!$B$2:$C$16,2,FALSE)*J1236)</f>
        <v>0</v>
      </c>
      <c r="M1236" s="647"/>
      <c r="N1236" s="647"/>
      <c r="O1236" s="647"/>
      <c r="P1236" s="647"/>
      <c r="Q1236" s="647"/>
      <c r="R1236" s="459"/>
      <c r="S1236" s="460"/>
      <c r="T1236" s="461"/>
      <c r="U1236" s="462"/>
      <c r="V1236" s="459"/>
      <c r="W1236" s="459"/>
      <c r="X1236" s="459"/>
      <c r="Y1236" s="463"/>
      <c r="Z1236" s="464"/>
      <c r="AA1236" s="465"/>
      <c r="AB1236" s="459"/>
      <c r="AC1236" s="463"/>
      <c r="AD1236" s="464"/>
      <c r="AE1236" s="466"/>
      <c r="AF1236" s="464"/>
      <c r="AG1236" s="461"/>
      <c r="AH1236" s="464"/>
      <c r="AI1236" s="461"/>
      <c r="AJ1236" s="653">
        <f t="shared" si="230"/>
        <v>1</v>
      </c>
      <c r="AK1236" s="608"/>
      <c r="AL1236" s="320">
        <f t="shared" si="228"/>
        <v>0</v>
      </c>
      <c r="AM1236" s="320">
        <f t="shared" si="231"/>
        <v>0</v>
      </c>
      <c r="AN1236" s="324">
        <f t="shared" si="232"/>
        <v>0</v>
      </c>
      <c r="AO1236" s="324">
        <f t="shared" si="233"/>
        <v>0</v>
      </c>
      <c r="AP1236" s="324">
        <f t="shared" si="234"/>
        <v>0</v>
      </c>
      <c r="AQ1236" s="324">
        <f t="shared" si="235"/>
        <v>0</v>
      </c>
      <c r="AR1236" s="324">
        <f t="shared" si="236"/>
        <v>0</v>
      </c>
      <c r="AS1236" s="324">
        <f t="shared" si="237"/>
        <v>0</v>
      </c>
      <c r="AT1236" s="324">
        <f t="shared" si="238"/>
        <v>0</v>
      </c>
      <c r="AU1236" s="321">
        <f t="shared" si="239"/>
        <v>0</v>
      </c>
      <c r="AV1236" s="322" t="str">
        <f t="shared" si="229"/>
        <v/>
      </c>
      <c r="AW1236" s="110"/>
      <c r="AX1236" s="110"/>
      <c r="AY1236" s="110"/>
    </row>
    <row r="1237" spans="1:51">
      <c r="A1237" s="319"/>
      <c r="B1237" s="634"/>
      <c r="C1237" s="634"/>
      <c r="D1237" s="633"/>
      <c r="E1237" s="635"/>
      <c r="F1237" s="635"/>
      <c r="G1237" s="634"/>
      <c r="H1237" s="647"/>
      <c r="I1237" s="651"/>
      <c r="J1237" s="647"/>
      <c r="K1237" s="649"/>
      <c r="L1237" s="647">
        <f>IF(D1237="",0,VLOOKUP(D1237,LookupDataNonCounty!$B$2:$C$16,2,FALSE)*J1237)</f>
        <v>0</v>
      </c>
      <c r="M1237" s="647"/>
      <c r="N1237" s="647"/>
      <c r="O1237" s="647"/>
      <c r="P1237" s="647"/>
      <c r="Q1237" s="647"/>
      <c r="R1237" s="459"/>
      <c r="S1237" s="460"/>
      <c r="T1237" s="461"/>
      <c r="U1237" s="462"/>
      <c r="V1237" s="459"/>
      <c r="W1237" s="459"/>
      <c r="X1237" s="459"/>
      <c r="Y1237" s="463"/>
      <c r="Z1237" s="464"/>
      <c r="AA1237" s="465"/>
      <c r="AB1237" s="459"/>
      <c r="AC1237" s="463"/>
      <c r="AD1237" s="464"/>
      <c r="AE1237" s="466"/>
      <c r="AF1237" s="464"/>
      <c r="AG1237" s="461"/>
      <c r="AH1237" s="464"/>
      <c r="AI1237" s="461"/>
      <c r="AJ1237" s="653">
        <f t="shared" si="230"/>
        <v>1</v>
      </c>
      <c r="AK1237" s="607"/>
      <c r="AL1237" s="320">
        <f t="shared" si="228"/>
        <v>0</v>
      </c>
      <c r="AM1237" s="320">
        <f t="shared" si="231"/>
        <v>0</v>
      </c>
      <c r="AN1237" s="324">
        <f t="shared" si="232"/>
        <v>0</v>
      </c>
      <c r="AO1237" s="324">
        <f t="shared" si="233"/>
        <v>0</v>
      </c>
      <c r="AP1237" s="324">
        <f t="shared" si="234"/>
        <v>0</v>
      </c>
      <c r="AQ1237" s="324">
        <f t="shared" si="235"/>
        <v>0</v>
      </c>
      <c r="AR1237" s="324">
        <f t="shared" si="236"/>
        <v>0</v>
      </c>
      <c r="AS1237" s="324">
        <f t="shared" si="237"/>
        <v>0</v>
      </c>
      <c r="AT1237" s="324">
        <f t="shared" si="238"/>
        <v>0</v>
      </c>
      <c r="AU1237" s="321">
        <f t="shared" si="239"/>
        <v>0</v>
      </c>
      <c r="AV1237" s="322" t="str">
        <f t="shared" si="229"/>
        <v/>
      </c>
      <c r="AW1237" s="110"/>
      <c r="AX1237" s="110"/>
      <c r="AY1237" s="110"/>
    </row>
    <row r="1238" spans="1:51">
      <c r="A1238" s="319"/>
      <c r="B1238" s="634"/>
      <c r="C1238" s="634"/>
      <c r="D1238" s="633"/>
      <c r="E1238" s="635"/>
      <c r="F1238" s="635"/>
      <c r="G1238" s="634"/>
      <c r="H1238" s="647"/>
      <c r="I1238" s="651"/>
      <c r="J1238" s="647"/>
      <c r="K1238" s="649"/>
      <c r="L1238" s="647">
        <f>IF(D1238="",0,VLOOKUP(D1238,LookupDataNonCounty!$B$2:$C$16,2,FALSE)*J1238)</f>
        <v>0</v>
      </c>
      <c r="M1238" s="647"/>
      <c r="N1238" s="647"/>
      <c r="O1238" s="647"/>
      <c r="P1238" s="647"/>
      <c r="Q1238" s="647"/>
      <c r="R1238" s="459"/>
      <c r="S1238" s="460"/>
      <c r="T1238" s="461"/>
      <c r="U1238" s="462"/>
      <c r="V1238" s="459"/>
      <c r="W1238" s="459"/>
      <c r="X1238" s="459"/>
      <c r="Y1238" s="463"/>
      <c r="Z1238" s="464"/>
      <c r="AA1238" s="465"/>
      <c r="AB1238" s="459"/>
      <c r="AC1238" s="463"/>
      <c r="AD1238" s="464"/>
      <c r="AE1238" s="466"/>
      <c r="AF1238" s="464"/>
      <c r="AG1238" s="461"/>
      <c r="AH1238" s="464"/>
      <c r="AI1238" s="461"/>
      <c r="AJ1238" s="653">
        <f t="shared" si="230"/>
        <v>1</v>
      </c>
      <c r="AK1238" s="608"/>
      <c r="AL1238" s="320">
        <f t="shared" si="228"/>
        <v>0</v>
      </c>
      <c r="AM1238" s="320">
        <f t="shared" si="231"/>
        <v>0</v>
      </c>
      <c r="AN1238" s="324">
        <f t="shared" si="232"/>
        <v>0</v>
      </c>
      <c r="AO1238" s="324">
        <f t="shared" si="233"/>
        <v>0</v>
      </c>
      <c r="AP1238" s="324">
        <f t="shared" si="234"/>
        <v>0</v>
      </c>
      <c r="AQ1238" s="324">
        <f t="shared" si="235"/>
        <v>0</v>
      </c>
      <c r="AR1238" s="324">
        <f t="shared" si="236"/>
        <v>0</v>
      </c>
      <c r="AS1238" s="324">
        <f t="shared" si="237"/>
        <v>0</v>
      </c>
      <c r="AT1238" s="324">
        <f t="shared" si="238"/>
        <v>0</v>
      </c>
      <c r="AU1238" s="321">
        <f t="shared" si="239"/>
        <v>0</v>
      </c>
      <c r="AV1238" s="322" t="str">
        <f t="shared" si="229"/>
        <v/>
      </c>
      <c r="AW1238" s="110"/>
      <c r="AX1238" s="110"/>
      <c r="AY1238" s="110"/>
    </row>
    <row r="1239" spans="1:51">
      <c r="A1239" s="319"/>
      <c r="B1239" s="634"/>
      <c r="C1239" s="634"/>
      <c r="D1239" s="633"/>
      <c r="E1239" s="635"/>
      <c r="F1239" s="635"/>
      <c r="G1239" s="634"/>
      <c r="H1239" s="647"/>
      <c r="I1239" s="651"/>
      <c r="J1239" s="647"/>
      <c r="K1239" s="649"/>
      <c r="L1239" s="647">
        <f>IF(D1239="",0,VLOOKUP(D1239,LookupDataNonCounty!$B$2:$C$16,2,FALSE)*J1239)</f>
        <v>0</v>
      </c>
      <c r="M1239" s="647"/>
      <c r="N1239" s="647"/>
      <c r="O1239" s="647"/>
      <c r="P1239" s="647"/>
      <c r="Q1239" s="647"/>
      <c r="R1239" s="459"/>
      <c r="S1239" s="460"/>
      <c r="T1239" s="461"/>
      <c r="U1239" s="462"/>
      <c r="V1239" s="459"/>
      <c r="W1239" s="459"/>
      <c r="X1239" s="459"/>
      <c r="Y1239" s="463"/>
      <c r="Z1239" s="464"/>
      <c r="AA1239" s="465"/>
      <c r="AB1239" s="459"/>
      <c r="AC1239" s="463"/>
      <c r="AD1239" s="464"/>
      <c r="AE1239" s="466"/>
      <c r="AF1239" s="464"/>
      <c r="AG1239" s="461"/>
      <c r="AH1239" s="464"/>
      <c r="AI1239" s="461"/>
      <c r="AJ1239" s="653">
        <f t="shared" si="230"/>
        <v>1</v>
      </c>
      <c r="AK1239" s="607"/>
      <c r="AL1239" s="320">
        <f t="shared" si="228"/>
        <v>0</v>
      </c>
      <c r="AM1239" s="320">
        <f t="shared" si="231"/>
        <v>0</v>
      </c>
      <c r="AN1239" s="324">
        <f t="shared" si="232"/>
        <v>0</v>
      </c>
      <c r="AO1239" s="324">
        <f t="shared" si="233"/>
        <v>0</v>
      </c>
      <c r="AP1239" s="324">
        <f t="shared" si="234"/>
        <v>0</v>
      </c>
      <c r="AQ1239" s="324">
        <f t="shared" si="235"/>
        <v>0</v>
      </c>
      <c r="AR1239" s="324">
        <f t="shared" si="236"/>
        <v>0</v>
      </c>
      <c r="AS1239" s="324">
        <f t="shared" si="237"/>
        <v>0</v>
      </c>
      <c r="AT1239" s="324">
        <f t="shared" si="238"/>
        <v>0</v>
      </c>
      <c r="AU1239" s="321">
        <f t="shared" si="239"/>
        <v>0</v>
      </c>
      <c r="AV1239" s="322" t="str">
        <f t="shared" si="229"/>
        <v/>
      </c>
      <c r="AW1239" s="110"/>
      <c r="AX1239" s="110"/>
      <c r="AY1239" s="110"/>
    </row>
    <row r="1240" spans="1:51">
      <c r="A1240" s="319"/>
      <c r="B1240" s="634"/>
      <c r="C1240" s="634"/>
      <c r="D1240" s="633"/>
      <c r="E1240" s="635"/>
      <c r="F1240" s="635"/>
      <c r="G1240" s="634"/>
      <c r="H1240" s="647"/>
      <c r="I1240" s="651"/>
      <c r="J1240" s="647"/>
      <c r="K1240" s="649"/>
      <c r="L1240" s="647">
        <f>IF(D1240="",0,VLOOKUP(D1240,LookupDataNonCounty!$B$2:$C$16,2,FALSE)*J1240)</f>
        <v>0</v>
      </c>
      <c r="M1240" s="647"/>
      <c r="N1240" s="647"/>
      <c r="O1240" s="647"/>
      <c r="P1240" s="647"/>
      <c r="Q1240" s="647"/>
      <c r="R1240" s="459"/>
      <c r="S1240" s="460"/>
      <c r="T1240" s="461"/>
      <c r="U1240" s="462"/>
      <c r="V1240" s="459"/>
      <c r="W1240" s="459"/>
      <c r="X1240" s="459"/>
      <c r="Y1240" s="463"/>
      <c r="Z1240" s="464"/>
      <c r="AA1240" s="465"/>
      <c r="AB1240" s="459"/>
      <c r="AC1240" s="463"/>
      <c r="AD1240" s="464"/>
      <c r="AE1240" s="466"/>
      <c r="AF1240" s="464"/>
      <c r="AG1240" s="461"/>
      <c r="AH1240" s="464"/>
      <c r="AI1240" s="461"/>
      <c r="AJ1240" s="653">
        <f t="shared" si="230"/>
        <v>1</v>
      </c>
      <c r="AK1240" s="608"/>
      <c r="AL1240" s="320">
        <f t="shared" si="228"/>
        <v>0</v>
      </c>
      <c r="AM1240" s="320">
        <f t="shared" si="231"/>
        <v>0</v>
      </c>
      <c r="AN1240" s="324">
        <f t="shared" si="232"/>
        <v>0</v>
      </c>
      <c r="AO1240" s="324">
        <f t="shared" si="233"/>
        <v>0</v>
      </c>
      <c r="AP1240" s="324">
        <f t="shared" si="234"/>
        <v>0</v>
      </c>
      <c r="AQ1240" s="324">
        <f t="shared" si="235"/>
        <v>0</v>
      </c>
      <c r="AR1240" s="324">
        <f t="shared" si="236"/>
        <v>0</v>
      </c>
      <c r="AS1240" s="324">
        <f t="shared" si="237"/>
        <v>0</v>
      </c>
      <c r="AT1240" s="324">
        <f t="shared" si="238"/>
        <v>0</v>
      </c>
      <c r="AU1240" s="321">
        <f t="shared" si="239"/>
        <v>0</v>
      </c>
      <c r="AV1240" s="322" t="str">
        <f t="shared" si="229"/>
        <v/>
      </c>
      <c r="AW1240" s="110"/>
      <c r="AX1240" s="110"/>
      <c r="AY1240" s="110"/>
    </row>
    <row r="1241" spans="1:51">
      <c r="A1241" s="319"/>
      <c r="B1241" s="634"/>
      <c r="C1241" s="634"/>
      <c r="D1241" s="633"/>
      <c r="E1241" s="635"/>
      <c r="F1241" s="635"/>
      <c r="G1241" s="634"/>
      <c r="H1241" s="647"/>
      <c r="I1241" s="651"/>
      <c r="J1241" s="647"/>
      <c r="K1241" s="649"/>
      <c r="L1241" s="647">
        <f>IF(D1241="",0,VLOOKUP(D1241,LookupDataNonCounty!$B$2:$C$16,2,FALSE)*J1241)</f>
        <v>0</v>
      </c>
      <c r="M1241" s="647"/>
      <c r="N1241" s="647"/>
      <c r="O1241" s="647"/>
      <c r="P1241" s="647"/>
      <c r="Q1241" s="647"/>
      <c r="R1241" s="459"/>
      <c r="S1241" s="460"/>
      <c r="T1241" s="461"/>
      <c r="U1241" s="462"/>
      <c r="V1241" s="459"/>
      <c r="W1241" s="459"/>
      <c r="X1241" s="459"/>
      <c r="Y1241" s="463"/>
      <c r="Z1241" s="464"/>
      <c r="AA1241" s="465"/>
      <c r="AB1241" s="459"/>
      <c r="AC1241" s="463"/>
      <c r="AD1241" s="464"/>
      <c r="AE1241" s="466"/>
      <c r="AF1241" s="464"/>
      <c r="AG1241" s="461"/>
      <c r="AH1241" s="464"/>
      <c r="AI1241" s="461"/>
      <c r="AJ1241" s="653">
        <f t="shared" si="230"/>
        <v>1</v>
      </c>
      <c r="AK1241" s="607"/>
      <c r="AL1241" s="320">
        <f t="shared" si="228"/>
        <v>0</v>
      </c>
      <c r="AM1241" s="320">
        <f t="shared" si="231"/>
        <v>0</v>
      </c>
      <c r="AN1241" s="324">
        <f t="shared" si="232"/>
        <v>0</v>
      </c>
      <c r="AO1241" s="324">
        <f t="shared" si="233"/>
        <v>0</v>
      </c>
      <c r="AP1241" s="324">
        <f t="shared" si="234"/>
        <v>0</v>
      </c>
      <c r="AQ1241" s="324">
        <f t="shared" si="235"/>
        <v>0</v>
      </c>
      <c r="AR1241" s="324">
        <f t="shared" si="236"/>
        <v>0</v>
      </c>
      <c r="AS1241" s="324">
        <f t="shared" si="237"/>
        <v>0</v>
      </c>
      <c r="AT1241" s="324">
        <f t="shared" si="238"/>
        <v>0</v>
      </c>
      <c r="AU1241" s="321">
        <f t="shared" si="239"/>
        <v>0</v>
      </c>
      <c r="AV1241" s="322" t="str">
        <f t="shared" si="229"/>
        <v/>
      </c>
      <c r="AW1241" s="110"/>
      <c r="AX1241" s="110"/>
      <c r="AY1241" s="110"/>
    </row>
    <row r="1242" spans="1:51">
      <c r="A1242" s="319"/>
      <c r="B1242" s="634"/>
      <c r="C1242" s="634"/>
      <c r="D1242" s="633"/>
      <c r="E1242" s="635"/>
      <c r="F1242" s="635"/>
      <c r="G1242" s="634"/>
      <c r="H1242" s="647"/>
      <c r="I1242" s="651"/>
      <c r="J1242" s="647"/>
      <c r="K1242" s="649"/>
      <c r="L1242" s="647">
        <f>IF(D1242="",0,VLOOKUP(D1242,LookupDataNonCounty!$B$2:$C$16,2,FALSE)*J1242)</f>
        <v>0</v>
      </c>
      <c r="M1242" s="647"/>
      <c r="N1242" s="647"/>
      <c r="O1242" s="647"/>
      <c r="P1242" s="647"/>
      <c r="Q1242" s="647"/>
      <c r="R1242" s="459"/>
      <c r="S1242" s="460"/>
      <c r="T1242" s="461"/>
      <c r="U1242" s="462"/>
      <c r="V1242" s="459"/>
      <c r="W1242" s="459"/>
      <c r="X1242" s="459"/>
      <c r="Y1242" s="463"/>
      <c r="Z1242" s="464"/>
      <c r="AA1242" s="465"/>
      <c r="AB1242" s="459"/>
      <c r="AC1242" s="463"/>
      <c r="AD1242" s="464"/>
      <c r="AE1242" s="466"/>
      <c r="AF1242" s="464"/>
      <c r="AG1242" s="461"/>
      <c r="AH1242" s="464"/>
      <c r="AI1242" s="461"/>
      <c r="AJ1242" s="653">
        <f t="shared" si="230"/>
        <v>1</v>
      </c>
      <c r="AK1242" s="608"/>
      <c r="AL1242" s="320">
        <f t="shared" si="228"/>
        <v>0</v>
      </c>
      <c r="AM1242" s="320">
        <f t="shared" si="231"/>
        <v>0</v>
      </c>
      <c r="AN1242" s="324">
        <f t="shared" si="232"/>
        <v>0</v>
      </c>
      <c r="AO1242" s="324">
        <f t="shared" si="233"/>
        <v>0</v>
      </c>
      <c r="AP1242" s="324">
        <f t="shared" si="234"/>
        <v>0</v>
      </c>
      <c r="AQ1242" s="324">
        <f t="shared" si="235"/>
        <v>0</v>
      </c>
      <c r="AR1242" s="324">
        <f t="shared" si="236"/>
        <v>0</v>
      </c>
      <c r="AS1242" s="324">
        <f t="shared" si="237"/>
        <v>0</v>
      </c>
      <c r="AT1242" s="324">
        <f t="shared" si="238"/>
        <v>0</v>
      </c>
      <c r="AU1242" s="321">
        <f t="shared" si="239"/>
        <v>0</v>
      </c>
      <c r="AV1242" s="322" t="str">
        <f t="shared" si="229"/>
        <v/>
      </c>
      <c r="AW1242" s="110"/>
      <c r="AX1242" s="110"/>
      <c r="AY1242" s="110"/>
    </row>
    <row r="1243" spans="1:51">
      <c r="A1243" s="319"/>
      <c r="B1243" s="634"/>
      <c r="C1243" s="634"/>
      <c r="D1243" s="633"/>
      <c r="E1243" s="635"/>
      <c r="F1243" s="635"/>
      <c r="G1243" s="634"/>
      <c r="H1243" s="647"/>
      <c r="I1243" s="651"/>
      <c r="J1243" s="647"/>
      <c r="K1243" s="649"/>
      <c r="L1243" s="647">
        <f>IF(D1243="",0,VLOOKUP(D1243,LookupDataNonCounty!$B$2:$C$16,2,FALSE)*J1243)</f>
        <v>0</v>
      </c>
      <c r="M1243" s="647"/>
      <c r="N1243" s="647"/>
      <c r="O1243" s="647"/>
      <c r="P1243" s="647"/>
      <c r="Q1243" s="647"/>
      <c r="R1243" s="459"/>
      <c r="S1243" s="460"/>
      <c r="T1243" s="461"/>
      <c r="U1243" s="462"/>
      <c r="V1243" s="459"/>
      <c r="W1243" s="459"/>
      <c r="X1243" s="459"/>
      <c r="Y1243" s="463"/>
      <c r="Z1243" s="464"/>
      <c r="AA1243" s="465"/>
      <c r="AB1243" s="459"/>
      <c r="AC1243" s="463"/>
      <c r="AD1243" s="464"/>
      <c r="AE1243" s="466"/>
      <c r="AF1243" s="464"/>
      <c r="AG1243" s="461"/>
      <c r="AH1243" s="464"/>
      <c r="AI1243" s="461"/>
      <c r="AJ1243" s="653">
        <f t="shared" si="230"/>
        <v>1</v>
      </c>
      <c r="AK1243" s="607"/>
      <c r="AL1243" s="320">
        <f t="shared" si="228"/>
        <v>0</v>
      </c>
      <c r="AM1243" s="320">
        <f t="shared" si="231"/>
        <v>0</v>
      </c>
      <c r="AN1243" s="324">
        <f t="shared" si="232"/>
        <v>0</v>
      </c>
      <c r="AO1243" s="324">
        <f t="shared" si="233"/>
        <v>0</v>
      </c>
      <c r="AP1243" s="324">
        <f t="shared" si="234"/>
        <v>0</v>
      </c>
      <c r="AQ1243" s="324">
        <f t="shared" si="235"/>
        <v>0</v>
      </c>
      <c r="AR1243" s="324">
        <f t="shared" si="236"/>
        <v>0</v>
      </c>
      <c r="AS1243" s="324">
        <f t="shared" si="237"/>
        <v>0</v>
      </c>
      <c r="AT1243" s="324">
        <f t="shared" si="238"/>
        <v>0</v>
      </c>
      <c r="AU1243" s="321">
        <f t="shared" si="239"/>
        <v>0</v>
      </c>
      <c r="AV1243" s="322" t="str">
        <f t="shared" si="229"/>
        <v/>
      </c>
      <c r="AW1243" s="110"/>
      <c r="AX1243" s="110"/>
      <c r="AY1243" s="110"/>
    </row>
    <row r="1244" spans="1:51">
      <c r="A1244" s="319"/>
      <c r="B1244" s="634"/>
      <c r="C1244" s="634"/>
      <c r="D1244" s="633"/>
      <c r="E1244" s="635"/>
      <c r="F1244" s="635"/>
      <c r="G1244" s="634"/>
      <c r="H1244" s="647"/>
      <c r="I1244" s="651"/>
      <c r="J1244" s="647"/>
      <c r="K1244" s="649"/>
      <c r="L1244" s="647">
        <f>IF(D1244="",0,VLOOKUP(D1244,LookupDataNonCounty!$B$2:$C$16,2,FALSE)*J1244)</f>
        <v>0</v>
      </c>
      <c r="M1244" s="647"/>
      <c r="N1244" s="647"/>
      <c r="O1244" s="647"/>
      <c r="P1244" s="647"/>
      <c r="Q1244" s="647"/>
      <c r="R1244" s="459"/>
      <c r="S1244" s="460"/>
      <c r="T1244" s="461"/>
      <c r="U1244" s="462"/>
      <c r="V1244" s="459"/>
      <c r="W1244" s="459"/>
      <c r="X1244" s="459"/>
      <c r="Y1244" s="463"/>
      <c r="Z1244" s="464"/>
      <c r="AA1244" s="465"/>
      <c r="AB1244" s="459"/>
      <c r="AC1244" s="463"/>
      <c r="AD1244" s="464"/>
      <c r="AE1244" s="466"/>
      <c r="AF1244" s="464"/>
      <c r="AG1244" s="461"/>
      <c r="AH1244" s="464"/>
      <c r="AI1244" s="461"/>
      <c r="AJ1244" s="653">
        <f t="shared" si="230"/>
        <v>1</v>
      </c>
      <c r="AK1244" s="608"/>
      <c r="AL1244" s="320">
        <f t="shared" si="228"/>
        <v>0</v>
      </c>
      <c r="AM1244" s="320">
        <f t="shared" si="231"/>
        <v>0</v>
      </c>
      <c r="AN1244" s="324">
        <f t="shared" si="232"/>
        <v>0</v>
      </c>
      <c r="AO1244" s="324">
        <f t="shared" si="233"/>
        <v>0</v>
      </c>
      <c r="AP1244" s="324">
        <f t="shared" si="234"/>
        <v>0</v>
      </c>
      <c r="AQ1244" s="324">
        <f t="shared" si="235"/>
        <v>0</v>
      </c>
      <c r="AR1244" s="324">
        <f t="shared" si="236"/>
        <v>0</v>
      </c>
      <c r="AS1244" s="324">
        <f t="shared" si="237"/>
        <v>0</v>
      </c>
      <c r="AT1244" s="324">
        <f t="shared" si="238"/>
        <v>0</v>
      </c>
      <c r="AU1244" s="321">
        <f t="shared" si="239"/>
        <v>0</v>
      </c>
      <c r="AV1244" s="322" t="str">
        <f t="shared" si="229"/>
        <v/>
      </c>
      <c r="AW1244" s="110"/>
      <c r="AX1244" s="110"/>
      <c r="AY1244" s="110"/>
    </row>
    <row r="1245" spans="1:51">
      <c r="A1245" s="319"/>
      <c r="B1245" s="634"/>
      <c r="C1245" s="634"/>
      <c r="D1245" s="633"/>
      <c r="E1245" s="635"/>
      <c r="F1245" s="635"/>
      <c r="G1245" s="634"/>
      <c r="H1245" s="647"/>
      <c r="I1245" s="651"/>
      <c r="J1245" s="647"/>
      <c r="K1245" s="649"/>
      <c r="L1245" s="647">
        <f>IF(D1245="",0,VLOOKUP(D1245,LookupDataNonCounty!$B$2:$C$16,2,FALSE)*J1245)</f>
        <v>0</v>
      </c>
      <c r="M1245" s="647"/>
      <c r="N1245" s="647"/>
      <c r="O1245" s="647"/>
      <c r="P1245" s="647"/>
      <c r="Q1245" s="647"/>
      <c r="R1245" s="459"/>
      <c r="S1245" s="460"/>
      <c r="T1245" s="461"/>
      <c r="U1245" s="462"/>
      <c r="V1245" s="459"/>
      <c r="W1245" s="459"/>
      <c r="X1245" s="459"/>
      <c r="Y1245" s="463"/>
      <c r="Z1245" s="464"/>
      <c r="AA1245" s="465"/>
      <c r="AB1245" s="459"/>
      <c r="AC1245" s="463"/>
      <c r="AD1245" s="464"/>
      <c r="AE1245" s="466"/>
      <c r="AF1245" s="464"/>
      <c r="AG1245" s="461"/>
      <c r="AH1245" s="464"/>
      <c r="AI1245" s="461"/>
      <c r="AJ1245" s="653">
        <f t="shared" si="230"/>
        <v>1</v>
      </c>
      <c r="AK1245" s="607"/>
      <c r="AL1245" s="320">
        <f t="shared" si="228"/>
        <v>0</v>
      </c>
      <c r="AM1245" s="320">
        <f t="shared" si="231"/>
        <v>0</v>
      </c>
      <c r="AN1245" s="324">
        <f t="shared" si="232"/>
        <v>0</v>
      </c>
      <c r="AO1245" s="324">
        <f t="shared" si="233"/>
        <v>0</v>
      </c>
      <c r="AP1245" s="324">
        <f t="shared" si="234"/>
        <v>0</v>
      </c>
      <c r="AQ1245" s="324">
        <f t="shared" si="235"/>
        <v>0</v>
      </c>
      <c r="AR1245" s="324">
        <f t="shared" si="236"/>
        <v>0</v>
      </c>
      <c r="AS1245" s="324">
        <f t="shared" si="237"/>
        <v>0</v>
      </c>
      <c r="AT1245" s="324">
        <f t="shared" si="238"/>
        <v>0</v>
      </c>
      <c r="AU1245" s="321">
        <f t="shared" si="239"/>
        <v>0</v>
      </c>
      <c r="AV1245" s="322" t="str">
        <f t="shared" si="229"/>
        <v/>
      </c>
      <c r="AW1245" s="110"/>
      <c r="AX1245" s="110"/>
      <c r="AY1245" s="110"/>
    </row>
    <row r="1246" spans="1:51">
      <c r="A1246" s="319"/>
      <c r="B1246" s="634"/>
      <c r="C1246" s="634"/>
      <c r="D1246" s="633"/>
      <c r="E1246" s="635"/>
      <c r="F1246" s="635"/>
      <c r="G1246" s="634"/>
      <c r="H1246" s="647"/>
      <c r="I1246" s="651"/>
      <c r="J1246" s="647"/>
      <c r="K1246" s="649"/>
      <c r="L1246" s="647">
        <f>IF(D1246="",0,VLOOKUP(D1246,LookupDataNonCounty!$B$2:$C$16,2,FALSE)*J1246)</f>
        <v>0</v>
      </c>
      <c r="M1246" s="647"/>
      <c r="N1246" s="647"/>
      <c r="O1246" s="647"/>
      <c r="P1246" s="647"/>
      <c r="Q1246" s="647"/>
      <c r="R1246" s="459"/>
      <c r="S1246" s="460"/>
      <c r="T1246" s="461"/>
      <c r="U1246" s="462"/>
      <c r="V1246" s="459"/>
      <c r="W1246" s="459"/>
      <c r="X1246" s="459"/>
      <c r="Y1246" s="463"/>
      <c r="Z1246" s="464"/>
      <c r="AA1246" s="465"/>
      <c r="AB1246" s="459"/>
      <c r="AC1246" s="463"/>
      <c r="AD1246" s="464"/>
      <c r="AE1246" s="466"/>
      <c r="AF1246" s="464"/>
      <c r="AG1246" s="461"/>
      <c r="AH1246" s="464"/>
      <c r="AI1246" s="461"/>
      <c r="AJ1246" s="653">
        <f t="shared" si="230"/>
        <v>1</v>
      </c>
      <c r="AK1246" s="608"/>
      <c r="AL1246" s="320">
        <f t="shared" si="228"/>
        <v>0</v>
      </c>
      <c r="AM1246" s="320">
        <f t="shared" si="231"/>
        <v>0</v>
      </c>
      <c r="AN1246" s="324">
        <f t="shared" si="232"/>
        <v>0</v>
      </c>
      <c r="AO1246" s="324">
        <f t="shared" si="233"/>
        <v>0</v>
      </c>
      <c r="AP1246" s="324">
        <f t="shared" si="234"/>
        <v>0</v>
      </c>
      <c r="AQ1246" s="324">
        <f t="shared" si="235"/>
        <v>0</v>
      </c>
      <c r="AR1246" s="324">
        <f t="shared" si="236"/>
        <v>0</v>
      </c>
      <c r="AS1246" s="324">
        <f t="shared" si="237"/>
        <v>0</v>
      </c>
      <c r="AT1246" s="324">
        <f t="shared" si="238"/>
        <v>0</v>
      </c>
      <c r="AU1246" s="321">
        <f t="shared" si="239"/>
        <v>0</v>
      </c>
      <c r="AV1246" s="322" t="str">
        <f t="shared" si="229"/>
        <v/>
      </c>
      <c r="AW1246" s="110"/>
      <c r="AX1246" s="110"/>
      <c r="AY1246" s="110"/>
    </row>
    <row r="1247" spans="1:51">
      <c r="A1247" s="319"/>
      <c r="B1247" s="634"/>
      <c r="C1247" s="634"/>
      <c r="D1247" s="633"/>
      <c r="E1247" s="635"/>
      <c r="F1247" s="635"/>
      <c r="G1247" s="634"/>
      <c r="H1247" s="647"/>
      <c r="I1247" s="651"/>
      <c r="J1247" s="647"/>
      <c r="K1247" s="649"/>
      <c r="L1247" s="647">
        <f>IF(D1247="",0,VLOOKUP(D1247,LookupDataNonCounty!$B$2:$C$16,2,FALSE)*J1247)</f>
        <v>0</v>
      </c>
      <c r="M1247" s="647"/>
      <c r="N1247" s="647"/>
      <c r="O1247" s="647"/>
      <c r="P1247" s="647"/>
      <c r="Q1247" s="647"/>
      <c r="R1247" s="459"/>
      <c r="S1247" s="460"/>
      <c r="T1247" s="461"/>
      <c r="U1247" s="462"/>
      <c r="V1247" s="459"/>
      <c r="W1247" s="459"/>
      <c r="X1247" s="459"/>
      <c r="Y1247" s="463"/>
      <c r="Z1247" s="464"/>
      <c r="AA1247" s="465"/>
      <c r="AB1247" s="459"/>
      <c r="AC1247" s="463"/>
      <c r="AD1247" s="464"/>
      <c r="AE1247" s="466"/>
      <c r="AF1247" s="464"/>
      <c r="AG1247" s="461"/>
      <c r="AH1247" s="464"/>
      <c r="AI1247" s="461"/>
      <c r="AJ1247" s="653">
        <f t="shared" si="230"/>
        <v>1</v>
      </c>
      <c r="AK1247" s="607"/>
      <c r="AL1247" s="320">
        <f t="shared" si="228"/>
        <v>0</v>
      </c>
      <c r="AM1247" s="320">
        <f t="shared" si="231"/>
        <v>0</v>
      </c>
      <c r="AN1247" s="324">
        <f t="shared" si="232"/>
        <v>0</v>
      </c>
      <c r="AO1247" s="324">
        <f t="shared" si="233"/>
        <v>0</v>
      </c>
      <c r="AP1247" s="324">
        <f t="shared" si="234"/>
        <v>0</v>
      </c>
      <c r="AQ1247" s="324">
        <f t="shared" si="235"/>
        <v>0</v>
      </c>
      <c r="AR1247" s="324">
        <f t="shared" si="236"/>
        <v>0</v>
      </c>
      <c r="AS1247" s="324">
        <f t="shared" si="237"/>
        <v>0</v>
      </c>
      <c r="AT1247" s="324">
        <f t="shared" si="238"/>
        <v>0</v>
      </c>
      <c r="AU1247" s="321">
        <f t="shared" si="239"/>
        <v>0</v>
      </c>
      <c r="AV1247" s="322" t="str">
        <f t="shared" si="229"/>
        <v/>
      </c>
      <c r="AW1247" s="110"/>
      <c r="AX1247" s="110"/>
      <c r="AY1247" s="110"/>
    </row>
    <row r="1248" spans="1:51">
      <c r="A1248" s="319"/>
      <c r="B1248" s="634"/>
      <c r="C1248" s="634"/>
      <c r="D1248" s="633"/>
      <c r="E1248" s="635"/>
      <c r="F1248" s="635"/>
      <c r="G1248" s="634"/>
      <c r="H1248" s="647"/>
      <c r="I1248" s="651"/>
      <c r="J1248" s="647"/>
      <c r="K1248" s="649"/>
      <c r="L1248" s="647">
        <f>IF(D1248="",0,VLOOKUP(D1248,LookupDataNonCounty!$B$2:$C$16,2,FALSE)*J1248)</f>
        <v>0</v>
      </c>
      <c r="M1248" s="647"/>
      <c r="N1248" s="647"/>
      <c r="O1248" s="647"/>
      <c r="P1248" s="647"/>
      <c r="Q1248" s="647"/>
      <c r="R1248" s="459"/>
      <c r="S1248" s="460"/>
      <c r="T1248" s="461"/>
      <c r="U1248" s="462"/>
      <c r="V1248" s="459"/>
      <c r="W1248" s="459"/>
      <c r="X1248" s="459"/>
      <c r="Y1248" s="463"/>
      <c r="Z1248" s="464"/>
      <c r="AA1248" s="465"/>
      <c r="AB1248" s="459"/>
      <c r="AC1248" s="463"/>
      <c r="AD1248" s="464"/>
      <c r="AE1248" s="466"/>
      <c r="AF1248" s="464"/>
      <c r="AG1248" s="461"/>
      <c r="AH1248" s="464"/>
      <c r="AI1248" s="461"/>
      <c r="AJ1248" s="653">
        <f t="shared" si="230"/>
        <v>1</v>
      </c>
      <c r="AK1248" s="608"/>
      <c r="AL1248" s="320">
        <f t="shared" si="228"/>
        <v>0</v>
      </c>
      <c r="AM1248" s="320">
        <f t="shared" si="231"/>
        <v>0</v>
      </c>
      <c r="AN1248" s="324">
        <f t="shared" si="232"/>
        <v>0</v>
      </c>
      <c r="AO1248" s="324">
        <f t="shared" si="233"/>
        <v>0</v>
      </c>
      <c r="AP1248" s="324">
        <f t="shared" si="234"/>
        <v>0</v>
      </c>
      <c r="AQ1248" s="324">
        <f t="shared" si="235"/>
        <v>0</v>
      </c>
      <c r="AR1248" s="324">
        <f t="shared" si="236"/>
        <v>0</v>
      </c>
      <c r="AS1248" s="324">
        <f t="shared" si="237"/>
        <v>0</v>
      </c>
      <c r="AT1248" s="324">
        <f t="shared" si="238"/>
        <v>0</v>
      </c>
      <c r="AU1248" s="321">
        <f t="shared" si="239"/>
        <v>0</v>
      </c>
      <c r="AV1248" s="322" t="str">
        <f t="shared" si="229"/>
        <v/>
      </c>
      <c r="AW1248" s="110"/>
      <c r="AX1248" s="110"/>
      <c r="AY1248" s="110"/>
    </row>
    <row r="1249" spans="1:51">
      <c r="A1249" s="319"/>
      <c r="B1249" s="634"/>
      <c r="C1249" s="634"/>
      <c r="D1249" s="633"/>
      <c r="E1249" s="635"/>
      <c r="F1249" s="635"/>
      <c r="G1249" s="634"/>
      <c r="H1249" s="647"/>
      <c r="I1249" s="651"/>
      <c r="J1249" s="647"/>
      <c r="K1249" s="649"/>
      <c r="L1249" s="647">
        <f>IF(D1249="",0,VLOOKUP(D1249,LookupDataNonCounty!$B$2:$C$16,2,FALSE)*J1249)</f>
        <v>0</v>
      </c>
      <c r="M1249" s="647"/>
      <c r="N1249" s="647"/>
      <c r="O1249" s="647"/>
      <c r="P1249" s="647"/>
      <c r="Q1249" s="647"/>
      <c r="R1249" s="459"/>
      <c r="S1249" s="460"/>
      <c r="T1249" s="461"/>
      <c r="U1249" s="462"/>
      <c r="V1249" s="459"/>
      <c r="W1249" s="459"/>
      <c r="X1249" s="459"/>
      <c r="Y1249" s="463"/>
      <c r="Z1249" s="464"/>
      <c r="AA1249" s="465"/>
      <c r="AB1249" s="459"/>
      <c r="AC1249" s="463"/>
      <c r="AD1249" s="464"/>
      <c r="AE1249" s="466"/>
      <c r="AF1249" s="464"/>
      <c r="AG1249" s="461"/>
      <c r="AH1249" s="464"/>
      <c r="AI1249" s="461"/>
      <c r="AJ1249" s="653">
        <f t="shared" si="230"/>
        <v>1</v>
      </c>
      <c r="AK1249" s="607"/>
      <c r="AL1249" s="320">
        <f t="shared" si="228"/>
        <v>0</v>
      </c>
      <c r="AM1249" s="320">
        <f t="shared" si="231"/>
        <v>0</v>
      </c>
      <c r="AN1249" s="324">
        <f t="shared" si="232"/>
        <v>0</v>
      </c>
      <c r="AO1249" s="324">
        <f t="shared" si="233"/>
        <v>0</v>
      </c>
      <c r="AP1249" s="324">
        <f t="shared" si="234"/>
        <v>0</v>
      </c>
      <c r="AQ1249" s="324">
        <f t="shared" si="235"/>
        <v>0</v>
      </c>
      <c r="AR1249" s="324">
        <f t="shared" si="236"/>
        <v>0</v>
      </c>
      <c r="AS1249" s="324">
        <f t="shared" si="237"/>
        <v>0</v>
      </c>
      <c r="AT1249" s="324">
        <f t="shared" si="238"/>
        <v>0</v>
      </c>
      <c r="AU1249" s="321">
        <f t="shared" si="239"/>
        <v>0</v>
      </c>
      <c r="AV1249" s="322" t="str">
        <f t="shared" si="229"/>
        <v/>
      </c>
      <c r="AW1249" s="110"/>
      <c r="AX1249" s="110"/>
      <c r="AY1249" s="110"/>
    </row>
    <row r="1250" spans="1:51">
      <c r="A1250" s="319"/>
      <c r="B1250" s="634"/>
      <c r="C1250" s="634"/>
      <c r="D1250" s="633"/>
      <c r="E1250" s="635"/>
      <c r="F1250" s="635"/>
      <c r="G1250" s="634"/>
      <c r="H1250" s="647"/>
      <c r="I1250" s="651"/>
      <c r="J1250" s="647"/>
      <c r="K1250" s="649"/>
      <c r="L1250" s="647">
        <f>IF(D1250="",0,VLOOKUP(D1250,LookupDataNonCounty!$B$2:$C$16,2,FALSE)*J1250)</f>
        <v>0</v>
      </c>
      <c r="M1250" s="647"/>
      <c r="N1250" s="647"/>
      <c r="O1250" s="647"/>
      <c r="P1250" s="647"/>
      <c r="Q1250" s="647"/>
      <c r="R1250" s="459"/>
      <c r="S1250" s="460"/>
      <c r="T1250" s="461"/>
      <c r="U1250" s="462"/>
      <c r="V1250" s="459"/>
      <c r="W1250" s="459"/>
      <c r="X1250" s="459"/>
      <c r="Y1250" s="463"/>
      <c r="Z1250" s="464"/>
      <c r="AA1250" s="465"/>
      <c r="AB1250" s="459"/>
      <c r="AC1250" s="463"/>
      <c r="AD1250" s="464"/>
      <c r="AE1250" s="466"/>
      <c r="AF1250" s="464"/>
      <c r="AG1250" s="461"/>
      <c r="AH1250" s="464"/>
      <c r="AI1250" s="461"/>
      <c r="AJ1250" s="653">
        <f t="shared" si="230"/>
        <v>1</v>
      </c>
      <c r="AK1250" s="608"/>
      <c r="AL1250" s="320">
        <f t="shared" si="228"/>
        <v>0</v>
      </c>
      <c r="AM1250" s="320">
        <f t="shared" si="231"/>
        <v>0</v>
      </c>
      <c r="AN1250" s="324">
        <f t="shared" si="232"/>
        <v>0</v>
      </c>
      <c r="AO1250" s="324">
        <f t="shared" si="233"/>
        <v>0</v>
      </c>
      <c r="AP1250" s="324">
        <f t="shared" si="234"/>
        <v>0</v>
      </c>
      <c r="AQ1250" s="324">
        <f t="shared" si="235"/>
        <v>0</v>
      </c>
      <c r="AR1250" s="324">
        <f t="shared" si="236"/>
        <v>0</v>
      </c>
      <c r="AS1250" s="324">
        <f t="shared" si="237"/>
        <v>0</v>
      </c>
      <c r="AT1250" s="324">
        <f t="shared" si="238"/>
        <v>0</v>
      </c>
      <c r="AU1250" s="321">
        <f t="shared" si="239"/>
        <v>0</v>
      </c>
      <c r="AV1250" s="322" t="str">
        <f t="shared" si="229"/>
        <v/>
      </c>
      <c r="AW1250" s="110"/>
      <c r="AX1250" s="110"/>
      <c r="AY1250" s="110"/>
    </row>
    <row r="1251" spans="1:51">
      <c r="A1251" s="319"/>
      <c r="B1251" s="634"/>
      <c r="C1251" s="634"/>
      <c r="D1251" s="633"/>
      <c r="E1251" s="635"/>
      <c r="F1251" s="635"/>
      <c r="G1251" s="634"/>
      <c r="H1251" s="647"/>
      <c r="I1251" s="651"/>
      <c r="J1251" s="647"/>
      <c r="K1251" s="649"/>
      <c r="L1251" s="647">
        <f>IF(D1251="",0,VLOOKUP(D1251,LookupDataNonCounty!$B$2:$C$16,2,FALSE)*J1251)</f>
        <v>0</v>
      </c>
      <c r="M1251" s="647"/>
      <c r="N1251" s="647"/>
      <c r="O1251" s="647"/>
      <c r="P1251" s="647"/>
      <c r="Q1251" s="647"/>
      <c r="R1251" s="459"/>
      <c r="S1251" s="460"/>
      <c r="T1251" s="461"/>
      <c r="U1251" s="462"/>
      <c r="V1251" s="459"/>
      <c r="W1251" s="459"/>
      <c r="X1251" s="459"/>
      <c r="Y1251" s="463"/>
      <c r="Z1251" s="464"/>
      <c r="AA1251" s="465"/>
      <c r="AB1251" s="459"/>
      <c r="AC1251" s="463"/>
      <c r="AD1251" s="464"/>
      <c r="AE1251" s="466"/>
      <c r="AF1251" s="464"/>
      <c r="AG1251" s="461"/>
      <c r="AH1251" s="464"/>
      <c r="AI1251" s="461"/>
      <c r="AJ1251" s="653">
        <f t="shared" si="230"/>
        <v>1</v>
      </c>
      <c r="AK1251" s="607"/>
      <c r="AL1251" s="320">
        <f t="shared" si="228"/>
        <v>0</v>
      </c>
      <c r="AM1251" s="320">
        <f t="shared" si="231"/>
        <v>0</v>
      </c>
      <c r="AN1251" s="324">
        <f t="shared" si="232"/>
        <v>0</v>
      </c>
      <c r="AO1251" s="324">
        <f t="shared" si="233"/>
        <v>0</v>
      </c>
      <c r="AP1251" s="324">
        <f t="shared" si="234"/>
        <v>0</v>
      </c>
      <c r="AQ1251" s="324">
        <f t="shared" si="235"/>
        <v>0</v>
      </c>
      <c r="AR1251" s="324">
        <f t="shared" si="236"/>
        <v>0</v>
      </c>
      <c r="AS1251" s="324">
        <f t="shared" si="237"/>
        <v>0</v>
      </c>
      <c r="AT1251" s="324">
        <f t="shared" si="238"/>
        <v>0</v>
      </c>
      <c r="AU1251" s="321">
        <f t="shared" si="239"/>
        <v>0</v>
      </c>
      <c r="AV1251" s="322" t="str">
        <f t="shared" si="229"/>
        <v/>
      </c>
      <c r="AW1251" s="110"/>
      <c r="AX1251" s="110"/>
      <c r="AY1251" s="110"/>
    </row>
    <row r="1252" spans="1:51">
      <c r="A1252" s="319"/>
      <c r="B1252" s="634"/>
      <c r="C1252" s="634"/>
      <c r="D1252" s="633"/>
      <c r="E1252" s="635"/>
      <c r="F1252" s="635"/>
      <c r="G1252" s="634"/>
      <c r="H1252" s="647"/>
      <c r="I1252" s="651"/>
      <c r="J1252" s="647"/>
      <c r="K1252" s="649"/>
      <c r="L1252" s="647">
        <f>IF(D1252="",0,VLOOKUP(D1252,LookupDataNonCounty!$B$2:$C$16,2,FALSE)*J1252)</f>
        <v>0</v>
      </c>
      <c r="M1252" s="647"/>
      <c r="N1252" s="647"/>
      <c r="O1252" s="647"/>
      <c r="P1252" s="647"/>
      <c r="Q1252" s="647"/>
      <c r="R1252" s="459"/>
      <c r="S1252" s="460"/>
      <c r="T1252" s="461"/>
      <c r="U1252" s="462"/>
      <c r="V1252" s="459"/>
      <c r="W1252" s="459"/>
      <c r="X1252" s="459"/>
      <c r="Y1252" s="463"/>
      <c r="Z1252" s="464"/>
      <c r="AA1252" s="465"/>
      <c r="AB1252" s="459"/>
      <c r="AC1252" s="463"/>
      <c r="AD1252" s="464"/>
      <c r="AE1252" s="466"/>
      <c r="AF1252" s="464"/>
      <c r="AG1252" s="461"/>
      <c r="AH1252" s="464"/>
      <c r="AI1252" s="461"/>
      <c r="AJ1252" s="653">
        <f t="shared" si="230"/>
        <v>1</v>
      </c>
      <c r="AK1252" s="608"/>
      <c r="AL1252" s="320">
        <f t="shared" si="228"/>
        <v>0</v>
      </c>
      <c r="AM1252" s="320">
        <f t="shared" si="231"/>
        <v>0</v>
      </c>
      <c r="AN1252" s="324">
        <f t="shared" si="232"/>
        <v>0</v>
      </c>
      <c r="AO1252" s="324">
        <f t="shared" si="233"/>
        <v>0</v>
      </c>
      <c r="AP1252" s="324">
        <f t="shared" si="234"/>
        <v>0</v>
      </c>
      <c r="AQ1252" s="324">
        <f t="shared" si="235"/>
        <v>0</v>
      </c>
      <c r="AR1252" s="324">
        <f t="shared" si="236"/>
        <v>0</v>
      </c>
      <c r="AS1252" s="324">
        <f t="shared" si="237"/>
        <v>0</v>
      </c>
      <c r="AT1252" s="324">
        <f t="shared" si="238"/>
        <v>0</v>
      </c>
      <c r="AU1252" s="321">
        <f t="shared" si="239"/>
        <v>0</v>
      </c>
      <c r="AV1252" s="322" t="str">
        <f t="shared" si="229"/>
        <v/>
      </c>
      <c r="AW1252" s="110"/>
      <c r="AX1252" s="110"/>
      <c r="AY1252" s="110"/>
    </row>
    <row r="1253" spans="1:51">
      <c r="A1253" s="319"/>
      <c r="B1253" s="634"/>
      <c r="C1253" s="634"/>
      <c r="D1253" s="633"/>
      <c r="E1253" s="635"/>
      <c r="F1253" s="635"/>
      <c r="G1253" s="634"/>
      <c r="H1253" s="647"/>
      <c r="I1253" s="651"/>
      <c r="J1253" s="647"/>
      <c r="K1253" s="649"/>
      <c r="L1253" s="647">
        <f>IF(D1253="",0,VLOOKUP(D1253,LookupDataNonCounty!$B$2:$C$16,2,FALSE)*J1253)</f>
        <v>0</v>
      </c>
      <c r="M1253" s="647"/>
      <c r="N1253" s="647"/>
      <c r="O1253" s="647"/>
      <c r="P1253" s="647"/>
      <c r="Q1253" s="647"/>
      <c r="R1253" s="459"/>
      <c r="S1253" s="460"/>
      <c r="T1253" s="461"/>
      <c r="U1253" s="462"/>
      <c r="V1253" s="459"/>
      <c r="W1253" s="459"/>
      <c r="X1253" s="459"/>
      <c r="Y1253" s="463"/>
      <c r="Z1253" s="464"/>
      <c r="AA1253" s="465"/>
      <c r="AB1253" s="459"/>
      <c r="AC1253" s="463"/>
      <c r="AD1253" s="464"/>
      <c r="AE1253" s="466"/>
      <c r="AF1253" s="464"/>
      <c r="AG1253" s="461"/>
      <c r="AH1253" s="464"/>
      <c r="AI1253" s="461"/>
      <c r="AJ1253" s="653">
        <f t="shared" si="230"/>
        <v>1</v>
      </c>
      <c r="AK1253" s="607"/>
      <c r="AL1253" s="320">
        <f t="shared" si="228"/>
        <v>0</v>
      </c>
      <c r="AM1253" s="320">
        <f t="shared" si="231"/>
        <v>0</v>
      </c>
      <c r="AN1253" s="324">
        <f t="shared" si="232"/>
        <v>0</v>
      </c>
      <c r="AO1253" s="324">
        <f t="shared" si="233"/>
        <v>0</v>
      </c>
      <c r="AP1253" s="324">
        <f t="shared" si="234"/>
        <v>0</v>
      </c>
      <c r="AQ1253" s="324">
        <f t="shared" si="235"/>
        <v>0</v>
      </c>
      <c r="AR1253" s="324">
        <f t="shared" si="236"/>
        <v>0</v>
      </c>
      <c r="AS1253" s="324">
        <f t="shared" si="237"/>
        <v>0</v>
      </c>
      <c r="AT1253" s="324">
        <f t="shared" si="238"/>
        <v>0</v>
      </c>
      <c r="AU1253" s="321">
        <f t="shared" si="239"/>
        <v>0</v>
      </c>
      <c r="AV1253" s="322" t="str">
        <f t="shared" si="229"/>
        <v/>
      </c>
      <c r="AW1253" s="110"/>
      <c r="AX1253" s="110"/>
      <c r="AY1253" s="110"/>
    </row>
    <row r="1254" spans="1:51">
      <c r="A1254" s="319"/>
      <c r="B1254" s="634"/>
      <c r="C1254" s="634"/>
      <c r="D1254" s="633"/>
      <c r="E1254" s="635"/>
      <c r="F1254" s="635"/>
      <c r="G1254" s="634"/>
      <c r="H1254" s="647"/>
      <c r="I1254" s="651"/>
      <c r="J1254" s="647"/>
      <c r="K1254" s="649"/>
      <c r="L1254" s="647">
        <f>IF(D1254="",0,VLOOKUP(D1254,LookupDataNonCounty!$B$2:$C$16,2,FALSE)*J1254)</f>
        <v>0</v>
      </c>
      <c r="M1254" s="647"/>
      <c r="N1254" s="647"/>
      <c r="O1254" s="647"/>
      <c r="P1254" s="647"/>
      <c r="Q1254" s="647"/>
      <c r="R1254" s="459"/>
      <c r="S1254" s="460"/>
      <c r="T1254" s="461"/>
      <c r="U1254" s="462"/>
      <c r="V1254" s="459"/>
      <c r="W1254" s="459"/>
      <c r="X1254" s="459"/>
      <c r="Y1254" s="463"/>
      <c r="Z1254" s="464"/>
      <c r="AA1254" s="465"/>
      <c r="AB1254" s="459"/>
      <c r="AC1254" s="463"/>
      <c r="AD1254" s="464"/>
      <c r="AE1254" s="466"/>
      <c r="AF1254" s="464"/>
      <c r="AG1254" s="461"/>
      <c r="AH1254" s="464"/>
      <c r="AI1254" s="461"/>
      <c r="AJ1254" s="653">
        <f t="shared" si="230"/>
        <v>1</v>
      </c>
      <c r="AK1254" s="608"/>
      <c r="AL1254" s="320">
        <f t="shared" si="228"/>
        <v>0</v>
      </c>
      <c r="AM1254" s="320">
        <f t="shared" si="231"/>
        <v>0</v>
      </c>
      <c r="AN1254" s="324">
        <f t="shared" si="232"/>
        <v>0</v>
      </c>
      <c r="AO1254" s="324">
        <f t="shared" si="233"/>
        <v>0</v>
      </c>
      <c r="AP1254" s="324">
        <f t="shared" si="234"/>
        <v>0</v>
      </c>
      <c r="AQ1254" s="324">
        <f t="shared" si="235"/>
        <v>0</v>
      </c>
      <c r="AR1254" s="324">
        <f t="shared" si="236"/>
        <v>0</v>
      </c>
      <c r="AS1254" s="324">
        <f t="shared" si="237"/>
        <v>0</v>
      </c>
      <c r="AT1254" s="324">
        <f t="shared" si="238"/>
        <v>0</v>
      </c>
      <c r="AU1254" s="321">
        <f t="shared" si="239"/>
        <v>0</v>
      </c>
      <c r="AV1254" s="322" t="str">
        <f t="shared" si="229"/>
        <v/>
      </c>
      <c r="AW1254" s="110"/>
      <c r="AX1254" s="110"/>
      <c r="AY1254" s="110"/>
    </row>
    <row r="1255" spans="1:51">
      <c r="A1255" s="319"/>
      <c r="B1255" s="634"/>
      <c r="C1255" s="634"/>
      <c r="D1255" s="633"/>
      <c r="E1255" s="635"/>
      <c r="F1255" s="635"/>
      <c r="G1255" s="634"/>
      <c r="H1255" s="647"/>
      <c r="I1255" s="651"/>
      <c r="J1255" s="647"/>
      <c r="K1255" s="649"/>
      <c r="L1255" s="647">
        <f>IF(D1255="",0,VLOOKUP(D1255,LookupDataNonCounty!$B$2:$C$16,2,FALSE)*J1255)</f>
        <v>0</v>
      </c>
      <c r="M1255" s="647"/>
      <c r="N1255" s="647"/>
      <c r="O1255" s="647"/>
      <c r="P1255" s="647"/>
      <c r="Q1255" s="647"/>
      <c r="R1255" s="459"/>
      <c r="S1255" s="460"/>
      <c r="T1255" s="461"/>
      <c r="U1255" s="462"/>
      <c r="V1255" s="459"/>
      <c r="W1255" s="459"/>
      <c r="X1255" s="459"/>
      <c r="Y1255" s="463"/>
      <c r="Z1255" s="464"/>
      <c r="AA1255" s="465"/>
      <c r="AB1255" s="459"/>
      <c r="AC1255" s="463"/>
      <c r="AD1255" s="464"/>
      <c r="AE1255" s="466"/>
      <c r="AF1255" s="464"/>
      <c r="AG1255" s="461"/>
      <c r="AH1255" s="464"/>
      <c r="AI1255" s="461"/>
      <c r="AJ1255" s="653">
        <f t="shared" si="230"/>
        <v>1</v>
      </c>
      <c r="AK1255" s="607"/>
      <c r="AL1255" s="320">
        <f t="shared" si="228"/>
        <v>0</v>
      </c>
      <c r="AM1255" s="320">
        <f t="shared" si="231"/>
        <v>0</v>
      </c>
      <c r="AN1255" s="324">
        <f t="shared" si="232"/>
        <v>0</v>
      </c>
      <c r="AO1255" s="324">
        <f t="shared" si="233"/>
        <v>0</v>
      </c>
      <c r="AP1255" s="324">
        <f t="shared" si="234"/>
        <v>0</v>
      </c>
      <c r="AQ1255" s="324">
        <f t="shared" si="235"/>
        <v>0</v>
      </c>
      <c r="AR1255" s="324">
        <f t="shared" si="236"/>
        <v>0</v>
      </c>
      <c r="AS1255" s="324">
        <f t="shared" si="237"/>
        <v>0</v>
      </c>
      <c r="AT1255" s="324">
        <f t="shared" si="238"/>
        <v>0</v>
      </c>
      <c r="AU1255" s="321">
        <f t="shared" si="239"/>
        <v>0</v>
      </c>
      <c r="AV1255" s="322" t="str">
        <f t="shared" si="229"/>
        <v/>
      </c>
      <c r="AW1255" s="110"/>
      <c r="AX1255" s="110"/>
      <c r="AY1255" s="110"/>
    </row>
    <row r="1256" spans="1:51">
      <c r="A1256" s="319"/>
      <c r="B1256" s="634"/>
      <c r="C1256" s="634"/>
      <c r="D1256" s="633"/>
      <c r="E1256" s="635"/>
      <c r="F1256" s="635"/>
      <c r="G1256" s="634"/>
      <c r="H1256" s="647"/>
      <c r="I1256" s="651"/>
      <c r="J1256" s="647"/>
      <c r="K1256" s="649"/>
      <c r="L1256" s="647">
        <f>IF(D1256="",0,VLOOKUP(D1256,LookupDataNonCounty!$B$2:$C$16,2,FALSE)*J1256)</f>
        <v>0</v>
      </c>
      <c r="M1256" s="647"/>
      <c r="N1256" s="647"/>
      <c r="O1256" s="647"/>
      <c r="P1256" s="647"/>
      <c r="Q1256" s="647"/>
      <c r="R1256" s="459"/>
      <c r="S1256" s="460"/>
      <c r="T1256" s="461"/>
      <c r="U1256" s="462"/>
      <c r="V1256" s="459"/>
      <c r="W1256" s="459"/>
      <c r="X1256" s="459"/>
      <c r="Y1256" s="463"/>
      <c r="Z1256" s="464"/>
      <c r="AA1256" s="465"/>
      <c r="AB1256" s="459"/>
      <c r="AC1256" s="463"/>
      <c r="AD1256" s="464"/>
      <c r="AE1256" s="466"/>
      <c r="AF1256" s="464"/>
      <c r="AG1256" s="461"/>
      <c r="AH1256" s="464"/>
      <c r="AI1256" s="461"/>
      <c r="AJ1256" s="653">
        <f t="shared" si="230"/>
        <v>1</v>
      </c>
      <c r="AK1256" s="608"/>
      <c r="AL1256" s="320">
        <f t="shared" si="228"/>
        <v>0</v>
      </c>
      <c r="AM1256" s="320">
        <f t="shared" si="231"/>
        <v>0</v>
      </c>
      <c r="AN1256" s="324">
        <f t="shared" si="232"/>
        <v>0</v>
      </c>
      <c r="AO1256" s="324">
        <f t="shared" si="233"/>
        <v>0</v>
      </c>
      <c r="AP1256" s="324">
        <f t="shared" si="234"/>
        <v>0</v>
      </c>
      <c r="AQ1256" s="324">
        <f t="shared" si="235"/>
        <v>0</v>
      </c>
      <c r="AR1256" s="324">
        <f t="shared" si="236"/>
        <v>0</v>
      </c>
      <c r="AS1256" s="324">
        <f t="shared" si="237"/>
        <v>0</v>
      </c>
      <c r="AT1256" s="324">
        <f t="shared" si="238"/>
        <v>0</v>
      </c>
      <c r="AU1256" s="321">
        <f t="shared" si="239"/>
        <v>0</v>
      </c>
      <c r="AV1256" s="322" t="str">
        <f t="shared" si="229"/>
        <v/>
      </c>
      <c r="AW1256" s="110"/>
      <c r="AX1256" s="110"/>
      <c r="AY1256" s="110"/>
    </row>
    <row r="1257" spans="1:51">
      <c r="A1257" s="319"/>
      <c r="B1257" s="634"/>
      <c r="C1257" s="634"/>
      <c r="D1257" s="633"/>
      <c r="E1257" s="635"/>
      <c r="F1257" s="635"/>
      <c r="G1257" s="634"/>
      <c r="H1257" s="647"/>
      <c r="I1257" s="651"/>
      <c r="J1257" s="647"/>
      <c r="K1257" s="649"/>
      <c r="L1257" s="647">
        <f>IF(D1257="",0,VLOOKUP(D1257,LookupDataNonCounty!$B$2:$C$16,2,FALSE)*J1257)</f>
        <v>0</v>
      </c>
      <c r="M1257" s="647"/>
      <c r="N1257" s="647"/>
      <c r="O1257" s="647"/>
      <c r="P1257" s="647"/>
      <c r="Q1257" s="647"/>
      <c r="R1257" s="459"/>
      <c r="S1257" s="460"/>
      <c r="T1257" s="461"/>
      <c r="U1257" s="462"/>
      <c r="V1257" s="459"/>
      <c r="W1257" s="459"/>
      <c r="X1257" s="459"/>
      <c r="Y1257" s="463"/>
      <c r="Z1257" s="464"/>
      <c r="AA1257" s="465"/>
      <c r="AB1257" s="459"/>
      <c r="AC1257" s="463"/>
      <c r="AD1257" s="464"/>
      <c r="AE1257" s="466"/>
      <c r="AF1257" s="464"/>
      <c r="AG1257" s="461"/>
      <c r="AH1257" s="464"/>
      <c r="AI1257" s="461"/>
      <c r="AJ1257" s="653">
        <f t="shared" si="230"/>
        <v>1</v>
      </c>
      <c r="AK1257" s="607"/>
      <c r="AL1257" s="320">
        <f t="shared" si="228"/>
        <v>0</v>
      </c>
      <c r="AM1257" s="320">
        <f t="shared" si="231"/>
        <v>0</v>
      </c>
      <c r="AN1257" s="324">
        <f t="shared" si="232"/>
        <v>0</v>
      </c>
      <c r="AO1257" s="324">
        <f t="shared" si="233"/>
        <v>0</v>
      </c>
      <c r="AP1257" s="324">
        <f t="shared" si="234"/>
        <v>0</v>
      </c>
      <c r="AQ1257" s="324">
        <f t="shared" si="235"/>
        <v>0</v>
      </c>
      <c r="AR1257" s="324">
        <f t="shared" si="236"/>
        <v>0</v>
      </c>
      <c r="AS1257" s="324">
        <f t="shared" si="237"/>
        <v>0</v>
      </c>
      <c r="AT1257" s="324">
        <f t="shared" si="238"/>
        <v>0</v>
      </c>
      <c r="AU1257" s="321">
        <f t="shared" si="239"/>
        <v>0</v>
      </c>
      <c r="AV1257" s="322" t="str">
        <f t="shared" si="229"/>
        <v/>
      </c>
      <c r="AW1257" s="110"/>
      <c r="AX1257" s="110"/>
      <c r="AY1257" s="110"/>
    </row>
    <row r="1258" spans="1:51">
      <c r="A1258" s="319"/>
      <c r="B1258" s="634"/>
      <c r="C1258" s="634"/>
      <c r="D1258" s="633"/>
      <c r="E1258" s="635"/>
      <c r="F1258" s="635"/>
      <c r="G1258" s="634"/>
      <c r="H1258" s="647"/>
      <c r="I1258" s="651"/>
      <c r="J1258" s="647"/>
      <c r="K1258" s="649"/>
      <c r="L1258" s="647">
        <f>IF(D1258="",0,VLOOKUP(D1258,LookupDataNonCounty!$B$2:$C$16,2,FALSE)*J1258)</f>
        <v>0</v>
      </c>
      <c r="M1258" s="647"/>
      <c r="N1258" s="647"/>
      <c r="O1258" s="647"/>
      <c r="P1258" s="647"/>
      <c r="Q1258" s="647"/>
      <c r="R1258" s="459"/>
      <c r="S1258" s="460"/>
      <c r="T1258" s="461"/>
      <c r="U1258" s="462"/>
      <c r="V1258" s="459"/>
      <c r="W1258" s="459"/>
      <c r="X1258" s="459"/>
      <c r="Y1258" s="463"/>
      <c r="Z1258" s="464"/>
      <c r="AA1258" s="465"/>
      <c r="AB1258" s="459"/>
      <c r="AC1258" s="463"/>
      <c r="AD1258" s="464"/>
      <c r="AE1258" s="466"/>
      <c r="AF1258" s="464"/>
      <c r="AG1258" s="461"/>
      <c r="AH1258" s="464"/>
      <c r="AI1258" s="461"/>
      <c r="AJ1258" s="653">
        <f t="shared" si="230"/>
        <v>1</v>
      </c>
      <c r="AK1258" s="608"/>
      <c r="AL1258" s="320">
        <f t="shared" si="228"/>
        <v>0</v>
      </c>
      <c r="AM1258" s="320">
        <f t="shared" si="231"/>
        <v>0</v>
      </c>
      <c r="AN1258" s="324">
        <f t="shared" si="232"/>
        <v>0</v>
      </c>
      <c r="AO1258" s="324">
        <f t="shared" si="233"/>
        <v>0</v>
      </c>
      <c r="AP1258" s="324">
        <f t="shared" si="234"/>
        <v>0</v>
      </c>
      <c r="AQ1258" s="324">
        <f t="shared" si="235"/>
        <v>0</v>
      </c>
      <c r="AR1258" s="324">
        <f t="shared" si="236"/>
        <v>0</v>
      </c>
      <c r="AS1258" s="324">
        <f t="shared" si="237"/>
        <v>0</v>
      </c>
      <c r="AT1258" s="324">
        <f t="shared" si="238"/>
        <v>0</v>
      </c>
      <c r="AU1258" s="321">
        <f t="shared" si="239"/>
        <v>0</v>
      </c>
      <c r="AV1258" s="322" t="str">
        <f t="shared" si="229"/>
        <v/>
      </c>
      <c r="AW1258" s="110"/>
      <c r="AX1258" s="110"/>
      <c r="AY1258" s="110"/>
    </row>
    <row r="1259" spans="1:51">
      <c r="A1259" s="319"/>
      <c r="B1259" s="634"/>
      <c r="C1259" s="634"/>
      <c r="D1259" s="633"/>
      <c r="E1259" s="635"/>
      <c r="F1259" s="635"/>
      <c r="G1259" s="634"/>
      <c r="H1259" s="647"/>
      <c r="I1259" s="651"/>
      <c r="J1259" s="647"/>
      <c r="K1259" s="649"/>
      <c r="L1259" s="647">
        <f>IF(D1259="",0,VLOOKUP(D1259,LookupDataNonCounty!$B$2:$C$16,2,FALSE)*J1259)</f>
        <v>0</v>
      </c>
      <c r="M1259" s="647"/>
      <c r="N1259" s="647"/>
      <c r="O1259" s="647"/>
      <c r="P1259" s="647"/>
      <c r="Q1259" s="647"/>
      <c r="R1259" s="459"/>
      <c r="S1259" s="460"/>
      <c r="T1259" s="461"/>
      <c r="U1259" s="462"/>
      <c r="V1259" s="459"/>
      <c r="W1259" s="459"/>
      <c r="X1259" s="459"/>
      <c r="Y1259" s="463"/>
      <c r="Z1259" s="464"/>
      <c r="AA1259" s="465"/>
      <c r="AB1259" s="459"/>
      <c r="AC1259" s="463"/>
      <c r="AD1259" s="464"/>
      <c r="AE1259" s="466"/>
      <c r="AF1259" s="464"/>
      <c r="AG1259" s="461"/>
      <c r="AH1259" s="464"/>
      <c r="AI1259" s="461"/>
      <c r="AJ1259" s="653">
        <f t="shared" si="230"/>
        <v>1</v>
      </c>
      <c r="AK1259" s="607"/>
      <c r="AL1259" s="320">
        <f t="shared" si="228"/>
        <v>0</v>
      </c>
      <c r="AM1259" s="320">
        <f t="shared" si="231"/>
        <v>0</v>
      </c>
      <c r="AN1259" s="324">
        <f t="shared" si="232"/>
        <v>0</v>
      </c>
      <c r="AO1259" s="324">
        <f t="shared" si="233"/>
        <v>0</v>
      </c>
      <c r="AP1259" s="324">
        <f t="shared" si="234"/>
        <v>0</v>
      </c>
      <c r="AQ1259" s="324">
        <f t="shared" si="235"/>
        <v>0</v>
      </c>
      <c r="AR1259" s="324">
        <f t="shared" si="236"/>
        <v>0</v>
      </c>
      <c r="AS1259" s="324">
        <f t="shared" si="237"/>
        <v>0</v>
      </c>
      <c r="AT1259" s="324">
        <f t="shared" si="238"/>
        <v>0</v>
      </c>
      <c r="AU1259" s="321">
        <f t="shared" si="239"/>
        <v>0</v>
      </c>
      <c r="AV1259" s="322" t="str">
        <f t="shared" si="229"/>
        <v/>
      </c>
      <c r="AW1259" s="110"/>
      <c r="AX1259" s="110"/>
      <c r="AY1259" s="110"/>
    </row>
    <row r="1260" spans="1:51">
      <c r="A1260" s="319"/>
      <c r="B1260" s="634"/>
      <c r="C1260" s="634"/>
      <c r="D1260" s="633"/>
      <c r="E1260" s="635"/>
      <c r="F1260" s="635"/>
      <c r="G1260" s="634"/>
      <c r="H1260" s="647"/>
      <c r="I1260" s="651"/>
      <c r="J1260" s="647"/>
      <c r="K1260" s="649"/>
      <c r="L1260" s="647">
        <f>IF(D1260="",0,VLOOKUP(D1260,LookupDataNonCounty!$B$2:$C$16,2,FALSE)*J1260)</f>
        <v>0</v>
      </c>
      <c r="M1260" s="647"/>
      <c r="N1260" s="647"/>
      <c r="O1260" s="647"/>
      <c r="P1260" s="647"/>
      <c r="Q1260" s="647"/>
      <c r="R1260" s="459"/>
      <c r="S1260" s="460"/>
      <c r="T1260" s="461"/>
      <c r="U1260" s="462"/>
      <c r="V1260" s="459"/>
      <c r="W1260" s="459"/>
      <c r="X1260" s="459"/>
      <c r="Y1260" s="463"/>
      <c r="Z1260" s="464"/>
      <c r="AA1260" s="465"/>
      <c r="AB1260" s="459"/>
      <c r="AC1260" s="463"/>
      <c r="AD1260" s="464"/>
      <c r="AE1260" s="466"/>
      <c r="AF1260" s="464"/>
      <c r="AG1260" s="461"/>
      <c r="AH1260" s="464"/>
      <c r="AI1260" s="461"/>
      <c r="AJ1260" s="653">
        <f t="shared" si="230"/>
        <v>1</v>
      </c>
      <c r="AK1260" s="608"/>
      <c r="AL1260" s="320">
        <f t="shared" si="228"/>
        <v>0</v>
      </c>
      <c r="AM1260" s="320">
        <f t="shared" si="231"/>
        <v>0</v>
      </c>
      <c r="AN1260" s="324">
        <f t="shared" si="232"/>
        <v>0</v>
      </c>
      <c r="AO1260" s="324">
        <f t="shared" si="233"/>
        <v>0</v>
      </c>
      <c r="AP1260" s="324">
        <f t="shared" si="234"/>
        <v>0</v>
      </c>
      <c r="AQ1260" s="324">
        <f t="shared" si="235"/>
        <v>0</v>
      </c>
      <c r="AR1260" s="324">
        <f t="shared" si="236"/>
        <v>0</v>
      </c>
      <c r="AS1260" s="324">
        <f t="shared" si="237"/>
        <v>0</v>
      </c>
      <c r="AT1260" s="324">
        <f t="shared" si="238"/>
        <v>0</v>
      </c>
      <c r="AU1260" s="321">
        <f t="shared" si="239"/>
        <v>0</v>
      </c>
      <c r="AV1260" s="322" t="str">
        <f t="shared" si="229"/>
        <v/>
      </c>
      <c r="AW1260" s="110"/>
      <c r="AX1260" s="110"/>
      <c r="AY1260" s="110"/>
    </row>
    <row r="1261" spans="1:51">
      <c r="A1261" s="319"/>
      <c r="B1261" s="634"/>
      <c r="C1261" s="634"/>
      <c r="D1261" s="633"/>
      <c r="E1261" s="635"/>
      <c r="F1261" s="635"/>
      <c r="G1261" s="634"/>
      <c r="H1261" s="647"/>
      <c r="I1261" s="651"/>
      <c r="J1261" s="647"/>
      <c r="K1261" s="649"/>
      <c r="L1261" s="647">
        <f>IF(D1261="",0,VLOOKUP(D1261,LookupDataNonCounty!$B$2:$C$16,2,FALSE)*J1261)</f>
        <v>0</v>
      </c>
      <c r="M1261" s="647"/>
      <c r="N1261" s="647"/>
      <c r="O1261" s="647"/>
      <c r="P1261" s="647"/>
      <c r="Q1261" s="647"/>
      <c r="R1261" s="459"/>
      <c r="S1261" s="460"/>
      <c r="T1261" s="461"/>
      <c r="U1261" s="462"/>
      <c r="V1261" s="459"/>
      <c r="W1261" s="459"/>
      <c r="X1261" s="459"/>
      <c r="Y1261" s="463"/>
      <c r="Z1261" s="464"/>
      <c r="AA1261" s="465"/>
      <c r="AB1261" s="459"/>
      <c r="AC1261" s="463"/>
      <c r="AD1261" s="464"/>
      <c r="AE1261" s="466"/>
      <c r="AF1261" s="464"/>
      <c r="AG1261" s="461"/>
      <c r="AH1261" s="464"/>
      <c r="AI1261" s="461"/>
      <c r="AJ1261" s="653">
        <f t="shared" si="230"/>
        <v>1</v>
      </c>
      <c r="AK1261" s="607"/>
      <c r="AL1261" s="320">
        <f t="shared" si="228"/>
        <v>0</v>
      </c>
      <c r="AM1261" s="320">
        <f t="shared" si="231"/>
        <v>0</v>
      </c>
      <c r="AN1261" s="324">
        <f t="shared" si="232"/>
        <v>0</v>
      </c>
      <c r="AO1261" s="324">
        <f t="shared" si="233"/>
        <v>0</v>
      </c>
      <c r="AP1261" s="324">
        <f t="shared" si="234"/>
        <v>0</v>
      </c>
      <c r="AQ1261" s="324">
        <f t="shared" si="235"/>
        <v>0</v>
      </c>
      <c r="AR1261" s="324">
        <f t="shared" si="236"/>
        <v>0</v>
      </c>
      <c r="AS1261" s="324">
        <f t="shared" si="237"/>
        <v>0</v>
      </c>
      <c r="AT1261" s="324">
        <f t="shared" si="238"/>
        <v>0</v>
      </c>
      <c r="AU1261" s="321">
        <f t="shared" si="239"/>
        <v>0</v>
      </c>
      <c r="AV1261" s="322" t="str">
        <f t="shared" si="229"/>
        <v/>
      </c>
      <c r="AW1261" s="110"/>
      <c r="AX1261" s="110"/>
      <c r="AY1261" s="110"/>
    </row>
    <row r="1262" spans="1:51">
      <c r="A1262" s="319"/>
      <c r="B1262" s="634"/>
      <c r="C1262" s="634"/>
      <c r="D1262" s="633"/>
      <c r="E1262" s="635"/>
      <c r="F1262" s="635"/>
      <c r="G1262" s="634"/>
      <c r="H1262" s="647"/>
      <c r="I1262" s="651"/>
      <c r="J1262" s="647"/>
      <c r="K1262" s="649"/>
      <c r="L1262" s="647">
        <f>IF(D1262="",0,VLOOKUP(D1262,LookupDataNonCounty!$B$2:$C$16,2,FALSE)*J1262)</f>
        <v>0</v>
      </c>
      <c r="M1262" s="647"/>
      <c r="N1262" s="647"/>
      <c r="O1262" s="647"/>
      <c r="P1262" s="647"/>
      <c r="Q1262" s="647"/>
      <c r="R1262" s="459"/>
      <c r="S1262" s="460"/>
      <c r="T1262" s="461"/>
      <c r="U1262" s="462"/>
      <c r="V1262" s="459"/>
      <c r="W1262" s="459"/>
      <c r="X1262" s="459"/>
      <c r="Y1262" s="463"/>
      <c r="Z1262" s="464"/>
      <c r="AA1262" s="465"/>
      <c r="AB1262" s="459"/>
      <c r="AC1262" s="463"/>
      <c r="AD1262" s="464"/>
      <c r="AE1262" s="466"/>
      <c r="AF1262" s="464"/>
      <c r="AG1262" s="461"/>
      <c r="AH1262" s="464"/>
      <c r="AI1262" s="461"/>
      <c r="AJ1262" s="653">
        <f t="shared" si="230"/>
        <v>1</v>
      </c>
      <c r="AK1262" s="608"/>
      <c r="AL1262" s="320">
        <f t="shared" si="228"/>
        <v>0</v>
      </c>
      <c r="AM1262" s="320">
        <f t="shared" si="231"/>
        <v>0</v>
      </c>
      <c r="AN1262" s="324">
        <f t="shared" si="232"/>
        <v>0</v>
      </c>
      <c r="AO1262" s="324">
        <f t="shared" si="233"/>
        <v>0</v>
      </c>
      <c r="AP1262" s="324">
        <f t="shared" si="234"/>
        <v>0</v>
      </c>
      <c r="AQ1262" s="324">
        <f t="shared" si="235"/>
        <v>0</v>
      </c>
      <c r="AR1262" s="324">
        <f t="shared" si="236"/>
        <v>0</v>
      </c>
      <c r="AS1262" s="324">
        <f t="shared" si="237"/>
        <v>0</v>
      </c>
      <c r="AT1262" s="324">
        <f t="shared" si="238"/>
        <v>0</v>
      </c>
      <c r="AU1262" s="321">
        <f t="shared" si="239"/>
        <v>0</v>
      </c>
      <c r="AV1262" s="322" t="str">
        <f t="shared" si="229"/>
        <v/>
      </c>
      <c r="AW1262" s="110"/>
      <c r="AX1262" s="110"/>
      <c r="AY1262" s="110"/>
    </row>
    <row r="1263" spans="1:51">
      <c r="A1263" s="319"/>
      <c r="B1263" s="634"/>
      <c r="C1263" s="634"/>
      <c r="D1263" s="633"/>
      <c r="E1263" s="635"/>
      <c r="F1263" s="635"/>
      <c r="G1263" s="634"/>
      <c r="H1263" s="647"/>
      <c r="I1263" s="651"/>
      <c r="J1263" s="647"/>
      <c r="K1263" s="649"/>
      <c r="L1263" s="647">
        <f>IF(D1263="",0,VLOOKUP(D1263,LookupDataNonCounty!$B$2:$C$16,2,FALSE)*J1263)</f>
        <v>0</v>
      </c>
      <c r="M1263" s="647"/>
      <c r="N1263" s="647"/>
      <c r="O1263" s="647"/>
      <c r="P1263" s="647"/>
      <c r="Q1263" s="647"/>
      <c r="R1263" s="459"/>
      <c r="S1263" s="460"/>
      <c r="T1263" s="461"/>
      <c r="U1263" s="462"/>
      <c r="V1263" s="459"/>
      <c r="W1263" s="459"/>
      <c r="X1263" s="459"/>
      <c r="Y1263" s="463"/>
      <c r="Z1263" s="464"/>
      <c r="AA1263" s="465"/>
      <c r="AB1263" s="459"/>
      <c r="AC1263" s="463"/>
      <c r="AD1263" s="464"/>
      <c r="AE1263" s="466"/>
      <c r="AF1263" s="464"/>
      <c r="AG1263" s="461"/>
      <c r="AH1263" s="464"/>
      <c r="AI1263" s="461"/>
      <c r="AJ1263" s="653">
        <f t="shared" si="230"/>
        <v>1</v>
      </c>
      <c r="AK1263" s="607"/>
      <c r="AL1263" s="320">
        <f t="shared" si="228"/>
        <v>0</v>
      </c>
      <c r="AM1263" s="320">
        <f t="shared" si="231"/>
        <v>0</v>
      </c>
      <c r="AN1263" s="324">
        <f t="shared" si="232"/>
        <v>0</v>
      </c>
      <c r="AO1263" s="324">
        <f t="shared" si="233"/>
        <v>0</v>
      </c>
      <c r="AP1263" s="324">
        <f t="shared" si="234"/>
        <v>0</v>
      </c>
      <c r="AQ1263" s="324">
        <f t="shared" si="235"/>
        <v>0</v>
      </c>
      <c r="AR1263" s="324">
        <f t="shared" si="236"/>
        <v>0</v>
      </c>
      <c r="AS1263" s="324">
        <f t="shared" si="237"/>
        <v>0</v>
      </c>
      <c r="AT1263" s="324">
        <f t="shared" si="238"/>
        <v>0</v>
      </c>
      <c r="AU1263" s="321">
        <f t="shared" si="239"/>
        <v>0</v>
      </c>
      <c r="AV1263" s="322" t="str">
        <f t="shared" si="229"/>
        <v/>
      </c>
      <c r="AW1263" s="110"/>
      <c r="AX1263" s="110"/>
      <c r="AY1263" s="110"/>
    </row>
    <row r="1264" spans="1:51">
      <c r="A1264" s="319"/>
      <c r="B1264" s="634"/>
      <c r="C1264" s="634"/>
      <c r="D1264" s="633"/>
      <c r="E1264" s="635"/>
      <c r="F1264" s="635"/>
      <c r="G1264" s="634"/>
      <c r="H1264" s="647"/>
      <c r="I1264" s="651"/>
      <c r="J1264" s="647"/>
      <c r="K1264" s="649"/>
      <c r="L1264" s="647">
        <f>IF(D1264="",0,VLOOKUP(D1264,LookupDataNonCounty!$B$2:$C$16,2,FALSE)*J1264)</f>
        <v>0</v>
      </c>
      <c r="M1264" s="647"/>
      <c r="N1264" s="647"/>
      <c r="O1264" s="647"/>
      <c r="P1264" s="647"/>
      <c r="Q1264" s="647"/>
      <c r="R1264" s="459"/>
      <c r="S1264" s="460"/>
      <c r="T1264" s="461"/>
      <c r="U1264" s="462"/>
      <c r="V1264" s="459"/>
      <c r="W1264" s="459"/>
      <c r="X1264" s="459"/>
      <c r="Y1264" s="463"/>
      <c r="Z1264" s="464"/>
      <c r="AA1264" s="465"/>
      <c r="AB1264" s="459"/>
      <c r="AC1264" s="463"/>
      <c r="AD1264" s="464"/>
      <c r="AE1264" s="466"/>
      <c r="AF1264" s="464"/>
      <c r="AG1264" s="461"/>
      <c r="AH1264" s="464"/>
      <c r="AI1264" s="461"/>
      <c r="AJ1264" s="653">
        <f t="shared" si="230"/>
        <v>1</v>
      </c>
      <c r="AK1264" s="608"/>
      <c r="AL1264" s="320">
        <f t="shared" si="228"/>
        <v>0</v>
      </c>
      <c r="AM1264" s="320">
        <f t="shared" si="231"/>
        <v>0</v>
      </c>
      <c r="AN1264" s="324">
        <f t="shared" si="232"/>
        <v>0</v>
      </c>
      <c r="AO1264" s="324">
        <f t="shared" si="233"/>
        <v>0</v>
      </c>
      <c r="AP1264" s="324">
        <f t="shared" si="234"/>
        <v>0</v>
      </c>
      <c r="AQ1264" s="324">
        <f t="shared" si="235"/>
        <v>0</v>
      </c>
      <c r="AR1264" s="324">
        <f t="shared" si="236"/>
        <v>0</v>
      </c>
      <c r="AS1264" s="324">
        <f t="shared" si="237"/>
        <v>0</v>
      </c>
      <c r="AT1264" s="324">
        <f t="shared" si="238"/>
        <v>0</v>
      </c>
      <c r="AU1264" s="321">
        <f t="shared" si="239"/>
        <v>0</v>
      </c>
      <c r="AV1264" s="322" t="str">
        <f t="shared" si="229"/>
        <v/>
      </c>
      <c r="AW1264" s="110"/>
      <c r="AX1264" s="110"/>
      <c r="AY1264" s="110"/>
    </row>
    <row r="1265" spans="1:51">
      <c r="A1265" s="319"/>
      <c r="B1265" s="634"/>
      <c r="C1265" s="634"/>
      <c r="D1265" s="633"/>
      <c r="E1265" s="635"/>
      <c r="F1265" s="635"/>
      <c r="G1265" s="634"/>
      <c r="H1265" s="647"/>
      <c r="I1265" s="651"/>
      <c r="J1265" s="647"/>
      <c r="K1265" s="649"/>
      <c r="L1265" s="647">
        <f>IF(D1265="",0,VLOOKUP(D1265,LookupDataNonCounty!$B$2:$C$16,2,FALSE)*J1265)</f>
        <v>0</v>
      </c>
      <c r="M1265" s="647"/>
      <c r="N1265" s="647"/>
      <c r="O1265" s="647"/>
      <c r="P1265" s="647"/>
      <c r="Q1265" s="647"/>
      <c r="R1265" s="459"/>
      <c r="S1265" s="460"/>
      <c r="T1265" s="461"/>
      <c r="U1265" s="462"/>
      <c r="V1265" s="459"/>
      <c r="W1265" s="459"/>
      <c r="X1265" s="459"/>
      <c r="Y1265" s="463"/>
      <c r="Z1265" s="464"/>
      <c r="AA1265" s="465"/>
      <c r="AB1265" s="459"/>
      <c r="AC1265" s="463"/>
      <c r="AD1265" s="464"/>
      <c r="AE1265" s="466"/>
      <c r="AF1265" s="464"/>
      <c r="AG1265" s="461"/>
      <c r="AH1265" s="464"/>
      <c r="AI1265" s="461"/>
      <c r="AJ1265" s="653">
        <f t="shared" si="230"/>
        <v>1</v>
      </c>
      <c r="AK1265" s="607"/>
      <c r="AL1265" s="320">
        <f t="shared" si="228"/>
        <v>0</v>
      </c>
      <c r="AM1265" s="320">
        <f t="shared" si="231"/>
        <v>0</v>
      </c>
      <c r="AN1265" s="324">
        <f t="shared" si="232"/>
        <v>0</v>
      </c>
      <c r="AO1265" s="324">
        <f t="shared" si="233"/>
        <v>0</v>
      </c>
      <c r="AP1265" s="324">
        <f t="shared" si="234"/>
        <v>0</v>
      </c>
      <c r="AQ1265" s="324">
        <f t="shared" si="235"/>
        <v>0</v>
      </c>
      <c r="AR1265" s="324">
        <f t="shared" si="236"/>
        <v>0</v>
      </c>
      <c r="AS1265" s="324">
        <f t="shared" si="237"/>
        <v>0</v>
      </c>
      <c r="AT1265" s="324">
        <f t="shared" si="238"/>
        <v>0</v>
      </c>
      <c r="AU1265" s="321">
        <f t="shared" si="239"/>
        <v>0</v>
      </c>
      <c r="AV1265" s="322" t="str">
        <f t="shared" si="229"/>
        <v/>
      </c>
      <c r="AW1265" s="110"/>
      <c r="AX1265" s="110"/>
      <c r="AY1265" s="110"/>
    </row>
    <row r="1266" spans="1:51">
      <c r="A1266" s="319"/>
      <c r="B1266" s="634"/>
      <c r="C1266" s="634"/>
      <c r="D1266" s="633"/>
      <c r="E1266" s="635"/>
      <c r="F1266" s="635"/>
      <c r="G1266" s="634"/>
      <c r="H1266" s="647"/>
      <c r="I1266" s="651"/>
      <c r="J1266" s="647"/>
      <c r="K1266" s="649"/>
      <c r="L1266" s="647">
        <f>IF(D1266="",0,VLOOKUP(D1266,LookupDataNonCounty!$B$2:$C$16,2,FALSE)*J1266)</f>
        <v>0</v>
      </c>
      <c r="M1266" s="647"/>
      <c r="N1266" s="647"/>
      <c r="O1266" s="647"/>
      <c r="P1266" s="647"/>
      <c r="Q1266" s="647"/>
      <c r="R1266" s="459"/>
      <c r="S1266" s="460"/>
      <c r="T1266" s="461"/>
      <c r="U1266" s="462"/>
      <c r="V1266" s="459"/>
      <c r="W1266" s="459"/>
      <c r="X1266" s="459"/>
      <c r="Y1266" s="463"/>
      <c r="Z1266" s="464"/>
      <c r="AA1266" s="465"/>
      <c r="AB1266" s="459"/>
      <c r="AC1266" s="463"/>
      <c r="AD1266" s="464"/>
      <c r="AE1266" s="466"/>
      <c r="AF1266" s="464"/>
      <c r="AG1266" s="461"/>
      <c r="AH1266" s="464"/>
      <c r="AI1266" s="461"/>
      <c r="AJ1266" s="653">
        <f t="shared" si="230"/>
        <v>1</v>
      </c>
      <c r="AK1266" s="608"/>
      <c r="AL1266" s="320">
        <f t="shared" si="228"/>
        <v>0</v>
      </c>
      <c r="AM1266" s="320">
        <f t="shared" si="231"/>
        <v>0</v>
      </c>
      <c r="AN1266" s="324">
        <f t="shared" si="232"/>
        <v>0</v>
      </c>
      <c r="AO1266" s="324">
        <f t="shared" si="233"/>
        <v>0</v>
      </c>
      <c r="AP1266" s="324">
        <f t="shared" si="234"/>
        <v>0</v>
      </c>
      <c r="AQ1266" s="324">
        <f t="shared" si="235"/>
        <v>0</v>
      </c>
      <c r="AR1266" s="324">
        <f t="shared" si="236"/>
        <v>0</v>
      </c>
      <c r="AS1266" s="324">
        <f t="shared" si="237"/>
        <v>0</v>
      </c>
      <c r="AT1266" s="324">
        <f t="shared" si="238"/>
        <v>0</v>
      </c>
      <c r="AU1266" s="321">
        <f t="shared" si="239"/>
        <v>0</v>
      </c>
      <c r="AV1266" s="322" t="str">
        <f t="shared" si="229"/>
        <v/>
      </c>
      <c r="AW1266" s="110"/>
      <c r="AX1266" s="110"/>
      <c r="AY1266" s="110"/>
    </row>
    <row r="1267" spans="1:51">
      <c r="A1267" s="319"/>
      <c r="B1267" s="634"/>
      <c r="C1267" s="634"/>
      <c r="D1267" s="633"/>
      <c r="E1267" s="635"/>
      <c r="F1267" s="635"/>
      <c r="G1267" s="634"/>
      <c r="H1267" s="647"/>
      <c r="I1267" s="651"/>
      <c r="J1267" s="647"/>
      <c r="K1267" s="649"/>
      <c r="L1267" s="647">
        <f>IF(D1267="",0,VLOOKUP(D1267,LookupDataNonCounty!$B$2:$C$16,2,FALSE)*J1267)</f>
        <v>0</v>
      </c>
      <c r="M1267" s="647"/>
      <c r="N1267" s="647"/>
      <c r="O1267" s="647"/>
      <c r="P1267" s="647"/>
      <c r="Q1267" s="647"/>
      <c r="R1267" s="459"/>
      <c r="S1267" s="460"/>
      <c r="T1267" s="461"/>
      <c r="U1267" s="462"/>
      <c r="V1267" s="459"/>
      <c r="W1267" s="459"/>
      <c r="X1267" s="459"/>
      <c r="Y1267" s="463"/>
      <c r="Z1267" s="464"/>
      <c r="AA1267" s="465"/>
      <c r="AB1267" s="459"/>
      <c r="AC1267" s="463"/>
      <c r="AD1267" s="464"/>
      <c r="AE1267" s="466"/>
      <c r="AF1267" s="464"/>
      <c r="AG1267" s="461"/>
      <c r="AH1267" s="464"/>
      <c r="AI1267" s="461"/>
      <c r="AJ1267" s="653">
        <f t="shared" si="230"/>
        <v>1</v>
      </c>
      <c r="AK1267" s="607"/>
      <c r="AL1267" s="320">
        <f t="shared" si="228"/>
        <v>0</v>
      </c>
      <c r="AM1267" s="320">
        <f t="shared" si="231"/>
        <v>0</v>
      </c>
      <c r="AN1267" s="324">
        <f t="shared" si="232"/>
        <v>0</v>
      </c>
      <c r="AO1267" s="324">
        <f t="shared" si="233"/>
        <v>0</v>
      </c>
      <c r="AP1267" s="324">
        <f t="shared" si="234"/>
        <v>0</v>
      </c>
      <c r="AQ1267" s="324">
        <f t="shared" si="235"/>
        <v>0</v>
      </c>
      <c r="AR1267" s="324">
        <f t="shared" si="236"/>
        <v>0</v>
      </c>
      <c r="AS1267" s="324">
        <f t="shared" si="237"/>
        <v>0</v>
      </c>
      <c r="AT1267" s="324">
        <f t="shared" si="238"/>
        <v>0</v>
      </c>
      <c r="AU1267" s="321">
        <f t="shared" si="239"/>
        <v>0</v>
      </c>
      <c r="AV1267" s="322" t="str">
        <f t="shared" si="229"/>
        <v/>
      </c>
      <c r="AW1267" s="110"/>
      <c r="AX1267" s="110"/>
      <c r="AY1267" s="110"/>
    </row>
    <row r="1268" spans="1:51">
      <c r="A1268" s="319"/>
      <c r="B1268" s="634"/>
      <c r="C1268" s="634"/>
      <c r="D1268" s="633"/>
      <c r="E1268" s="635"/>
      <c r="F1268" s="635"/>
      <c r="G1268" s="634"/>
      <c r="H1268" s="647"/>
      <c r="I1268" s="651"/>
      <c r="J1268" s="647"/>
      <c r="K1268" s="649"/>
      <c r="L1268" s="647">
        <f>IF(D1268="",0,VLOOKUP(D1268,LookupDataNonCounty!$B$2:$C$16,2,FALSE)*J1268)</f>
        <v>0</v>
      </c>
      <c r="M1268" s="647"/>
      <c r="N1268" s="647"/>
      <c r="O1268" s="647"/>
      <c r="P1268" s="647"/>
      <c r="Q1268" s="647"/>
      <c r="R1268" s="459"/>
      <c r="S1268" s="460"/>
      <c r="T1268" s="461"/>
      <c r="U1268" s="462"/>
      <c r="V1268" s="459"/>
      <c r="W1268" s="459"/>
      <c r="X1268" s="459"/>
      <c r="Y1268" s="463"/>
      <c r="Z1268" s="464"/>
      <c r="AA1268" s="465"/>
      <c r="AB1268" s="459"/>
      <c r="AC1268" s="463"/>
      <c r="AD1268" s="464"/>
      <c r="AE1268" s="466"/>
      <c r="AF1268" s="464"/>
      <c r="AG1268" s="461"/>
      <c r="AH1268" s="464"/>
      <c r="AI1268" s="461"/>
      <c r="AJ1268" s="653">
        <f t="shared" si="230"/>
        <v>1</v>
      </c>
      <c r="AK1268" s="608"/>
      <c r="AL1268" s="320">
        <f t="shared" si="228"/>
        <v>0</v>
      </c>
      <c r="AM1268" s="320">
        <f t="shared" si="231"/>
        <v>0</v>
      </c>
      <c r="AN1268" s="324">
        <f t="shared" si="232"/>
        <v>0</v>
      </c>
      <c r="AO1268" s="324">
        <f t="shared" si="233"/>
        <v>0</v>
      </c>
      <c r="AP1268" s="324">
        <f t="shared" si="234"/>
        <v>0</v>
      </c>
      <c r="AQ1268" s="324">
        <f t="shared" si="235"/>
        <v>0</v>
      </c>
      <c r="AR1268" s="324">
        <f t="shared" si="236"/>
        <v>0</v>
      </c>
      <c r="AS1268" s="324">
        <f t="shared" si="237"/>
        <v>0</v>
      </c>
      <c r="AT1268" s="324">
        <f t="shared" si="238"/>
        <v>0</v>
      </c>
      <c r="AU1268" s="321">
        <f t="shared" si="239"/>
        <v>0</v>
      </c>
      <c r="AV1268" s="322" t="str">
        <f t="shared" si="229"/>
        <v/>
      </c>
      <c r="AW1268" s="110"/>
      <c r="AX1268" s="110"/>
      <c r="AY1268" s="110"/>
    </row>
    <row r="1269" spans="1:51">
      <c r="A1269" s="319"/>
      <c r="B1269" s="634"/>
      <c r="C1269" s="634"/>
      <c r="D1269" s="633"/>
      <c r="E1269" s="635"/>
      <c r="F1269" s="635"/>
      <c r="G1269" s="634"/>
      <c r="H1269" s="647"/>
      <c r="I1269" s="651"/>
      <c r="J1269" s="647"/>
      <c r="K1269" s="649"/>
      <c r="L1269" s="647">
        <f>IF(D1269="",0,VLOOKUP(D1269,LookupDataNonCounty!$B$2:$C$16,2,FALSE)*J1269)</f>
        <v>0</v>
      </c>
      <c r="M1269" s="647"/>
      <c r="N1269" s="647"/>
      <c r="O1269" s="647"/>
      <c r="P1269" s="647"/>
      <c r="Q1269" s="647"/>
      <c r="R1269" s="459"/>
      <c r="S1269" s="460"/>
      <c r="T1269" s="461"/>
      <c r="U1269" s="462"/>
      <c r="V1269" s="459"/>
      <c r="W1269" s="459"/>
      <c r="X1269" s="459"/>
      <c r="Y1269" s="463"/>
      <c r="Z1269" s="464"/>
      <c r="AA1269" s="465"/>
      <c r="AB1269" s="459"/>
      <c r="AC1269" s="463"/>
      <c r="AD1269" s="464"/>
      <c r="AE1269" s="466"/>
      <c r="AF1269" s="464"/>
      <c r="AG1269" s="461"/>
      <c r="AH1269" s="464"/>
      <c r="AI1269" s="461"/>
      <c r="AJ1269" s="653">
        <f t="shared" si="230"/>
        <v>1</v>
      </c>
      <c r="AK1269" s="607"/>
      <c r="AL1269" s="320">
        <f t="shared" si="228"/>
        <v>0</v>
      </c>
      <c r="AM1269" s="320">
        <f t="shared" si="231"/>
        <v>0</v>
      </c>
      <c r="AN1269" s="324">
        <f t="shared" si="232"/>
        <v>0</v>
      </c>
      <c r="AO1269" s="324">
        <f t="shared" si="233"/>
        <v>0</v>
      </c>
      <c r="AP1269" s="324">
        <f t="shared" si="234"/>
        <v>0</v>
      </c>
      <c r="AQ1269" s="324">
        <f t="shared" si="235"/>
        <v>0</v>
      </c>
      <c r="AR1269" s="324">
        <f t="shared" si="236"/>
        <v>0</v>
      </c>
      <c r="AS1269" s="324">
        <f t="shared" si="237"/>
        <v>0</v>
      </c>
      <c r="AT1269" s="324">
        <f t="shared" si="238"/>
        <v>0</v>
      </c>
      <c r="AU1269" s="321">
        <f t="shared" si="239"/>
        <v>0</v>
      </c>
      <c r="AV1269" s="322" t="str">
        <f t="shared" si="229"/>
        <v/>
      </c>
      <c r="AW1269" s="110"/>
      <c r="AX1269" s="110"/>
      <c r="AY1269" s="110"/>
    </row>
    <row r="1270" spans="1:51">
      <c r="A1270" s="319"/>
      <c r="B1270" s="634"/>
      <c r="C1270" s="634"/>
      <c r="D1270" s="633"/>
      <c r="E1270" s="635"/>
      <c r="F1270" s="635"/>
      <c r="G1270" s="634"/>
      <c r="H1270" s="647"/>
      <c r="I1270" s="651"/>
      <c r="J1270" s="647"/>
      <c r="K1270" s="649"/>
      <c r="L1270" s="647">
        <f>IF(D1270="",0,VLOOKUP(D1270,LookupDataNonCounty!$B$2:$C$16,2,FALSE)*J1270)</f>
        <v>0</v>
      </c>
      <c r="M1270" s="647"/>
      <c r="N1270" s="647"/>
      <c r="O1270" s="647"/>
      <c r="P1270" s="647"/>
      <c r="Q1270" s="647"/>
      <c r="R1270" s="459"/>
      <c r="S1270" s="460"/>
      <c r="T1270" s="461"/>
      <c r="U1270" s="462"/>
      <c r="V1270" s="459"/>
      <c r="W1270" s="459"/>
      <c r="X1270" s="459"/>
      <c r="Y1270" s="463"/>
      <c r="Z1270" s="464"/>
      <c r="AA1270" s="465"/>
      <c r="AB1270" s="459"/>
      <c r="AC1270" s="463"/>
      <c r="AD1270" s="464"/>
      <c r="AE1270" s="466"/>
      <c r="AF1270" s="464"/>
      <c r="AG1270" s="461"/>
      <c r="AH1270" s="464"/>
      <c r="AI1270" s="461"/>
      <c r="AJ1270" s="653">
        <f t="shared" si="230"/>
        <v>1</v>
      </c>
      <c r="AK1270" s="608"/>
      <c r="AL1270" s="320">
        <f t="shared" si="228"/>
        <v>0</v>
      </c>
      <c r="AM1270" s="320">
        <f t="shared" si="231"/>
        <v>0</v>
      </c>
      <c r="AN1270" s="324">
        <f t="shared" si="232"/>
        <v>0</v>
      </c>
      <c r="AO1270" s="324">
        <f t="shared" si="233"/>
        <v>0</v>
      </c>
      <c r="AP1270" s="324">
        <f t="shared" si="234"/>
        <v>0</v>
      </c>
      <c r="AQ1270" s="324">
        <f t="shared" si="235"/>
        <v>0</v>
      </c>
      <c r="AR1270" s="324">
        <f t="shared" si="236"/>
        <v>0</v>
      </c>
      <c r="AS1270" s="324">
        <f t="shared" si="237"/>
        <v>0</v>
      </c>
      <c r="AT1270" s="324">
        <f t="shared" si="238"/>
        <v>0</v>
      </c>
      <c r="AU1270" s="321">
        <f t="shared" si="239"/>
        <v>0</v>
      </c>
      <c r="AV1270" s="322" t="str">
        <f t="shared" si="229"/>
        <v/>
      </c>
      <c r="AW1270" s="110"/>
      <c r="AX1270" s="110"/>
      <c r="AY1270" s="110"/>
    </row>
    <row r="1271" spans="1:51">
      <c r="A1271" s="319"/>
      <c r="B1271" s="634"/>
      <c r="C1271" s="634"/>
      <c r="D1271" s="633"/>
      <c r="E1271" s="635"/>
      <c r="F1271" s="635"/>
      <c r="G1271" s="634"/>
      <c r="H1271" s="647"/>
      <c r="I1271" s="651"/>
      <c r="J1271" s="647"/>
      <c r="K1271" s="649"/>
      <c r="L1271" s="647">
        <f>IF(D1271="",0,VLOOKUP(D1271,LookupDataNonCounty!$B$2:$C$16,2,FALSE)*J1271)</f>
        <v>0</v>
      </c>
      <c r="M1271" s="647"/>
      <c r="N1271" s="647"/>
      <c r="O1271" s="647"/>
      <c r="P1271" s="647"/>
      <c r="Q1271" s="647"/>
      <c r="R1271" s="459"/>
      <c r="S1271" s="460"/>
      <c r="T1271" s="461"/>
      <c r="U1271" s="462"/>
      <c r="V1271" s="459"/>
      <c r="W1271" s="459"/>
      <c r="X1271" s="459"/>
      <c r="Y1271" s="463"/>
      <c r="Z1271" s="464"/>
      <c r="AA1271" s="465"/>
      <c r="AB1271" s="459"/>
      <c r="AC1271" s="463"/>
      <c r="AD1271" s="464"/>
      <c r="AE1271" s="466"/>
      <c r="AF1271" s="464"/>
      <c r="AG1271" s="461"/>
      <c r="AH1271" s="464"/>
      <c r="AI1271" s="461"/>
      <c r="AJ1271" s="653">
        <f t="shared" si="230"/>
        <v>1</v>
      </c>
      <c r="AK1271" s="607"/>
      <c r="AL1271" s="320">
        <f t="shared" si="228"/>
        <v>0</v>
      </c>
      <c r="AM1271" s="320">
        <f t="shared" si="231"/>
        <v>0</v>
      </c>
      <c r="AN1271" s="324">
        <f t="shared" si="232"/>
        <v>0</v>
      </c>
      <c r="AO1271" s="324">
        <f t="shared" si="233"/>
        <v>0</v>
      </c>
      <c r="AP1271" s="324">
        <f t="shared" si="234"/>
        <v>0</v>
      </c>
      <c r="AQ1271" s="324">
        <f t="shared" si="235"/>
        <v>0</v>
      </c>
      <c r="AR1271" s="324">
        <f t="shared" si="236"/>
        <v>0</v>
      </c>
      <c r="AS1271" s="324">
        <f t="shared" si="237"/>
        <v>0</v>
      </c>
      <c r="AT1271" s="324">
        <f t="shared" si="238"/>
        <v>0</v>
      </c>
      <c r="AU1271" s="321">
        <f t="shared" si="239"/>
        <v>0</v>
      </c>
      <c r="AV1271" s="322" t="str">
        <f t="shared" si="229"/>
        <v/>
      </c>
      <c r="AW1271" s="110"/>
      <c r="AX1271" s="110"/>
      <c r="AY1271" s="110"/>
    </row>
    <row r="1272" spans="1:51">
      <c r="A1272" s="319"/>
      <c r="B1272" s="634"/>
      <c r="C1272" s="634"/>
      <c r="D1272" s="633"/>
      <c r="E1272" s="635"/>
      <c r="F1272" s="635"/>
      <c r="G1272" s="634"/>
      <c r="H1272" s="647"/>
      <c r="I1272" s="651"/>
      <c r="J1272" s="647"/>
      <c r="K1272" s="649"/>
      <c r="L1272" s="647">
        <f>IF(D1272="",0,VLOOKUP(D1272,LookupDataNonCounty!$B$2:$C$16,2,FALSE)*J1272)</f>
        <v>0</v>
      </c>
      <c r="M1272" s="647"/>
      <c r="N1272" s="647"/>
      <c r="O1272" s="647"/>
      <c r="P1272" s="647"/>
      <c r="Q1272" s="647"/>
      <c r="R1272" s="459"/>
      <c r="S1272" s="460"/>
      <c r="T1272" s="461"/>
      <c r="U1272" s="462"/>
      <c r="V1272" s="459"/>
      <c r="W1272" s="459"/>
      <c r="X1272" s="459"/>
      <c r="Y1272" s="463"/>
      <c r="Z1272" s="464"/>
      <c r="AA1272" s="465"/>
      <c r="AB1272" s="459"/>
      <c r="AC1272" s="463"/>
      <c r="AD1272" s="464"/>
      <c r="AE1272" s="466"/>
      <c r="AF1272" s="464"/>
      <c r="AG1272" s="461"/>
      <c r="AH1272" s="464"/>
      <c r="AI1272" s="461"/>
      <c r="AJ1272" s="653">
        <f t="shared" si="230"/>
        <v>1</v>
      </c>
      <c r="AK1272" s="608"/>
      <c r="AL1272" s="320">
        <f t="shared" si="228"/>
        <v>0</v>
      </c>
      <c r="AM1272" s="320">
        <f t="shared" si="231"/>
        <v>0</v>
      </c>
      <c r="AN1272" s="324">
        <f t="shared" si="232"/>
        <v>0</v>
      </c>
      <c r="AO1272" s="324">
        <f t="shared" si="233"/>
        <v>0</v>
      </c>
      <c r="AP1272" s="324">
        <f t="shared" si="234"/>
        <v>0</v>
      </c>
      <c r="AQ1272" s="324">
        <f t="shared" si="235"/>
        <v>0</v>
      </c>
      <c r="AR1272" s="324">
        <f t="shared" si="236"/>
        <v>0</v>
      </c>
      <c r="AS1272" s="324">
        <f t="shared" si="237"/>
        <v>0</v>
      </c>
      <c r="AT1272" s="324">
        <f t="shared" si="238"/>
        <v>0</v>
      </c>
      <c r="AU1272" s="321">
        <f t="shared" si="239"/>
        <v>0</v>
      </c>
      <c r="AV1272" s="322" t="str">
        <f t="shared" si="229"/>
        <v/>
      </c>
      <c r="AW1272" s="110"/>
      <c r="AX1272" s="110"/>
      <c r="AY1272" s="110"/>
    </row>
    <row r="1273" spans="1:51">
      <c r="A1273" s="319"/>
      <c r="B1273" s="634"/>
      <c r="C1273" s="634"/>
      <c r="D1273" s="633"/>
      <c r="E1273" s="635"/>
      <c r="F1273" s="635"/>
      <c r="G1273" s="634"/>
      <c r="H1273" s="647"/>
      <c r="I1273" s="651"/>
      <c r="J1273" s="647"/>
      <c r="K1273" s="649"/>
      <c r="L1273" s="647">
        <f>IF(D1273="",0,VLOOKUP(D1273,LookupDataNonCounty!$B$2:$C$16,2,FALSE)*J1273)</f>
        <v>0</v>
      </c>
      <c r="M1273" s="647"/>
      <c r="N1273" s="647"/>
      <c r="O1273" s="647"/>
      <c r="P1273" s="647"/>
      <c r="Q1273" s="647"/>
      <c r="R1273" s="459"/>
      <c r="S1273" s="460"/>
      <c r="T1273" s="461"/>
      <c r="U1273" s="462"/>
      <c r="V1273" s="459"/>
      <c r="W1273" s="459"/>
      <c r="X1273" s="459"/>
      <c r="Y1273" s="463"/>
      <c r="Z1273" s="464"/>
      <c r="AA1273" s="465"/>
      <c r="AB1273" s="459"/>
      <c r="AC1273" s="463"/>
      <c r="AD1273" s="464"/>
      <c r="AE1273" s="466"/>
      <c r="AF1273" s="464"/>
      <c r="AG1273" s="461"/>
      <c r="AH1273" s="464"/>
      <c r="AI1273" s="461"/>
      <c r="AJ1273" s="653">
        <f t="shared" si="230"/>
        <v>1</v>
      </c>
      <c r="AK1273" s="607"/>
      <c r="AL1273" s="320">
        <f t="shared" si="228"/>
        <v>0</v>
      </c>
      <c r="AM1273" s="320">
        <f t="shared" si="231"/>
        <v>0</v>
      </c>
      <c r="AN1273" s="324">
        <f t="shared" si="232"/>
        <v>0</v>
      </c>
      <c r="AO1273" s="324">
        <f t="shared" si="233"/>
        <v>0</v>
      </c>
      <c r="AP1273" s="324">
        <f t="shared" si="234"/>
        <v>0</v>
      </c>
      <c r="AQ1273" s="324">
        <f t="shared" si="235"/>
        <v>0</v>
      </c>
      <c r="AR1273" s="324">
        <f t="shared" si="236"/>
        <v>0</v>
      </c>
      <c r="AS1273" s="324">
        <f t="shared" si="237"/>
        <v>0</v>
      </c>
      <c r="AT1273" s="324">
        <f t="shared" si="238"/>
        <v>0</v>
      </c>
      <c r="AU1273" s="321">
        <f t="shared" si="239"/>
        <v>0</v>
      </c>
      <c r="AV1273" s="322" t="str">
        <f t="shared" si="229"/>
        <v/>
      </c>
      <c r="AW1273" s="110"/>
      <c r="AX1273" s="110"/>
      <c r="AY1273" s="110"/>
    </row>
    <row r="1274" spans="1:51">
      <c r="A1274" s="319"/>
      <c r="B1274" s="634"/>
      <c r="C1274" s="634"/>
      <c r="D1274" s="633"/>
      <c r="E1274" s="635"/>
      <c r="F1274" s="635"/>
      <c r="G1274" s="634"/>
      <c r="H1274" s="647"/>
      <c r="I1274" s="651"/>
      <c r="J1274" s="647"/>
      <c r="K1274" s="649"/>
      <c r="L1274" s="647">
        <f>IF(D1274="",0,VLOOKUP(D1274,LookupDataNonCounty!$B$2:$C$16,2,FALSE)*J1274)</f>
        <v>0</v>
      </c>
      <c r="M1274" s="647"/>
      <c r="N1274" s="647"/>
      <c r="O1274" s="647"/>
      <c r="P1274" s="647"/>
      <c r="Q1274" s="647"/>
      <c r="R1274" s="459"/>
      <c r="S1274" s="460"/>
      <c r="T1274" s="461"/>
      <c r="U1274" s="462"/>
      <c r="V1274" s="459"/>
      <c r="W1274" s="459"/>
      <c r="X1274" s="459"/>
      <c r="Y1274" s="463"/>
      <c r="Z1274" s="464"/>
      <c r="AA1274" s="465"/>
      <c r="AB1274" s="459"/>
      <c r="AC1274" s="463"/>
      <c r="AD1274" s="464"/>
      <c r="AE1274" s="466"/>
      <c r="AF1274" s="464"/>
      <c r="AG1274" s="461"/>
      <c r="AH1274" s="464"/>
      <c r="AI1274" s="461"/>
      <c r="AJ1274" s="653">
        <f t="shared" si="230"/>
        <v>1</v>
      </c>
      <c r="AK1274" s="608"/>
      <c r="AL1274" s="320">
        <f t="shared" si="228"/>
        <v>0</v>
      </c>
      <c r="AM1274" s="320">
        <f t="shared" si="231"/>
        <v>0</v>
      </c>
      <c r="AN1274" s="324">
        <f t="shared" si="232"/>
        <v>0</v>
      </c>
      <c r="AO1274" s="324">
        <f t="shared" si="233"/>
        <v>0</v>
      </c>
      <c r="AP1274" s="324">
        <f t="shared" si="234"/>
        <v>0</v>
      </c>
      <c r="AQ1274" s="324">
        <f t="shared" si="235"/>
        <v>0</v>
      </c>
      <c r="AR1274" s="324">
        <f t="shared" si="236"/>
        <v>0</v>
      </c>
      <c r="AS1274" s="324">
        <f t="shared" si="237"/>
        <v>0</v>
      </c>
      <c r="AT1274" s="324">
        <f t="shared" si="238"/>
        <v>0</v>
      </c>
      <c r="AU1274" s="321">
        <f t="shared" si="239"/>
        <v>0</v>
      </c>
      <c r="AV1274" s="322" t="str">
        <f t="shared" si="229"/>
        <v/>
      </c>
      <c r="AW1274" s="110"/>
      <c r="AX1274" s="110"/>
      <c r="AY1274" s="110"/>
    </row>
    <row r="1275" spans="1:51">
      <c r="A1275" s="319"/>
      <c r="B1275" s="634"/>
      <c r="C1275" s="634"/>
      <c r="D1275" s="633"/>
      <c r="E1275" s="635"/>
      <c r="F1275" s="635"/>
      <c r="G1275" s="634"/>
      <c r="H1275" s="647"/>
      <c r="I1275" s="651"/>
      <c r="J1275" s="647"/>
      <c r="K1275" s="649"/>
      <c r="L1275" s="647">
        <f>IF(D1275="",0,VLOOKUP(D1275,LookupDataNonCounty!$B$2:$C$16,2,FALSE)*J1275)</f>
        <v>0</v>
      </c>
      <c r="M1275" s="647"/>
      <c r="N1275" s="647"/>
      <c r="O1275" s="647"/>
      <c r="P1275" s="647"/>
      <c r="Q1275" s="647"/>
      <c r="R1275" s="459"/>
      <c r="S1275" s="460"/>
      <c r="T1275" s="461"/>
      <c r="U1275" s="462"/>
      <c r="V1275" s="459"/>
      <c r="W1275" s="459"/>
      <c r="X1275" s="459"/>
      <c r="Y1275" s="463"/>
      <c r="Z1275" s="464"/>
      <c r="AA1275" s="465"/>
      <c r="AB1275" s="459"/>
      <c r="AC1275" s="463"/>
      <c r="AD1275" s="464"/>
      <c r="AE1275" s="466"/>
      <c r="AF1275" s="464"/>
      <c r="AG1275" s="461"/>
      <c r="AH1275" s="464"/>
      <c r="AI1275" s="461"/>
      <c r="AJ1275" s="653">
        <f t="shared" si="230"/>
        <v>1</v>
      </c>
      <c r="AK1275" s="607"/>
      <c r="AL1275" s="320">
        <f t="shared" si="228"/>
        <v>0</v>
      </c>
      <c r="AM1275" s="320">
        <f t="shared" si="231"/>
        <v>0</v>
      </c>
      <c r="AN1275" s="324">
        <f t="shared" si="232"/>
        <v>0</v>
      </c>
      <c r="AO1275" s="324">
        <f t="shared" si="233"/>
        <v>0</v>
      </c>
      <c r="AP1275" s="324">
        <f t="shared" si="234"/>
        <v>0</v>
      </c>
      <c r="AQ1275" s="324">
        <f t="shared" si="235"/>
        <v>0</v>
      </c>
      <c r="AR1275" s="324">
        <f t="shared" si="236"/>
        <v>0</v>
      </c>
      <c r="AS1275" s="324">
        <f t="shared" si="237"/>
        <v>0</v>
      </c>
      <c r="AT1275" s="324">
        <f t="shared" si="238"/>
        <v>0</v>
      </c>
      <c r="AU1275" s="321">
        <f t="shared" si="239"/>
        <v>0</v>
      </c>
      <c r="AV1275" s="322" t="str">
        <f t="shared" si="229"/>
        <v/>
      </c>
      <c r="AW1275" s="110"/>
      <c r="AX1275" s="110"/>
      <c r="AY1275" s="110"/>
    </row>
    <row r="1276" spans="1:51">
      <c r="A1276" s="319"/>
      <c r="B1276" s="634"/>
      <c r="C1276" s="634"/>
      <c r="D1276" s="633"/>
      <c r="E1276" s="635"/>
      <c r="F1276" s="635"/>
      <c r="G1276" s="634"/>
      <c r="H1276" s="647"/>
      <c r="I1276" s="651"/>
      <c r="J1276" s="647"/>
      <c r="K1276" s="649"/>
      <c r="L1276" s="647">
        <f>IF(D1276="",0,VLOOKUP(D1276,LookupDataNonCounty!$B$2:$C$16,2,FALSE)*J1276)</f>
        <v>0</v>
      </c>
      <c r="M1276" s="647"/>
      <c r="N1276" s="647"/>
      <c r="O1276" s="647"/>
      <c r="P1276" s="647"/>
      <c r="Q1276" s="647"/>
      <c r="R1276" s="459"/>
      <c r="S1276" s="460"/>
      <c r="T1276" s="461"/>
      <c r="U1276" s="462"/>
      <c r="V1276" s="459"/>
      <c r="W1276" s="459"/>
      <c r="X1276" s="459"/>
      <c r="Y1276" s="463"/>
      <c r="Z1276" s="464"/>
      <c r="AA1276" s="465"/>
      <c r="AB1276" s="459"/>
      <c r="AC1276" s="463"/>
      <c r="AD1276" s="464"/>
      <c r="AE1276" s="466"/>
      <c r="AF1276" s="464"/>
      <c r="AG1276" s="461"/>
      <c r="AH1276" s="464"/>
      <c r="AI1276" s="461"/>
      <c r="AJ1276" s="653">
        <f t="shared" si="230"/>
        <v>1</v>
      </c>
      <c r="AK1276" s="608"/>
      <c r="AL1276" s="320">
        <f t="shared" si="228"/>
        <v>0</v>
      </c>
      <c r="AM1276" s="320">
        <f t="shared" si="231"/>
        <v>0</v>
      </c>
      <c r="AN1276" s="324">
        <f t="shared" si="232"/>
        <v>0</v>
      </c>
      <c r="AO1276" s="324">
        <f t="shared" si="233"/>
        <v>0</v>
      </c>
      <c r="AP1276" s="324">
        <f t="shared" si="234"/>
        <v>0</v>
      </c>
      <c r="AQ1276" s="324">
        <f t="shared" si="235"/>
        <v>0</v>
      </c>
      <c r="AR1276" s="324">
        <f t="shared" si="236"/>
        <v>0</v>
      </c>
      <c r="AS1276" s="324">
        <f t="shared" si="237"/>
        <v>0</v>
      </c>
      <c r="AT1276" s="324">
        <f t="shared" si="238"/>
        <v>0</v>
      </c>
      <c r="AU1276" s="321">
        <f t="shared" si="239"/>
        <v>0</v>
      </c>
      <c r="AV1276" s="322" t="str">
        <f t="shared" si="229"/>
        <v/>
      </c>
      <c r="AW1276" s="110"/>
      <c r="AX1276" s="110"/>
      <c r="AY1276" s="110"/>
    </row>
    <row r="1277" spans="1:51">
      <c r="A1277" s="319"/>
      <c r="B1277" s="634"/>
      <c r="C1277" s="634"/>
      <c r="D1277" s="633"/>
      <c r="E1277" s="635"/>
      <c r="F1277" s="635"/>
      <c r="G1277" s="634"/>
      <c r="H1277" s="647"/>
      <c r="I1277" s="651"/>
      <c r="J1277" s="647"/>
      <c r="K1277" s="649"/>
      <c r="L1277" s="647">
        <f>IF(D1277="",0,VLOOKUP(D1277,LookupDataNonCounty!$B$2:$C$16,2,FALSE)*J1277)</f>
        <v>0</v>
      </c>
      <c r="M1277" s="647"/>
      <c r="N1277" s="647"/>
      <c r="O1277" s="647"/>
      <c r="P1277" s="647"/>
      <c r="Q1277" s="647"/>
      <c r="R1277" s="459"/>
      <c r="S1277" s="460"/>
      <c r="T1277" s="461"/>
      <c r="U1277" s="462"/>
      <c r="V1277" s="459"/>
      <c r="W1277" s="459"/>
      <c r="X1277" s="459"/>
      <c r="Y1277" s="463"/>
      <c r="Z1277" s="464"/>
      <c r="AA1277" s="465"/>
      <c r="AB1277" s="459"/>
      <c r="AC1277" s="463"/>
      <c r="AD1277" s="464"/>
      <c r="AE1277" s="466"/>
      <c r="AF1277" s="464"/>
      <c r="AG1277" s="461"/>
      <c r="AH1277" s="464"/>
      <c r="AI1277" s="461"/>
      <c r="AJ1277" s="653">
        <f t="shared" si="230"/>
        <v>1</v>
      </c>
      <c r="AK1277" s="607"/>
      <c r="AL1277" s="320">
        <f t="shared" si="228"/>
        <v>0</v>
      </c>
      <c r="AM1277" s="320">
        <f t="shared" si="231"/>
        <v>0</v>
      </c>
      <c r="AN1277" s="324">
        <f t="shared" si="232"/>
        <v>0</v>
      </c>
      <c r="AO1277" s="324">
        <f t="shared" si="233"/>
        <v>0</v>
      </c>
      <c r="AP1277" s="324">
        <f t="shared" si="234"/>
        <v>0</v>
      </c>
      <c r="AQ1277" s="324">
        <f t="shared" si="235"/>
        <v>0</v>
      </c>
      <c r="AR1277" s="324">
        <f t="shared" si="236"/>
        <v>0</v>
      </c>
      <c r="AS1277" s="324">
        <f t="shared" si="237"/>
        <v>0</v>
      </c>
      <c r="AT1277" s="324">
        <f t="shared" si="238"/>
        <v>0</v>
      </c>
      <c r="AU1277" s="321">
        <f t="shared" si="239"/>
        <v>0</v>
      </c>
      <c r="AV1277" s="322" t="str">
        <f t="shared" si="229"/>
        <v/>
      </c>
      <c r="AW1277" s="110"/>
      <c r="AX1277" s="110"/>
      <c r="AY1277" s="110"/>
    </row>
    <row r="1278" spans="1:51">
      <c r="A1278" s="319"/>
      <c r="B1278" s="634"/>
      <c r="C1278" s="634"/>
      <c r="D1278" s="633"/>
      <c r="E1278" s="635"/>
      <c r="F1278" s="635"/>
      <c r="G1278" s="634"/>
      <c r="H1278" s="647"/>
      <c r="I1278" s="651"/>
      <c r="J1278" s="647"/>
      <c r="K1278" s="649"/>
      <c r="L1278" s="647">
        <f>IF(D1278="",0,VLOOKUP(D1278,LookupDataNonCounty!$B$2:$C$16,2,FALSE)*J1278)</f>
        <v>0</v>
      </c>
      <c r="M1278" s="647"/>
      <c r="N1278" s="647"/>
      <c r="O1278" s="647"/>
      <c r="P1278" s="647"/>
      <c r="Q1278" s="647"/>
      <c r="R1278" s="459"/>
      <c r="S1278" s="460"/>
      <c r="T1278" s="461"/>
      <c r="U1278" s="462"/>
      <c r="V1278" s="459"/>
      <c r="W1278" s="459"/>
      <c r="X1278" s="459"/>
      <c r="Y1278" s="463"/>
      <c r="Z1278" s="464"/>
      <c r="AA1278" s="465"/>
      <c r="AB1278" s="459"/>
      <c r="AC1278" s="463"/>
      <c r="AD1278" s="464"/>
      <c r="AE1278" s="466"/>
      <c r="AF1278" s="464"/>
      <c r="AG1278" s="461"/>
      <c r="AH1278" s="464"/>
      <c r="AI1278" s="461"/>
      <c r="AJ1278" s="653">
        <f t="shared" si="230"/>
        <v>1</v>
      </c>
      <c r="AK1278" s="608"/>
      <c r="AL1278" s="320">
        <f t="shared" si="228"/>
        <v>0</v>
      </c>
      <c r="AM1278" s="320">
        <f t="shared" si="231"/>
        <v>0</v>
      </c>
      <c r="AN1278" s="324">
        <f t="shared" si="232"/>
        <v>0</v>
      </c>
      <c r="AO1278" s="324">
        <f t="shared" si="233"/>
        <v>0</v>
      </c>
      <c r="AP1278" s="324">
        <f t="shared" si="234"/>
        <v>0</v>
      </c>
      <c r="AQ1278" s="324">
        <f t="shared" si="235"/>
        <v>0</v>
      </c>
      <c r="AR1278" s="324">
        <f t="shared" si="236"/>
        <v>0</v>
      </c>
      <c r="AS1278" s="324">
        <f t="shared" si="237"/>
        <v>0</v>
      </c>
      <c r="AT1278" s="324">
        <f t="shared" si="238"/>
        <v>0</v>
      </c>
      <c r="AU1278" s="321">
        <f t="shared" si="239"/>
        <v>0</v>
      </c>
      <c r="AV1278" s="322" t="str">
        <f t="shared" si="229"/>
        <v/>
      </c>
      <c r="AW1278" s="110"/>
      <c r="AX1278" s="110"/>
      <c r="AY1278" s="110"/>
    </row>
    <row r="1279" spans="1:51">
      <c r="A1279" s="319"/>
      <c r="B1279" s="634"/>
      <c r="C1279" s="634"/>
      <c r="D1279" s="633"/>
      <c r="E1279" s="635"/>
      <c r="F1279" s="635"/>
      <c r="G1279" s="634"/>
      <c r="H1279" s="647"/>
      <c r="I1279" s="651"/>
      <c r="J1279" s="647"/>
      <c r="K1279" s="649"/>
      <c r="L1279" s="647">
        <f>IF(D1279="",0,VLOOKUP(D1279,LookupDataNonCounty!$B$2:$C$16,2,FALSE)*J1279)</f>
        <v>0</v>
      </c>
      <c r="M1279" s="647"/>
      <c r="N1279" s="647"/>
      <c r="O1279" s="647"/>
      <c r="P1279" s="647"/>
      <c r="Q1279" s="647"/>
      <c r="R1279" s="459"/>
      <c r="S1279" s="460"/>
      <c r="T1279" s="461"/>
      <c r="U1279" s="462"/>
      <c r="V1279" s="459"/>
      <c r="W1279" s="459"/>
      <c r="X1279" s="459"/>
      <c r="Y1279" s="463"/>
      <c r="Z1279" s="464"/>
      <c r="AA1279" s="465"/>
      <c r="AB1279" s="459"/>
      <c r="AC1279" s="463"/>
      <c r="AD1279" s="464"/>
      <c r="AE1279" s="466"/>
      <c r="AF1279" s="464"/>
      <c r="AG1279" s="461"/>
      <c r="AH1279" s="464"/>
      <c r="AI1279" s="461"/>
      <c r="AJ1279" s="653">
        <f t="shared" si="230"/>
        <v>1</v>
      </c>
      <c r="AK1279" s="607"/>
      <c r="AL1279" s="320">
        <f t="shared" si="228"/>
        <v>0</v>
      </c>
      <c r="AM1279" s="320">
        <f t="shared" si="231"/>
        <v>0</v>
      </c>
      <c r="AN1279" s="324">
        <f t="shared" si="232"/>
        <v>0</v>
      </c>
      <c r="AO1279" s="324">
        <f t="shared" si="233"/>
        <v>0</v>
      </c>
      <c r="AP1279" s="324">
        <f t="shared" si="234"/>
        <v>0</v>
      </c>
      <c r="AQ1279" s="324">
        <f t="shared" si="235"/>
        <v>0</v>
      </c>
      <c r="AR1279" s="324">
        <f t="shared" si="236"/>
        <v>0</v>
      </c>
      <c r="AS1279" s="324">
        <f t="shared" si="237"/>
        <v>0</v>
      </c>
      <c r="AT1279" s="324">
        <f t="shared" si="238"/>
        <v>0</v>
      </c>
      <c r="AU1279" s="321">
        <f t="shared" si="239"/>
        <v>0</v>
      </c>
      <c r="AV1279" s="322" t="str">
        <f t="shared" si="229"/>
        <v/>
      </c>
      <c r="AW1279" s="110"/>
      <c r="AX1279" s="110"/>
      <c r="AY1279" s="110"/>
    </row>
    <row r="1280" spans="1:51">
      <c r="A1280" s="319"/>
      <c r="B1280" s="634"/>
      <c r="C1280" s="634"/>
      <c r="D1280" s="633"/>
      <c r="E1280" s="635"/>
      <c r="F1280" s="635"/>
      <c r="G1280" s="634"/>
      <c r="H1280" s="647"/>
      <c r="I1280" s="651"/>
      <c r="J1280" s="647"/>
      <c r="K1280" s="649"/>
      <c r="L1280" s="647">
        <f>IF(D1280="",0,VLOOKUP(D1280,LookupDataNonCounty!$B$2:$C$16,2,FALSE)*J1280)</f>
        <v>0</v>
      </c>
      <c r="M1280" s="647"/>
      <c r="N1280" s="647"/>
      <c r="O1280" s="647"/>
      <c r="P1280" s="647"/>
      <c r="Q1280" s="647"/>
      <c r="R1280" s="459"/>
      <c r="S1280" s="460"/>
      <c r="T1280" s="461"/>
      <c r="U1280" s="462"/>
      <c r="V1280" s="459"/>
      <c r="W1280" s="459"/>
      <c r="X1280" s="459"/>
      <c r="Y1280" s="463"/>
      <c r="Z1280" s="464"/>
      <c r="AA1280" s="465"/>
      <c r="AB1280" s="459"/>
      <c r="AC1280" s="463"/>
      <c r="AD1280" s="464"/>
      <c r="AE1280" s="466"/>
      <c r="AF1280" s="464"/>
      <c r="AG1280" s="461"/>
      <c r="AH1280" s="464"/>
      <c r="AI1280" s="461"/>
      <c r="AJ1280" s="653">
        <f t="shared" si="230"/>
        <v>1</v>
      </c>
      <c r="AK1280" s="608"/>
      <c r="AL1280" s="320">
        <f t="shared" si="228"/>
        <v>0</v>
      </c>
      <c r="AM1280" s="320">
        <f t="shared" si="231"/>
        <v>0</v>
      </c>
      <c r="AN1280" s="324">
        <f t="shared" si="232"/>
        <v>0</v>
      </c>
      <c r="AO1280" s="324">
        <f t="shared" si="233"/>
        <v>0</v>
      </c>
      <c r="AP1280" s="324">
        <f t="shared" si="234"/>
        <v>0</v>
      </c>
      <c r="AQ1280" s="324">
        <f t="shared" si="235"/>
        <v>0</v>
      </c>
      <c r="AR1280" s="324">
        <f t="shared" si="236"/>
        <v>0</v>
      </c>
      <c r="AS1280" s="324">
        <f t="shared" si="237"/>
        <v>0</v>
      </c>
      <c r="AT1280" s="324">
        <f t="shared" si="238"/>
        <v>0</v>
      </c>
      <c r="AU1280" s="321">
        <f t="shared" si="239"/>
        <v>0</v>
      </c>
      <c r="AV1280" s="322" t="str">
        <f t="shared" si="229"/>
        <v/>
      </c>
      <c r="AW1280" s="110"/>
      <c r="AX1280" s="110"/>
      <c r="AY1280" s="110"/>
    </row>
    <row r="1281" spans="1:51">
      <c r="A1281" s="319"/>
      <c r="B1281" s="634"/>
      <c r="C1281" s="634"/>
      <c r="D1281" s="633"/>
      <c r="E1281" s="635"/>
      <c r="F1281" s="635"/>
      <c r="G1281" s="634"/>
      <c r="H1281" s="647"/>
      <c r="I1281" s="651"/>
      <c r="J1281" s="647"/>
      <c r="K1281" s="649"/>
      <c r="L1281" s="647">
        <f>IF(D1281="",0,VLOOKUP(D1281,LookupDataNonCounty!$B$2:$C$16,2,FALSE)*J1281)</f>
        <v>0</v>
      </c>
      <c r="M1281" s="647"/>
      <c r="N1281" s="647"/>
      <c r="O1281" s="647"/>
      <c r="P1281" s="647"/>
      <c r="Q1281" s="647"/>
      <c r="R1281" s="459"/>
      <c r="S1281" s="460"/>
      <c r="T1281" s="461"/>
      <c r="U1281" s="462"/>
      <c r="V1281" s="459"/>
      <c r="W1281" s="459"/>
      <c r="X1281" s="459"/>
      <c r="Y1281" s="463"/>
      <c r="Z1281" s="464"/>
      <c r="AA1281" s="465"/>
      <c r="AB1281" s="459"/>
      <c r="AC1281" s="463"/>
      <c r="AD1281" s="464"/>
      <c r="AE1281" s="466"/>
      <c r="AF1281" s="464"/>
      <c r="AG1281" s="461"/>
      <c r="AH1281" s="464"/>
      <c r="AI1281" s="461"/>
      <c r="AJ1281" s="653">
        <f t="shared" si="230"/>
        <v>1</v>
      </c>
      <c r="AK1281" s="607"/>
      <c r="AL1281" s="320">
        <f t="shared" si="228"/>
        <v>0</v>
      </c>
      <c r="AM1281" s="320">
        <f t="shared" si="231"/>
        <v>0</v>
      </c>
      <c r="AN1281" s="324">
        <f t="shared" si="232"/>
        <v>0</v>
      </c>
      <c r="AO1281" s="324">
        <f t="shared" si="233"/>
        <v>0</v>
      </c>
      <c r="AP1281" s="324">
        <f t="shared" si="234"/>
        <v>0</v>
      </c>
      <c r="AQ1281" s="324">
        <f t="shared" si="235"/>
        <v>0</v>
      </c>
      <c r="AR1281" s="324">
        <f t="shared" si="236"/>
        <v>0</v>
      </c>
      <c r="AS1281" s="324">
        <f t="shared" si="237"/>
        <v>0</v>
      </c>
      <c r="AT1281" s="324">
        <f t="shared" si="238"/>
        <v>0</v>
      </c>
      <c r="AU1281" s="321">
        <f t="shared" si="239"/>
        <v>0</v>
      </c>
      <c r="AV1281" s="322" t="str">
        <f t="shared" si="229"/>
        <v/>
      </c>
      <c r="AW1281" s="110"/>
      <c r="AX1281" s="110"/>
      <c r="AY1281" s="110"/>
    </row>
    <row r="1282" spans="1:51">
      <c r="A1282" s="319"/>
      <c r="B1282" s="634"/>
      <c r="C1282" s="634"/>
      <c r="D1282" s="633"/>
      <c r="E1282" s="635"/>
      <c r="F1282" s="635"/>
      <c r="G1282" s="634"/>
      <c r="H1282" s="647"/>
      <c r="I1282" s="651"/>
      <c r="J1282" s="647"/>
      <c r="K1282" s="649"/>
      <c r="L1282" s="647">
        <f>IF(D1282="",0,VLOOKUP(D1282,LookupDataNonCounty!$B$2:$C$16,2,FALSE)*J1282)</f>
        <v>0</v>
      </c>
      <c r="M1282" s="647"/>
      <c r="N1282" s="647"/>
      <c r="O1282" s="647"/>
      <c r="P1282" s="647"/>
      <c r="Q1282" s="647"/>
      <c r="R1282" s="459"/>
      <c r="S1282" s="460"/>
      <c r="T1282" s="461"/>
      <c r="U1282" s="462"/>
      <c r="V1282" s="459"/>
      <c r="W1282" s="459"/>
      <c r="X1282" s="459"/>
      <c r="Y1282" s="463"/>
      <c r="Z1282" s="464"/>
      <c r="AA1282" s="465"/>
      <c r="AB1282" s="459"/>
      <c r="AC1282" s="463"/>
      <c r="AD1282" s="464"/>
      <c r="AE1282" s="466"/>
      <c r="AF1282" s="464"/>
      <c r="AG1282" s="461"/>
      <c r="AH1282" s="464"/>
      <c r="AI1282" s="461"/>
      <c r="AJ1282" s="653">
        <f t="shared" si="230"/>
        <v>1</v>
      </c>
      <c r="AK1282" s="608"/>
      <c r="AL1282" s="320">
        <f t="shared" si="228"/>
        <v>0</v>
      </c>
      <c r="AM1282" s="320">
        <f t="shared" si="231"/>
        <v>0</v>
      </c>
      <c r="AN1282" s="324">
        <f t="shared" si="232"/>
        <v>0</v>
      </c>
      <c r="AO1282" s="324">
        <f t="shared" si="233"/>
        <v>0</v>
      </c>
      <c r="AP1282" s="324">
        <f t="shared" si="234"/>
        <v>0</v>
      </c>
      <c r="AQ1282" s="324">
        <f t="shared" si="235"/>
        <v>0</v>
      </c>
      <c r="AR1282" s="324">
        <f t="shared" si="236"/>
        <v>0</v>
      </c>
      <c r="AS1282" s="324">
        <f t="shared" si="237"/>
        <v>0</v>
      </c>
      <c r="AT1282" s="324">
        <f t="shared" si="238"/>
        <v>0</v>
      </c>
      <c r="AU1282" s="321">
        <f t="shared" si="239"/>
        <v>0</v>
      </c>
      <c r="AV1282" s="322" t="str">
        <f t="shared" si="229"/>
        <v/>
      </c>
      <c r="AW1282" s="110"/>
      <c r="AX1282" s="110"/>
      <c r="AY1282" s="110"/>
    </row>
    <row r="1283" spans="1:51">
      <c r="A1283" s="319"/>
      <c r="B1283" s="634"/>
      <c r="C1283" s="634"/>
      <c r="D1283" s="633"/>
      <c r="E1283" s="635"/>
      <c r="F1283" s="635"/>
      <c r="G1283" s="634"/>
      <c r="H1283" s="647"/>
      <c r="I1283" s="651"/>
      <c r="J1283" s="647"/>
      <c r="K1283" s="649"/>
      <c r="L1283" s="647">
        <f>IF(D1283="",0,VLOOKUP(D1283,LookupDataNonCounty!$B$2:$C$16,2,FALSE)*J1283)</f>
        <v>0</v>
      </c>
      <c r="M1283" s="647"/>
      <c r="N1283" s="647"/>
      <c r="O1283" s="647"/>
      <c r="P1283" s="647"/>
      <c r="Q1283" s="647"/>
      <c r="R1283" s="459"/>
      <c r="S1283" s="460"/>
      <c r="T1283" s="461"/>
      <c r="U1283" s="462"/>
      <c r="V1283" s="459"/>
      <c r="W1283" s="459"/>
      <c r="X1283" s="459"/>
      <c r="Y1283" s="463"/>
      <c r="Z1283" s="464"/>
      <c r="AA1283" s="465"/>
      <c r="AB1283" s="459"/>
      <c r="AC1283" s="463"/>
      <c r="AD1283" s="464"/>
      <c r="AE1283" s="466"/>
      <c r="AF1283" s="464"/>
      <c r="AG1283" s="461"/>
      <c r="AH1283" s="464"/>
      <c r="AI1283" s="461"/>
      <c r="AJ1283" s="653">
        <f t="shared" si="230"/>
        <v>1</v>
      </c>
      <c r="AK1283" s="607"/>
      <c r="AL1283" s="320">
        <f t="shared" si="228"/>
        <v>0</v>
      </c>
      <c r="AM1283" s="320">
        <f t="shared" si="231"/>
        <v>0</v>
      </c>
      <c r="AN1283" s="324">
        <f t="shared" si="232"/>
        <v>0</v>
      </c>
      <c r="AO1283" s="324">
        <f t="shared" si="233"/>
        <v>0</v>
      </c>
      <c r="AP1283" s="324">
        <f t="shared" si="234"/>
        <v>0</v>
      </c>
      <c r="AQ1283" s="324">
        <f t="shared" si="235"/>
        <v>0</v>
      </c>
      <c r="AR1283" s="324">
        <f t="shared" si="236"/>
        <v>0</v>
      </c>
      <c r="AS1283" s="324">
        <f t="shared" si="237"/>
        <v>0</v>
      </c>
      <c r="AT1283" s="324">
        <f t="shared" si="238"/>
        <v>0</v>
      </c>
      <c r="AU1283" s="321">
        <f t="shared" si="239"/>
        <v>0</v>
      </c>
      <c r="AV1283" s="322" t="str">
        <f t="shared" si="229"/>
        <v/>
      </c>
      <c r="AW1283" s="110"/>
      <c r="AX1283" s="110"/>
      <c r="AY1283" s="110"/>
    </row>
    <row r="1284" spans="1:51">
      <c r="A1284" s="319"/>
      <c r="B1284" s="634"/>
      <c r="C1284" s="634"/>
      <c r="D1284" s="633"/>
      <c r="E1284" s="635"/>
      <c r="F1284" s="635"/>
      <c r="G1284" s="634"/>
      <c r="H1284" s="647"/>
      <c r="I1284" s="651"/>
      <c r="J1284" s="647"/>
      <c r="K1284" s="649"/>
      <c r="L1284" s="647">
        <f>IF(D1284="",0,VLOOKUP(D1284,LookupDataNonCounty!$B$2:$C$16,2,FALSE)*J1284)</f>
        <v>0</v>
      </c>
      <c r="M1284" s="647"/>
      <c r="N1284" s="647"/>
      <c r="O1284" s="647"/>
      <c r="P1284" s="647"/>
      <c r="Q1284" s="647"/>
      <c r="R1284" s="459"/>
      <c r="S1284" s="460"/>
      <c r="T1284" s="461"/>
      <c r="U1284" s="462"/>
      <c r="V1284" s="459"/>
      <c r="W1284" s="459"/>
      <c r="X1284" s="459"/>
      <c r="Y1284" s="463"/>
      <c r="Z1284" s="464"/>
      <c r="AA1284" s="465"/>
      <c r="AB1284" s="459"/>
      <c r="AC1284" s="463"/>
      <c r="AD1284" s="464"/>
      <c r="AE1284" s="466"/>
      <c r="AF1284" s="464"/>
      <c r="AG1284" s="461"/>
      <c r="AH1284" s="464"/>
      <c r="AI1284" s="461"/>
      <c r="AJ1284" s="653">
        <f t="shared" si="230"/>
        <v>1</v>
      </c>
      <c r="AK1284" s="608"/>
      <c r="AL1284" s="320">
        <f t="shared" si="228"/>
        <v>0</v>
      </c>
      <c r="AM1284" s="320">
        <f t="shared" si="231"/>
        <v>0</v>
      </c>
      <c r="AN1284" s="324">
        <f t="shared" si="232"/>
        <v>0</v>
      </c>
      <c r="AO1284" s="324">
        <f t="shared" si="233"/>
        <v>0</v>
      </c>
      <c r="AP1284" s="324">
        <f t="shared" si="234"/>
        <v>0</v>
      </c>
      <c r="AQ1284" s="324">
        <f t="shared" si="235"/>
        <v>0</v>
      </c>
      <c r="AR1284" s="324">
        <f t="shared" si="236"/>
        <v>0</v>
      </c>
      <c r="AS1284" s="324">
        <f t="shared" si="237"/>
        <v>0</v>
      </c>
      <c r="AT1284" s="324">
        <f t="shared" si="238"/>
        <v>0</v>
      </c>
      <c r="AU1284" s="321">
        <f t="shared" si="239"/>
        <v>0</v>
      </c>
      <c r="AV1284" s="322" t="str">
        <f t="shared" si="229"/>
        <v/>
      </c>
      <c r="AW1284" s="110"/>
      <c r="AX1284" s="110"/>
      <c r="AY1284" s="110"/>
    </row>
    <row r="1285" spans="1:51">
      <c r="A1285" s="319"/>
      <c r="B1285" s="634"/>
      <c r="C1285" s="634"/>
      <c r="D1285" s="633"/>
      <c r="E1285" s="635"/>
      <c r="F1285" s="635"/>
      <c r="G1285" s="634"/>
      <c r="H1285" s="647"/>
      <c r="I1285" s="651"/>
      <c r="J1285" s="647"/>
      <c r="K1285" s="649"/>
      <c r="L1285" s="647">
        <f>IF(D1285="",0,VLOOKUP(D1285,LookupDataNonCounty!$B$2:$C$16,2,FALSE)*J1285)</f>
        <v>0</v>
      </c>
      <c r="M1285" s="647"/>
      <c r="N1285" s="647"/>
      <c r="O1285" s="647"/>
      <c r="P1285" s="647"/>
      <c r="Q1285" s="647"/>
      <c r="R1285" s="459"/>
      <c r="S1285" s="460"/>
      <c r="T1285" s="461"/>
      <c r="U1285" s="462"/>
      <c r="V1285" s="459"/>
      <c r="W1285" s="459"/>
      <c r="X1285" s="459"/>
      <c r="Y1285" s="463"/>
      <c r="Z1285" s="464"/>
      <c r="AA1285" s="465"/>
      <c r="AB1285" s="459"/>
      <c r="AC1285" s="463"/>
      <c r="AD1285" s="464"/>
      <c r="AE1285" s="466"/>
      <c r="AF1285" s="464"/>
      <c r="AG1285" s="461"/>
      <c r="AH1285" s="464"/>
      <c r="AI1285" s="461"/>
      <c r="AJ1285" s="653">
        <f t="shared" si="230"/>
        <v>1</v>
      </c>
      <c r="AK1285" s="607"/>
      <c r="AL1285" s="320">
        <f t="shared" ref="AL1285:AL1305" si="240">(I1285+S1285)*AJ1285</f>
        <v>0</v>
      </c>
      <c r="AM1285" s="320">
        <f t="shared" si="231"/>
        <v>0</v>
      </c>
      <c r="AN1285" s="324">
        <f t="shared" si="232"/>
        <v>0</v>
      </c>
      <c r="AO1285" s="324">
        <f t="shared" si="233"/>
        <v>0</v>
      </c>
      <c r="AP1285" s="324">
        <f t="shared" si="234"/>
        <v>0</v>
      </c>
      <c r="AQ1285" s="324">
        <f t="shared" si="235"/>
        <v>0</v>
      </c>
      <c r="AR1285" s="324">
        <f t="shared" si="236"/>
        <v>0</v>
      </c>
      <c r="AS1285" s="324">
        <f t="shared" si="237"/>
        <v>0</v>
      </c>
      <c r="AT1285" s="324">
        <f t="shared" si="238"/>
        <v>0</v>
      </c>
      <c r="AU1285" s="321">
        <f t="shared" si="239"/>
        <v>0</v>
      </c>
      <c r="AV1285" s="322" t="str">
        <f t="shared" si="229"/>
        <v/>
      </c>
      <c r="AW1285" s="110"/>
      <c r="AX1285" s="110"/>
      <c r="AY1285" s="110"/>
    </row>
    <row r="1286" spans="1:51">
      <c r="A1286" s="319"/>
      <c r="B1286" s="634"/>
      <c r="C1286" s="634"/>
      <c r="D1286" s="633"/>
      <c r="E1286" s="635"/>
      <c r="F1286" s="635"/>
      <c r="G1286" s="634"/>
      <c r="H1286" s="647"/>
      <c r="I1286" s="651"/>
      <c r="J1286" s="647"/>
      <c r="K1286" s="649"/>
      <c r="L1286" s="647">
        <f>IF(D1286="",0,VLOOKUP(D1286,LookupDataNonCounty!$B$2:$C$16,2,FALSE)*J1286)</f>
        <v>0</v>
      </c>
      <c r="M1286" s="647"/>
      <c r="N1286" s="647"/>
      <c r="O1286" s="647"/>
      <c r="P1286" s="647"/>
      <c r="Q1286" s="647"/>
      <c r="R1286" s="459"/>
      <c r="S1286" s="460"/>
      <c r="T1286" s="461"/>
      <c r="U1286" s="462"/>
      <c r="V1286" s="459"/>
      <c r="W1286" s="459"/>
      <c r="X1286" s="459"/>
      <c r="Y1286" s="463"/>
      <c r="Z1286" s="464"/>
      <c r="AA1286" s="465"/>
      <c r="AB1286" s="459"/>
      <c r="AC1286" s="463"/>
      <c r="AD1286" s="464"/>
      <c r="AE1286" s="466"/>
      <c r="AF1286" s="464"/>
      <c r="AG1286" s="461"/>
      <c r="AH1286" s="464"/>
      <c r="AI1286" s="461"/>
      <c r="AJ1286" s="653">
        <f t="shared" ref="AJ1286:AJ1305" si="241">1-AK1286</f>
        <v>1</v>
      </c>
      <c r="AK1286" s="608"/>
      <c r="AL1286" s="320">
        <f t="shared" si="240"/>
        <v>0</v>
      </c>
      <c r="AM1286" s="320">
        <f t="shared" ref="AM1286:AM1305" si="242">AL1286/40</f>
        <v>0</v>
      </c>
      <c r="AN1286" s="324">
        <f t="shared" ref="AN1286:AN1305" si="243">(J1286+SUM(T1286:X1286))*AJ1286</f>
        <v>0</v>
      </c>
      <c r="AO1286" s="324">
        <f t="shared" ref="AO1286:AO1305" si="244">(SUM(K1286,Y1286,Z1286)*AJ1286)</f>
        <v>0</v>
      </c>
      <c r="AP1286" s="324">
        <f t="shared" ref="AP1286:AP1305" si="245">(L1286+AA1286+AB1286)*AJ1286</f>
        <v>0</v>
      </c>
      <c r="AQ1286" s="324">
        <f t="shared" ref="AQ1286:AQ1305" si="246">(SUM(M1286:N1286)+SUM(AC1286:AD1286))*AJ1286</f>
        <v>0</v>
      </c>
      <c r="AR1286" s="324">
        <f t="shared" ref="AR1286:AR1305" si="247">(O1286+AE1286+AF1286)*AJ1286</f>
        <v>0</v>
      </c>
      <c r="AS1286" s="324">
        <f t="shared" ref="AS1286:AS1305" si="248">(P1286+AG1286+AH1286)*AJ1286</f>
        <v>0</v>
      </c>
      <c r="AT1286" s="324">
        <f t="shared" ref="AT1286:AT1305" si="249">(Q1286+AI1286)*AJ1286</f>
        <v>0</v>
      </c>
      <c r="AU1286" s="321">
        <f t="shared" ref="AU1286:AU1305" si="250">SUM(AN1286:AT1286)</f>
        <v>0</v>
      </c>
      <c r="AV1286" s="322" t="str">
        <f t="shared" ref="AV1286:AV1305" si="251">IF(COUNTA(AK1286,M1286:AI1286,A1286:K1286)&gt;0,"Y","")</f>
        <v/>
      </c>
      <c r="AW1286" s="110"/>
      <c r="AX1286" s="110"/>
      <c r="AY1286" s="110"/>
    </row>
    <row r="1287" spans="1:51">
      <c r="A1287" s="319"/>
      <c r="B1287" s="634"/>
      <c r="C1287" s="634"/>
      <c r="D1287" s="633"/>
      <c r="E1287" s="635"/>
      <c r="F1287" s="635"/>
      <c r="G1287" s="634"/>
      <c r="H1287" s="647"/>
      <c r="I1287" s="651"/>
      <c r="J1287" s="647"/>
      <c r="K1287" s="649"/>
      <c r="L1287" s="647">
        <f>IF(D1287="",0,VLOOKUP(D1287,LookupDataNonCounty!$B$2:$C$16,2,FALSE)*J1287)</f>
        <v>0</v>
      </c>
      <c r="M1287" s="647"/>
      <c r="N1287" s="647"/>
      <c r="O1287" s="647"/>
      <c r="P1287" s="647"/>
      <c r="Q1287" s="647"/>
      <c r="R1287" s="459"/>
      <c r="S1287" s="460"/>
      <c r="T1287" s="461"/>
      <c r="U1287" s="462"/>
      <c r="V1287" s="459"/>
      <c r="W1287" s="459"/>
      <c r="X1287" s="459"/>
      <c r="Y1287" s="463"/>
      <c r="Z1287" s="464"/>
      <c r="AA1287" s="465"/>
      <c r="AB1287" s="459"/>
      <c r="AC1287" s="463"/>
      <c r="AD1287" s="464"/>
      <c r="AE1287" s="466"/>
      <c r="AF1287" s="464"/>
      <c r="AG1287" s="461"/>
      <c r="AH1287" s="464"/>
      <c r="AI1287" s="461"/>
      <c r="AJ1287" s="653">
        <f t="shared" si="241"/>
        <v>1</v>
      </c>
      <c r="AK1287" s="607"/>
      <c r="AL1287" s="320">
        <f t="shared" si="240"/>
        <v>0</v>
      </c>
      <c r="AM1287" s="320">
        <f t="shared" si="242"/>
        <v>0</v>
      </c>
      <c r="AN1287" s="324">
        <f t="shared" si="243"/>
        <v>0</v>
      </c>
      <c r="AO1287" s="324">
        <f t="shared" si="244"/>
        <v>0</v>
      </c>
      <c r="AP1287" s="324">
        <f t="shared" si="245"/>
        <v>0</v>
      </c>
      <c r="AQ1287" s="324">
        <f t="shared" si="246"/>
        <v>0</v>
      </c>
      <c r="AR1287" s="324">
        <f t="shared" si="247"/>
        <v>0</v>
      </c>
      <c r="AS1287" s="324">
        <f t="shared" si="248"/>
        <v>0</v>
      </c>
      <c r="AT1287" s="324">
        <f t="shared" si="249"/>
        <v>0</v>
      </c>
      <c r="AU1287" s="321">
        <f t="shared" si="250"/>
        <v>0</v>
      </c>
      <c r="AV1287" s="322" t="str">
        <f t="shared" si="251"/>
        <v/>
      </c>
      <c r="AW1287" s="110"/>
      <c r="AX1287" s="110"/>
      <c r="AY1287" s="110"/>
    </row>
    <row r="1288" spans="1:51">
      <c r="A1288" s="319"/>
      <c r="B1288" s="634"/>
      <c r="C1288" s="634"/>
      <c r="D1288" s="633"/>
      <c r="E1288" s="635"/>
      <c r="F1288" s="635"/>
      <c r="G1288" s="634"/>
      <c r="H1288" s="647"/>
      <c r="I1288" s="651"/>
      <c r="J1288" s="647"/>
      <c r="K1288" s="649"/>
      <c r="L1288" s="647">
        <f>IF(D1288="",0,VLOOKUP(D1288,LookupDataNonCounty!$B$2:$C$16,2,FALSE)*J1288)</f>
        <v>0</v>
      </c>
      <c r="M1288" s="647"/>
      <c r="N1288" s="647"/>
      <c r="O1288" s="647"/>
      <c r="P1288" s="647"/>
      <c r="Q1288" s="647"/>
      <c r="R1288" s="459"/>
      <c r="S1288" s="460"/>
      <c r="T1288" s="461"/>
      <c r="U1288" s="462"/>
      <c r="V1288" s="459"/>
      <c r="W1288" s="459"/>
      <c r="X1288" s="459"/>
      <c r="Y1288" s="463"/>
      <c r="Z1288" s="464"/>
      <c r="AA1288" s="465"/>
      <c r="AB1288" s="459"/>
      <c r="AC1288" s="463"/>
      <c r="AD1288" s="464"/>
      <c r="AE1288" s="466"/>
      <c r="AF1288" s="464"/>
      <c r="AG1288" s="461"/>
      <c r="AH1288" s="464"/>
      <c r="AI1288" s="461"/>
      <c r="AJ1288" s="653">
        <f t="shared" si="241"/>
        <v>1</v>
      </c>
      <c r="AK1288" s="608"/>
      <c r="AL1288" s="320">
        <f t="shared" si="240"/>
        <v>0</v>
      </c>
      <c r="AM1288" s="320">
        <f t="shared" si="242"/>
        <v>0</v>
      </c>
      <c r="AN1288" s="324">
        <f t="shared" si="243"/>
        <v>0</v>
      </c>
      <c r="AO1288" s="324">
        <f t="shared" si="244"/>
        <v>0</v>
      </c>
      <c r="AP1288" s="324">
        <f t="shared" si="245"/>
        <v>0</v>
      </c>
      <c r="AQ1288" s="324">
        <f t="shared" si="246"/>
        <v>0</v>
      </c>
      <c r="AR1288" s="324">
        <f t="shared" si="247"/>
        <v>0</v>
      </c>
      <c r="AS1288" s="324">
        <f t="shared" si="248"/>
        <v>0</v>
      </c>
      <c r="AT1288" s="324">
        <f t="shared" si="249"/>
        <v>0</v>
      </c>
      <c r="AU1288" s="321">
        <f t="shared" si="250"/>
        <v>0</v>
      </c>
      <c r="AV1288" s="322" t="str">
        <f t="shared" si="251"/>
        <v/>
      </c>
      <c r="AW1288" s="110"/>
      <c r="AX1288" s="110"/>
      <c r="AY1288" s="110"/>
    </row>
    <row r="1289" spans="1:51">
      <c r="A1289" s="319"/>
      <c r="B1289" s="634"/>
      <c r="C1289" s="634"/>
      <c r="D1289" s="633"/>
      <c r="E1289" s="635"/>
      <c r="F1289" s="635"/>
      <c r="G1289" s="634"/>
      <c r="H1289" s="647"/>
      <c r="I1289" s="651"/>
      <c r="J1289" s="647"/>
      <c r="K1289" s="649"/>
      <c r="L1289" s="647">
        <f>IF(D1289="",0,VLOOKUP(D1289,LookupDataNonCounty!$B$2:$C$16,2,FALSE)*J1289)</f>
        <v>0</v>
      </c>
      <c r="M1289" s="647"/>
      <c r="N1289" s="647"/>
      <c r="O1289" s="647"/>
      <c r="P1289" s="647"/>
      <c r="Q1289" s="647"/>
      <c r="R1289" s="459"/>
      <c r="S1289" s="460"/>
      <c r="T1289" s="461"/>
      <c r="U1289" s="462"/>
      <c r="V1289" s="459"/>
      <c r="W1289" s="459"/>
      <c r="X1289" s="459"/>
      <c r="Y1289" s="463"/>
      <c r="Z1289" s="464"/>
      <c r="AA1289" s="465"/>
      <c r="AB1289" s="459"/>
      <c r="AC1289" s="463"/>
      <c r="AD1289" s="464"/>
      <c r="AE1289" s="466"/>
      <c r="AF1289" s="464"/>
      <c r="AG1289" s="461"/>
      <c r="AH1289" s="464"/>
      <c r="AI1289" s="461"/>
      <c r="AJ1289" s="653">
        <f t="shared" si="241"/>
        <v>1</v>
      </c>
      <c r="AK1289" s="607"/>
      <c r="AL1289" s="320">
        <f t="shared" si="240"/>
        <v>0</v>
      </c>
      <c r="AM1289" s="320">
        <f t="shared" si="242"/>
        <v>0</v>
      </c>
      <c r="AN1289" s="324">
        <f t="shared" si="243"/>
        <v>0</v>
      </c>
      <c r="AO1289" s="324">
        <f t="shared" si="244"/>
        <v>0</v>
      </c>
      <c r="AP1289" s="324">
        <f t="shared" si="245"/>
        <v>0</v>
      </c>
      <c r="AQ1289" s="324">
        <f t="shared" si="246"/>
        <v>0</v>
      </c>
      <c r="AR1289" s="324">
        <f t="shared" si="247"/>
        <v>0</v>
      </c>
      <c r="AS1289" s="324">
        <f t="shared" si="248"/>
        <v>0</v>
      </c>
      <c r="AT1289" s="324">
        <f t="shared" si="249"/>
        <v>0</v>
      </c>
      <c r="AU1289" s="321">
        <f t="shared" si="250"/>
        <v>0</v>
      </c>
      <c r="AV1289" s="322" t="str">
        <f t="shared" si="251"/>
        <v/>
      </c>
      <c r="AW1289" s="110"/>
      <c r="AX1289" s="110"/>
      <c r="AY1289" s="110"/>
    </row>
    <row r="1290" spans="1:51">
      <c r="A1290" s="319"/>
      <c r="B1290" s="634"/>
      <c r="C1290" s="634"/>
      <c r="D1290" s="633"/>
      <c r="E1290" s="635"/>
      <c r="F1290" s="635"/>
      <c r="G1290" s="634"/>
      <c r="H1290" s="647"/>
      <c r="I1290" s="651"/>
      <c r="J1290" s="647"/>
      <c r="K1290" s="649"/>
      <c r="L1290" s="647">
        <f>IF(D1290="",0,VLOOKUP(D1290,LookupDataNonCounty!$B$2:$C$16,2,FALSE)*J1290)</f>
        <v>0</v>
      </c>
      <c r="M1290" s="647"/>
      <c r="N1290" s="647"/>
      <c r="O1290" s="647"/>
      <c r="P1290" s="647"/>
      <c r="Q1290" s="647"/>
      <c r="R1290" s="459"/>
      <c r="S1290" s="460"/>
      <c r="T1290" s="461"/>
      <c r="U1290" s="462"/>
      <c r="V1290" s="459"/>
      <c r="W1290" s="459"/>
      <c r="X1290" s="459"/>
      <c r="Y1290" s="463"/>
      <c r="Z1290" s="464"/>
      <c r="AA1290" s="465"/>
      <c r="AB1290" s="459"/>
      <c r="AC1290" s="463"/>
      <c r="AD1290" s="464"/>
      <c r="AE1290" s="466"/>
      <c r="AF1290" s="464"/>
      <c r="AG1290" s="461"/>
      <c r="AH1290" s="464"/>
      <c r="AI1290" s="461"/>
      <c r="AJ1290" s="653">
        <f t="shared" si="241"/>
        <v>1</v>
      </c>
      <c r="AK1290" s="608"/>
      <c r="AL1290" s="320">
        <f t="shared" si="240"/>
        <v>0</v>
      </c>
      <c r="AM1290" s="320">
        <f t="shared" si="242"/>
        <v>0</v>
      </c>
      <c r="AN1290" s="324">
        <f t="shared" si="243"/>
        <v>0</v>
      </c>
      <c r="AO1290" s="324">
        <f t="shared" si="244"/>
        <v>0</v>
      </c>
      <c r="AP1290" s="324">
        <f t="shared" si="245"/>
        <v>0</v>
      </c>
      <c r="AQ1290" s="324">
        <f t="shared" si="246"/>
        <v>0</v>
      </c>
      <c r="AR1290" s="324">
        <f t="shared" si="247"/>
        <v>0</v>
      </c>
      <c r="AS1290" s="324">
        <f t="shared" si="248"/>
        <v>0</v>
      </c>
      <c r="AT1290" s="324">
        <f t="shared" si="249"/>
        <v>0</v>
      </c>
      <c r="AU1290" s="321">
        <f t="shared" si="250"/>
        <v>0</v>
      </c>
      <c r="AV1290" s="322" t="str">
        <f t="shared" si="251"/>
        <v/>
      </c>
      <c r="AW1290" s="110"/>
      <c r="AX1290" s="110"/>
      <c r="AY1290" s="110"/>
    </row>
    <row r="1291" spans="1:51">
      <c r="A1291" s="319"/>
      <c r="B1291" s="634"/>
      <c r="C1291" s="634"/>
      <c r="D1291" s="633"/>
      <c r="E1291" s="635"/>
      <c r="F1291" s="635"/>
      <c r="G1291" s="634"/>
      <c r="H1291" s="647"/>
      <c r="I1291" s="651"/>
      <c r="J1291" s="647"/>
      <c r="K1291" s="649"/>
      <c r="L1291" s="647">
        <f>IF(D1291="",0,VLOOKUP(D1291,LookupDataNonCounty!$B$2:$C$16,2,FALSE)*J1291)</f>
        <v>0</v>
      </c>
      <c r="M1291" s="647"/>
      <c r="N1291" s="647"/>
      <c r="O1291" s="647"/>
      <c r="P1291" s="647"/>
      <c r="Q1291" s="647"/>
      <c r="R1291" s="459"/>
      <c r="S1291" s="460"/>
      <c r="T1291" s="461"/>
      <c r="U1291" s="462"/>
      <c r="V1291" s="459"/>
      <c r="W1291" s="459"/>
      <c r="X1291" s="459"/>
      <c r="Y1291" s="463"/>
      <c r="Z1291" s="464"/>
      <c r="AA1291" s="465"/>
      <c r="AB1291" s="459"/>
      <c r="AC1291" s="463"/>
      <c r="AD1291" s="464"/>
      <c r="AE1291" s="466"/>
      <c r="AF1291" s="464"/>
      <c r="AG1291" s="461"/>
      <c r="AH1291" s="464"/>
      <c r="AI1291" s="461"/>
      <c r="AJ1291" s="653">
        <f t="shared" si="241"/>
        <v>1</v>
      </c>
      <c r="AK1291" s="607"/>
      <c r="AL1291" s="320">
        <f t="shared" si="240"/>
        <v>0</v>
      </c>
      <c r="AM1291" s="320">
        <f t="shared" si="242"/>
        <v>0</v>
      </c>
      <c r="AN1291" s="324">
        <f t="shared" si="243"/>
        <v>0</v>
      </c>
      <c r="AO1291" s="324">
        <f t="shared" si="244"/>
        <v>0</v>
      </c>
      <c r="AP1291" s="324">
        <f t="shared" si="245"/>
        <v>0</v>
      </c>
      <c r="AQ1291" s="324">
        <f t="shared" si="246"/>
        <v>0</v>
      </c>
      <c r="AR1291" s="324">
        <f t="shared" si="247"/>
        <v>0</v>
      </c>
      <c r="AS1291" s="324">
        <f t="shared" si="248"/>
        <v>0</v>
      </c>
      <c r="AT1291" s="324">
        <f t="shared" si="249"/>
        <v>0</v>
      </c>
      <c r="AU1291" s="321">
        <f t="shared" si="250"/>
        <v>0</v>
      </c>
      <c r="AV1291" s="322" t="str">
        <f t="shared" si="251"/>
        <v/>
      </c>
      <c r="AW1291" s="110"/>
      <c r="AX1291" s="110"/>
      <c r="AY1291" s="110"/>
    </row>
    <row r="1292" spans="1:51">
      <c r="A1292" s="319"/>
      <c r="B1292" s="634"/>
      <c r="C1292" s="634"/>
      <c r="D1292" s="633"/>
      <c r="E1292" s="635"/>
      <c r="F1292" s="635"/>
      <c r="G1292" s="634"/>
      <c r="H1292" s="647"/>
      <c r="I1292" s="651"/>
      <c r="J1292" s="647"/>
      <c r="K1292" s="649"/>
      <c r="L1292" s="647">
        <f>IF(D1292="",0,VLOOKUP(D1292,LookupDataNonCounty!$B$2:$C$16,2,FALSE)*J1292)</f>
        <v>0</v>
      </c>
      <c r="M1292" s="647"/>
      <c r="N1292" s="647"/>
      <c r="O1292" s="647"/>
      <c r="P1292" s="647"/>
      <c r="Q1292" s="647"/>
      <c r="R1292" s="459"/>
      <c r="S1292" s="460"/>
      <c r="T1292" s="461"/>
      <c r="U1292" s="462"/>
      <c r="V1292" s="459"/>
      <c r="W1292" s="459"/>
      <c r="X1292" s="459"/>
      <c r="Y1292" s="463"/>
      <c r="Z1292" s="464"/>
      <c r="AA1292" s="465"/>
      <c r="AB1292" s="459"/>
      <c r="AC1292" s="463"/>
      <c r="AD1292" s="464"/>
      <c r="AE1292" s="466"/>
      <c r="AF1292" s="464"/>
      <c r="AG1292" s="461"/>
      <c r="AH1292" s="464"/>
      <c r="AI1292" s="461"/>
      <c r="AJ1292" s="653">
        <f t="shared" si="241"/>
        <v>1</v>
      </c>
      <c r="AK1292" s="608"/>
      <c r="AL1292" s="320">
        <f t="shared" si="240"/>
        <v>0</v>
      </c>
      <c r="AM1292" s="320">
        <f t="shared" si="242"/>
        <v>0</v>
      </c>
      <c r="AN1292" s="324">
        <f t="shared" si="243"/>
        <v>0</v>
      </c>
      <c r="AO1292" s="324">
        <f t="shared" si="244"/>
        <v>0</v>
      </c>
      <c r="AP1292" s="324">
        <f t="shared" si="245"/>
        <v>0</v>
      </c>
      <c r="AQ1292" s="324">
        <f t="shared" si="246"/>
        <v>0</v>
      </c>
      <c r="AR1292" s="324">
        <f t="shared" si="247"/>
        <v>0</v>
      </c>
      <c r="AS1292" s="324">
        <f t="shared" si="248"/>
        <v>0</v>
      </c>
      <c r="AT1292" s="324">
        <f t="shared" si="249"/>
        <v>0</v>
      </c>
      <c r="AU1292" s="321">
        <f t="shared" si="250"/>
        <v>0</v>
      </c>
      <c r="AV1292" s="322" t="str">
        <f t="shared" si="251"/>
        <v/>
      </c>
      <c r="AW1292" s="110"/>
      <c r="AX1292" s="110"/>
      <c r="AY1292" s="110"/>
    </row>
    <row r="1293" spans="1:51">
      <c r="A1293" s="319"/>
      <c r="B1293" s="634"/>
      <c r="C1293" s="634"/>
      <c r="D1293" s="633"/>
      <c r="E1293" s="635"/>
      <c r="F1293" s="635"/>
      <c r="G1293" s="634"/>
      <c r="H1293" s="647"/>
      <c r="I1293" s="651"/>
      <c r="J1293" s="647"/>
      <c r="K1293" s="649"/>
      <c r="L1293" s="647">
        <f>IF(D1293="",0,VLOOKUP(D1293,LookupDataNonCounty!$B$2:$C$16,2,FALSE)*J1293)</f>
        <v>0</v>
      </c>
      <c r="M1293" s="647"/>
      <c r="N1293" s="647"/>
      <c r="O1293" s="647"/>
      <c r="P1293" s="647"/>
      <c r="Q1293" s="647"/>
      <c r="R1293" s="459"/>
      <c r="S1293" s="460"/>
      <c r="T1293" s="461"/>
      <c r="U1293" s="462"/>
      <c r="V1293" s="459"/>
      <c r="W1293" s="459"/>
      <c r="X1293" s="459"/>
      <c r="Y1293" s="463"/>
      <c r="Z1293" s="464"/>
      <c r="AA1293" s="465"/>
      <c r="AB1293" s="459"/>
      <c r="AC1293" s="463"/>
      <c r="AD1293" s="464"/>
      <c r="AE1293" s="466"/>
      <c r="AF1293" s="464"/>
      <c r="AG1293" s="461"/>
      <c r="AH1293" s="464"/>
      <c r="AI1293" s="461"/>
      <c r="AJ1293" s="653">
        <f t="shared" si="241"/>
        <v>1</v>
      </c>
      <c r="AK1293" s="607"/>
      <c r="AL1293" s="320">
        <f t="shared" si="240"/>
        <v>0</v>
      </c>
      <c r="AM1293" s="320">
        <f t="shared" si="242"/>
        <v>0</v>
      </c>
      <c r="AN1293" s="324">
        <f t="shared" si="243"/>
        <v>0</v>
      </c>
      <c r="AO1293" s="324">
        <f t="shared" si="244"/>
        <v>0</v>
      </c>
      <c r="AP1293" s="324">
        <f t="shared" si="245"/>
        <v>0</v>
      </c>
      <c r="AQ1293" s="324">
        <f t="shared" si="246"/>
        <v>0</v>
      </c>
      <c r="AR1293" s="324">
        <f t="shared" si="247"/>
        <v>0</v>
      </c>
      <c r="AS1293" s="324">
        <f t="shared" si="248"/>
        <v>0</v>
      </c>
      <c r="AT1293" s="324">
        <f t="shared" si="249"/>
        <v>0</v>
      </c>
      <c r="AU1293" s="321">
        <f t="shared" si="250"/>
        <v>0</v>
      </c>
      <c r="AV1293" s="322" t="str">
        <f t="shared" si="251"/>
        <v/>
      </c>
      <c r="AW1293" s="110"/>
      <c r="AX1293" s="110"/>
      <c r="AY1293" s="110"/>
    </row>
    <row r="1294" spans="1:51">
      <c r="A1294" s="319"/>
      <c r="B1294" s="634"/>
      <c r="C1294" s="634"/>
      <c r="D1294" s="633"/>
      <c r="E1294" s="635"/>
      <c r="F1294" s="635"/>
      <c r="G1294" s="634"/>
      <c r="H1294" s="647"/>
      <c r="I1294" s="651"/>
      <c r="J1294" s="647"/>
      <c r="K1294" s="649"/>
      <c r="L1294" s="647">
        <f>IF(D1294="",0,VLOOKUP(D1294,LookupDataNonCounty!$B$2:$C$16,2,FALSE)*J1294)</f>
        <v>0</v>
      </c>
      <c r="M1294" s="647"/>
      <c r="N1294" s="647"/>
      <c r="O1294" s="647"/>
      <c r="P1294" s="647"/>
      <c r="Q1294" s="647"/>
      <c r="R1294" s="459"/>
      <c r="S1294" s="460"/>
      <c r="T1294" s="461"/>
      <c r="U1294" s="462"/>
      <c r="V1294" s="459"/>
      <c r="W1294" s="459"/>
      <c r="X1294" s="459"/>
      <c r="Y1294" s="463"/>
      <c r="Z1294" s="464"/>
      <c r="AA1294" s="465"/>
      <c r="AB1294" s="459"/>
      <c r="AC1294" s="463"/>
      <c r="AD1294" s="464"/>
      <c r="AE1294" s="466"/>
      <c r="AF1294" s="464"/>
      <c r="AG1294" s="461"/>
      <c r="AH1294" s="464"/>
      <c r="AI1294" s="461"/>
      <c r="AJ1294" s="653">
        <f t="shared" si="241"/>
        <v>1</v>
      </c>
      <c r="AK1294" s="608"/>
      <c r="AL1294" s="320">
        <f t="shared" si="240"/>
        <v>0</v>
      </c>
      <c r="AM1294" s="320">
        <f t="shared" si="242"/>
        <v>0</v>
      </c>
      <c r="AN1294" s="324">
        <f t="shared" si="243"/>
        <v>0</v>
      </c>
      <c r="AO1294" s="324">
        <f t="shared" si="244"/>
        <v>0</v>
      </c>
      <c r="AP1294" s="324">
        <f t="shared" si="245"/>
        <v>0</v>
      </c>
      <c r="AQ1294" s="324">
        <f t="shared" si="246"/>
        <v>0</v>
      </c>
      <c r="AR1294" s="324">
        <f t="shared" si="247"/>
        <v>0</v>
      </c>
      <c r="AS1294" s="324">
        <f t="shared" si="248"/>
        <v>0</v>
      </c>
      <c r="AT1294" s="324">
        <f t="shared" si="249"/>
        <v>0</v>
      </c>
      <c r="AU1294" s="321">
        <f t="shared" si="250"/>
        <v>0</v>
      </c>
      <c r="AV1294" s="322" t="str">
        <f t="shared" si="251"/>
        <v/>
      </c>
      <c r="AW1294" s="110"/>
      <c r="AX1294" s="110"/>
      <c r="AY1294" s="110"/>
    </row>
    <row r="1295" spans="1:51">
      <c r="A1295" s="319"/>
      <c r="B1295" s="634"/>
      <c r="C1295" s="634"/>
      <c r="D1295" s="633"/>
      <c r="E1295" s="635"/>
      <c r="F1295" s="635"/>
      <c r="G1295" s="634"/>
      <c r="H1295" s="647"/>
      <c r="I1295" s="651"/>
      <c r="J1295" s="647"/>
      <c r="K1295" s="649"/>
      <c r="L1295" s="647">
        <f>IF(D1295="",0,VLOOKUP(D1295,LookupDataNonCounty!$B$2:$C$16,2,FALSE)*J1295)</f>
        <v>0</v>
      </c>
      <c r="M1295" s="647"/>
      <c r="N1295" s="647"/>
      <c r="O1295" s="647"/>
      <c r="P1295" s="647"/>
      <c r="Q1295" s="647"/>
      <c r="R1295" s="459"/>
      <c r="S1295" s="460"/>
      <c r="T1295" s="461"/>
      <c r="U1295" s="462"/>
      <c r="V1295" s="459"/>
      <c r="W1295" s="459"/>
      <c r="X1295" s="459"/>
      <c r="Y1295" s="463"/>
      <c r="Z1295" s="464"/>
      <c r="AA1295" s="465"/>
      <c r="AB1295" s="459"/>
      <c r="AC1295" s="463"/>
      <c r="AD1295" s="464"/>
      <c r="AE1295" s="466"/>
      <c r="AF1295" s="464"/>
      <c r="AG1295" s="461"/>
      <c r="AH1295" s="464"/>
      <c r="AI1295" s="461"/>
      <c r="AJ1295" s="653">
        <f t="shared" si="241"/>
        <v>1</v>
      </c>
      <c r="AK1295" s="607"/>
      <c r="AL1295" s="320">
        <f t="shared" si="240"/>
        <v>0</v>
      </c>
      <c r="AM1295" s="320">
        <f t="shared" si="242"/>
        <v>0</v>
      </c>
      <c r="AN1295" s="324">
        <f t="shared" si="243"/>
        <v>0</v>
      </c>
      <c r="AO1295" s="324">
        <f t="shared" si="244"/>
        <v>0</v>
      </c>
      <c r="AP1295" s="324">
        <f t="shared" si="245"/>
        <v>0</v>
      </c>
      <c r="AQ1295" s="324">
        <f t="shared" si="246"/>
        <v>0</v>
      </c>
      <c r="AR1295" s="324">
        <f t="shared" si="247"/>
        <v>0</v>
      </c>
      <c r="AS1295" s="324">
        <f t="shared" si="248"/>
        <v>0</v>
      </c>
      <c r="AT1295" s="324">
        <f t="shared" si="249"/>
        <v>0</v>
      </c>
      <c r="AU1295" s="321">
        <f t="shared" si="250"/>
        <v>0</v>
      </c>
      <c r="AV1295" s="322" t="str">
        <f t="shared" si="251"/>
        <v/>
      </c>
      <c r="AW1295" s="110"/>
      <c r="AX1295" s="110"/>
      <c r="AY1295" s="110"/>
    </row>
    <row r="1296" spans="1:51">
      <c r="A1296" s="319"/>
      <c r="B1296" s="634"/>
      <c r="C1296" s="634"/>
      <c r="D1296" s="633"/>
      <c r="E1296" s="635"/>
      <c r="F1296" s="635"/>
      <c r="G1296" s="634"/>
      <c r="H1296" s="647"/>
      <c r="I1296" s="651"/>
      <c r="J1296" s="647"/>
      <c r="K1296" s="649"/>
      <c r="L1296" s="647">
        <f>IF(D1296="",0,VLOOKUP(D1296,LookupDataNonCounty!$B$2:$C$16,2,FALSE)*J1296)</f>
        <v>0</v>
      </c>
      <c r="M1296" s="647"/>
      <c r="N1296" s="647"/>
      <c r="O1296" s="647"/>
      <c r="P1296" s="647"/>
      <c r="Q1296" s="647"/>
      <c r="R1296" s="459"/>
      <c r="S1296" s="460"/>
      <c r="T1296" s="461"/>
      <c r="U1296" s="462"/>
      <c r="V1296" s="459"/>
      <c r="W1296" s="459"/>
      <c r="X1296" s="459"/>
      <c r="Y1296" s="463"/>
      <c r="Z1296" s="464"/>
      <c r="AA1296" s="465"/>
      <c r="AB1296" s="459"/>
      <c r="AC1296" s="463"/>
      <c r="AD1296" s="464"/>
      <c r="AE1296" s="466"/>
      <c r="AF1296" s="464"/>
      <c r="AG1296" s="461"/>
      <c r="AH1296" s="464"/>
      <c r="AI1296" s="461"/>
      <c r="AJ1296" s="653">
        <f t="shared" si="241"/>
        <v>1</v>
      </c>
      <c r="AK1296" s="608"/>
      <c r="AL1296" s="320">
        <f t="shared" si="240"/>
        <v>0</v>
      </c>
      <c r="AM1296" s="320">
        <f t="shared" si="242"/>
        <v>0</v>
      </c>
      <c r="AN1296" s="324">
        <f t="shared" si="243"/>
        <v>0</v>
      </c>
      <c r="AO1296" s="324">
        <f t="shared" si="244"/>
        <v>0</v>
      </c>
      <c r="AP1296" s="324">
        <f t="shared" si="245"/>
        <v>0</v>
      </c>
      <c r="AQ1296" s="324">
        <f t="shared" si="246"/>
        <v>0</v>
      </c>
      <c r="AR1296" s="324">
        <f t="shared" si="247"/>
        <v>0</v>
      </c>
      <c r="AS1296" s="324">
        <f t="shared" si="248"/>
        <v>0</v>
      </c>
      <c r="AT1296" s="324">
        <f t="shared" si="249"/>
        <v>0</v>
      </c>
      <c r="AU1296" s="321">
        <f t="shared" si="250"/>
        <v>0</v>
      </c>
      <c r="AV1296" s="322" t="str">
        <f t="shared" si="251"/>
        <v/>
      </c>
      <c r="AW1296" s="110"/>
      <c r="AX1296" s="110"/>
      <c r="AY1296" s="110"/>
    </row>
    <row r="1297" spans="1:52">
      <c r="A1297" s="319"/>
      <c r="B1297" s="634"/>
      <c r="C1297" s="634"/>
      <c r="D1297" s="633"/>
      <c r="E1297" s="635"/>
      <c r="F1297" s="635"/>
      <c r="G1297" s="634"/>
      <c r="H1297" s="647"/>
      <c r="I1297" s="651"/>
      <c r="J1297" s="647"/>
      <c r="K1297" s="649"/>
      <c r="L1297" s="647">
        <f>IF(D1297="",0,VLOOKUP(D1297,LookupDataNonCounty!$B$2:$C$16,2,FALSE)*J1297)</f>
        <v>0</v>
      </c>
      <c r="M1297" s="647"/>
      <c r="N1297" s="647"/>
      <c r="O1297" s="647"/>
      <c r="P1297" s="647"/>
      <c r="Q1297" s="647"/>
      <c r="R1297" s="459"/>
      <c r="S1297" s="460"/>
      <c r="T1297" s="461"/>
      <c r="U1297" s="462"/>
      <c r="V1297" s="459"/>
      <c r="W1297" s="459"/>
      <c r="X1297" s="459"/>
      <c r="Y1297" s="463"/>
      <c r="Z1297" s="464"/>
      <c r="AA1297" s="465"/>
      <c r="AB1297" s="459"/>
      <c r="AC1297" s="463"/>
      <c r="AD1297" s="464"/>
      <c r="AE1297" s="466"/>
      <c r="AF1297" s="464"/>
      <c r="AG1297" s="461"/>
      <c r="AH1297" s="464"/>
      <c r="AI1297" s="461"/>
      <c r="AJ1297" s="653">
        <f t="shared" si="241"/>
        <v>1</v>
      </c>
      <c r="AK1297" s="607"/>
      <c r="AL1297" s="320">
        <f t="shared" si="240"/>
        <v>0</v>
      </c>
      <c r="AM1297" s="320">
        <f t="shared" si="242"/>
        <v>0</v>
      </c>
      <c r="AN1297" s="324">
        <f t="shared" si="243"/>
        <v>0</v>
      </c>
      <c r="AO1297" s="324">
        <f t="shared" si="244"/>
        <v>0</v>
      </c>
      <c r="AP1297" s="324">
        <f t="shared" si="245"/>
        <v>0</v>
      </c>
      <c r="AQ1297" s="324">
        <f t="shared" si="246"/>
        <v>0</v>
      </c>
      <c r="AR1297" s="324">
        <f t="shared" si="247"/>
        <v>0</v>
      </c>
      <c r="AS1297" s="324">
        <f t="shared" si="248"/>
        <v>0</v>
      </c>
      <c r="AT1297" s="324">
        <f t="shared" si="249"/>
        <v>0</v>
      </c>
      <c r="AU1297" s="321">
        <f t="shared" si="250"/>
        <v>0</v>
      </c>
      <c r="AV1297" s="322" t="str">
        <f t="shared" si="251"/>
        <v/>
      </c>
      <c r="AW1297" s="110"/>
      <c r="AX1297" s="110"/>
      <c r="AY1297" s="110"/>
    </row>
    <row r="1298" spans="1:52">
      <c r="A1298" s="319"/>
      <c r="B1298" s="634"/>
      <c r="C1298" s="634"/>
      <c r="D1298" s="633"/>
      <c r="E1298" s="635"/>
      <c r="F1298" s="635"/>
      <c r="G1298" s="634"/>
      <c r="H1298" s="647"/>
      <c r="I1298" s="651"/>
      <c r="J1298" s="647"/>
      <c r="K1298" s="649"/>
      <c r="L1298" s="647">
        <f>IF(D1298="",0,VLOOKUP(D1298,LookupDataNonCounty!$B$2:$C$16,2,FALSE)*J1298)</f>
        <v>0</v>
      </c>
      <c r="M1298" s="647"/>
      <c r="N1298" s="647"/>
      <c r="O1298" s="647"/>
      <c r="P1298" s="647"/>
      <c r="Q1298" s="647"/>
      <c r="R1298" s="459"/>
      <c r="S1298" s="460"/>
      <c r="T1298" s="461"/>
      <c r="U1298" s="462"/>
      <c r="V1298" s="459"/>
      <c r="W1298" s="459"/>
      <c r="X1298" s="459"/>
      <c r="Y1298" s="463"/>
      <c r="Z1298" s="464"/>
      <c r="AA1298" s="465"/>
      <c r="AB1298" s="459"/>
      <c r="AC1298" s="463"/>
      <c r="AD1298" s="464"/>
      <c r="AE1298" s="466"/>
      <c r="AF1298" s="464"/>
      <c r="AG1298" s="461"/>
      <c r="AH1298" s="464"/>
      <c r="AI1298" s="461"/>
      <c r="AJ1298" s="653">
        <f t="shared" si="241"/>
        <v>1</v>
      </c>
      <c r="AK1298" s="608"/>
      <c r="AL1298" s="320">
        <f t="shared" si="240"/>
        <v>0</v>
      </c>
      <c r="AM1298" s="320">
        <f t="shared" si="242"/>
        <v>0</v>
      </c>
      <c r="AN1298" s="324">
        <f t="shared" si="243"/>
        <v>0</v>
      </c>
      <c r="AO1298" s="324">
        <f t="shared" si="244"/>
        <v>0</v>
      </c>
      <c r="AP1298" s="324">
        <f t="shared" si="245"/>
        <v>0</v>
      </c>
      <c r="AQ1298" s="324">
        <f t="shared" si="246"/>
        <v>0</v>
      </c>
      <c r="AR1298" s="324">
        <f t="shared" si="247"/>
        <v>0</v>
      </c>
      <c r="AS1298" s="324">
        <f t="shared" si="248"/>
        <v>0</v>
      </c>
      <c r="AT1298" s="324">
        <f t="shared" si="249"/>
        <v>0</v>
      </c>
      <c r="AU1298" s="321">
        <f t="shared" si="250"/>
        <v>0</v>
      </c>
      <c r="AV1298" s="322" t="str">
        <f t="shared" si="251"/>
        <v/>
      </c>
      <c r="AW1298" s="110"/>
      <c r="AX1298" s="110"/>
      <c r="AY1298" s="110"/>
    </row>
    <row r="1299" spans="1:52">
      <c r="A1299" s="319"/>
      <c r="B1299" s="634"/>
      <c r="C1299" s="634"/>
      <c r="D1299" s="633"/>
      <c r="E1299" s="635"/>
      <c r="F1299" s="635"/>
      <c r="G1299" s="634"/>
      <c r="H1299" s="647"/>
      <c r="I1299" s="651"/>
      <c r="J1299" s="647"/>
      <c r="K1299" s="649"/>
      <c r="L1299" s="647">
        <f>IF(D1299="",0,VLOOKUP(D1299,LookupDataNonCounty!$B$2:$C$16,2,FALSE)*J1299)</f>
        <v>0</v>
      </c>
      <c r="M1299" s="647"/>
      <c r="N1299" s="647"/>
      <c r="O1299" s="647"/>
      <c r="P1299" s="647"/>
      <c r="Q1299" s="647"/>
      <c r="R1299" s="459"/>
      <c r="S1299" s="460"/>
      <c r="T1299" s="461"/>
      <c r="U1299" s="462"/>
      <c r="V1299" s="459"/>
      <c r="W1299" s="459"/>
      <c r="X1299" s="459"/>
      <c r="Y1299" s="463"/>
      <c r="Z1299" s="464"/>
      <c r="AA1299" s="465"/>
      <c r="AB1299" s="459"/>
      <c r="AC1299" s="463"/>
      <c r="AD1299" s="464"/>
      <c r="AE1299" s="466"/>
      <c r="AF1299" s="464"/>
      <c r="AG1299" s="461"/>
      <c r="AH1299" s="464"/>
      <c r="AI1299" s="461"/>
      <c r="AJ1299" s="653">
        <f t="shared" si="241"/>
        <v>1</v>
      </c>
      <c r="AK1299" s="607"/>
      <c r="AL1299" s="320">
        <f t="shared" si="240"/>
        <v>0</v>
      </c>
      <c r="AM1299" s="320">
        <f t="shared" si="242"/>
        <v>0</v>
      </c>
      <c r="AN1299" s="324">
        <f t="shared" si="243"/>
        <v>0</v>
      </c>
      <c r="AO1299" s="324">
        <f t="shared" si="244"/>
        <v>0</v>
      </c>
      <c r="AP1299" s="324">
        <f t="shared" si="245"/>
        <v>0</v>
      </c>
      <c r="AQ1299" s="324">
        <f t="shared" si="246"/>
        <v>0</v>
      </c>
      <c r="AR1299" s="324">
        <f t="shared" si="247"/>
        <v>0</v>
      </c>
      <c r="AS1299" s="324">
        <f t="shared" si="248"/>
        <v>0</v>
      </c>
      <c r="AT1299" s="324">
        <f t="shared" si="249"/>
        <v>0</v>
      </c>
      <c r="AU1299" s="321">
        <f t="shared" si="250"/>
        <v>0</v>
      </c>
      <c r="AV1299" s="322" t="str">
        <f t="shared" si="251"/>
        <v/>
      </c>
      <c r="AW1299" s="110"/>
      <c r="AX1299" s="110"/>
      <c r="AY1299" s="110"/>
    </row>
    <row r="1300" spans="1:52" ht="14.25" customHeight="1">
      <c r="A1300" s="319"/>
      <c r="B1300" s="634"/>
      <c r="C1300" s="634"/>
      <c r="D1300" s="633"/>
      <c r="E1300" s="635"/>
      <c r="F1300" s="635"/>
      <c r="G1300" s="634"/>
      <c r="H1300" s="647"/>
      <c r="I1300" s="651"/>
      <c r="J1300" s="647"/>
      <c r="K1300" s="649"/>
      <c r="L1300" s="647">
        <f>IF(D1300="",0,VLOOKUP(D1300,LookupDataNonCounty!$B$2:$C$16,2,FALSE)*J1300)</f>
        <v>0</v>
      </c>
      <c r="M1300" s="647"/>
      <c r="N1300" s="647"/>
      <c r="O1300" s="647"/>
      <c r="P1300" s="647"/>
      <c r="Q1300" s="647"/>
      <c r="R1300" s="459"/>
      <c r="S1300" s="460"/>
      <c r="T1300" s="461"/>
      <c r="U1300" s="462"/>
      <c r="V1300" s="459"/>
      <c r="W1300" s="459"/>
      <c r="X1300" s="459"/>
      <c r="Y1300" s="463"/>
      <c r="Z1300" s="464"/>
      <c r="AA1300" s="465"/>
      <c r="AB1300" s="459"/>
      <c r="AC1300" s="463"/>
      <c r="AD1300" s="464"/>
      <c r="AE1300" s="466"/>
      <c r="AF1300" s="464"/>
      <c r="AG1300" s="461"/>
      <c r="AH1300" s="464"/>
      <c r="AI1300" s="461"/>
      <c r="AJ1300" s="653">
        <f t="shared" si="241"/>
        <v>1</v>
      </c>
      <c r="AK1300" s="608"/>
      <c r="AL1300" s="320">
        <f t="shared" si="240"/>
        <v>0</v>
      </c>
      <c r="AM1300" s="320">
        <f t="shared" si="242"/>
        <v>0</v>
      </c>
      <c r="AN1300" s="324">
        <f t="shared" si="243"/>
        <v>0</v>
      </c>
      <c r="AO1300" s="324">
        <f t="shared" si="244"/>
        <v>0</v>
      </c>
      <c r="AP1300" s="324">
        <f t="shared" si="245"/>
        <v>0</v>
      </c>
      <c r="AQ1300" s="324">
        <f t="shared" si="246"/>
        <v>0</v>
      </c>
      <c r="AR1300" s="324">
        <f t="shared" si="247"/>
        <v>0</v>
      </c>
      <c r="AS1300" s="324">
        <f t="shared" si="248"/>
        <v>0</v>
      </c>
      <c r="AT1300" s="324">
        <f t="shared" si="249"/>
        <v>0</v>
      </c>
      <c r="AU1300" s="321">
        <f t="shared" si="250"/>
        <v>0</v>
      </c>
      <c r="AV1300" s="322" t="str">
        <f t="shared" si="251"/>
        <v/>
      </c>
      <c r="AW1300" s="110"/>
      <c r="AX1300" s="110"/>
      <c r="AY1300" s="110"/>
    </row>
    <row r="1301" spans="1:52">
      <c r="A1301" s="319"/>
      <c r="B1301" s="634"/>
      <c r="C1301" s="634"/>
      <c r="D1301" s="633"/>
      <c r="E1301" s="635"/>
      <c r="F1301" s="635"/>
      <c r="G1301" s="634"/>
      <c r="H1301" s="647"/>
      <c r="I1301" s="651"/>
      <c r="J1301" s="647"/>
      <c r="K1301" s="649"/>
      <c r="L1301" s="647">
        <f>IF(D1301="",0,VLOOKUP(D1301,LookupDataNonCounty!$B$2:$C$16,2,FALSE)*J1301)</f>
        <v>0</v>
      </c>
      <c r="M1301" s="647"/>
      <c r="N1301" s="647"/>
      <c r="O1301" s="647"/>
      <c r="P1301" s="647"/>
      <c r="Q1301" s="647"/>
      <c r="R1301" s="459"/>
      <c r="S1301" s="460"/>
      <c r="T1301" s="461"/>
      <c r="U1301" s="462"/>
      <c r="V1301" s="459"/>
      <c r="W1301" s="459"/>
      <c r="X1301" s="459"/>
      <c r="Y1301" s="463"/>
      <c r="Z1301" s="464"/>
      <c r="AA1301" s="465"/>
      <c r="AB1301" s="459"/>
      <c r="AC1301" s="463"/>
      <c r="AD1301" s="464"/>
      <c r="AE1301" s="466"/>
      <c r="AF1301" s="464"/>
      <c r="AG1301" s="461"/>
      <c r="AH1301" s="464"/>
      <c r="AI1301" s="461"/>
      <c r="AJ1301" s="653">
        <f t="shared" si="241"/>
        <v>1</v>
      </c>
      <c r="AK1301" s="607"/>
      <c r="AL1301" s="320">
        <f t="shared" si="240"/>
        <v>0</v>
      </c>
      <c r="AM1301" s="320">
        <f t="shared" si="242"/>
        <v>0</v>
      </c>
      <c r="AN1301" s="324">
        <f t="shared" si="243"/>
        <v>0</v>
      </c>
      <c r="AO1301" s="324">
        <f t="shared" si="244"/>
        <v>0</v>
      </c>
      <c r="AP1301" s="324">
        <f t="shared" si="245"/>
        <v>0</v>
      </c>
      <c r="AQ1301" s="324">
        <f t="shared" si="246"/>
        <v>0</v>
      </c>
      <c r="AR1301" s="324">
        <f t="shared" si="247"/>
        <v>0</v>
      </c>
      <c r="AS1301" s="324">
        <f t="shared" si="248"/>
        <v>0</v>
      </c>
      <c r="AT1301" s="324">
        <f t="shared" si="249"/>
        <v>0</v>
      </c>
      <c r="AU1301" s="321">
        <f t="shared" si="250"/>
        <v>0</v>
      </c>
      <c r="AV1301" s="322" t="str">
        <f t="shared" si="251"/>
        <v/>
      </c>
      <c r="AW1301" s="110"/>
      <c r="AX1301" s="110"/>
      <c r="AY1301" s="110"/>
    </row>
    <row r="1302" spans="1:52">
      <c r="A1302" s="319"/>
      <c r="B1302" s="634"/>
      <c r="C1302" s="634"/>
      <c r="D1302" s="633"/>
      <c r="E1302" s="635"/>
      <c r="F1302" s="635"/>
      <c r="G1302" s="634"/>
      <c r="H1302" s="647"/>
      <c r="I1302" s="651"/>
      <c r="J1302" s="647"/>
      <c r="K1302" s="649"/>
      <c r="L1302" s="647">
        <v>0</v>
      </c>
      <c r="M1302" s="647"/>
      <c r="N1302" s="647"/>
      <c r="O1302" s="647"/>
      <c r="P1302" s="647"/>
      <c r="Q1302" s="647"/>
      <c r="R1302" s="459"/>
      <c r="S1302" s="460"/>
      <c r="T1302" s="461"/>
      <c r="U1302" s="462"/>
      <c r="V1302" s="459"/>
      <c r="W1302" s="459"/>
      <c r="X1302" s="459"/>
      <c r="Y1302" s="463"/>
      <c r="Z1302" s="464"/>
      <c r="AA1302" s="465"/>
      <c r="AB1302" s="459"/>
      <c r="AC1302" s="463"/>
      <c r="AD1302" s="464"/>
      <c r="AE1302" s="466"/>
      <c r="AF1302" s="464"/>
      <c r="AG1302" s="461"/>
      <c r="AH1302" s="464"/>
      <c r="AI1302" s="461"/>
      <c r="AJ1302" s="653">
        <f t="shared" si="241"/>
        <v>1</v>
      </c>
      <c r="AK1302" s="608"/>
      <c r="AL1302" s="320">
        <f t="shared" si="240"/>
        <v>0</v>
      </c>
      <c r="AM1302" s="320">
        <f t="shared" si="242"/>
        <v>0</v>
      </c>
      <c r="AN1302" s="324">
        <f t="shared" si="243"/>
        <v>0</v>
      </c>
      <c r="AO1302" s="324">
        <f t="shared" si="244"/>
        <v>0</v>
      </c>
      <c r="AP1302" s="324">
        <f t="shared" si="245"/>
        <v>0</v>
      </c>
      <c r="AQ1302" s="324">
        <f t="shared" si="246"/>
        <v>0</v>
      </c>
      <c r="AR1302" s="324">
        <f t="shared" si="247"/>
        <v>0</v>
      </c>
      <c r="AS1302" s="324">
        <f t="shared" si="248"/>
        <v>0</v>
      </c>
      <c r="AT1302" s="324">
        <f t="shared" si="249"/>
        <v>0</v>
      </c>
      <c r="AU1302" s="321">
        <f t="shared" si="250"/>
        <v>0</v>
      </c>
      <c r="AV1302" s="322" t="str">
        <f t="shared" si="251"/>
        <v/>
      </c>
      <c r="AW1302" s="110"/>
      <c r="AX1302" s="110"/>
      <c r="AY1302" s="110"/>
    </row>
    <row r="1303" spans="1:52">
      <c r="A1303" s="319"/>
      <c r="B1303" s="634"/>
      <c r="C1303" s="634"/>
      <c r="D1303" s="633"/>
      <c r="E1303" s="635"/>
      <c r="F1303" s="635"/>
      <c r="G1303" s="634"/>
      <c r="H1303" s="647"/>
      <c r="I1303" s="651"/>
      <c r="J1303" s="647"/>
      <c r="K1303" s="649"/>
      <c r="L1303" s="647">
        <f>IF(D1303="",0,VLOOKUP(D1303,LookupDataNonCounty!$B$2:$C$16,2,FALSE)*J1303)</f>
        <v>0</v>
      </c>
      <c r="M1303" s="647"/>
      <c r="N1303" s="647"/>
      <c r="O1303" s="647"/>
      <c r="P1303" s="647"/>
      <c r="Q1303" s="647"/>
      <c r="R1303" s="459"/>
      <c r="S1303" s="460"/>
      <c r="T1303" s="461"/>
      <c r="U1303" s="462"/>
      <c r="V1303" s="459"/>
      <c r="W1303" s="459"/>
      <c r="X1303" s="459"/>
      <c r="Y1303" s="463"/>
      <c r="Z1303" s="464"/>
      <c r="AA1303" s="465"/>
      <c r="AB1303" s="459"/>
      <c r="AC1303" s="463"/>
      <c r="AD1303" s="464"/>
      <c r="AE1303" s="466"/>
      <c r="AF1303" s="464"/>
      <c r="AG1303" s="461"/>
      <c r="AH1303" s="464"/>
      <c r="AI1303" s="461"/>
      <c r="AJ1303" s="653">
        <f t="shared" si="241"/>
        <v>1</v>
      </c>
      <c r="AK1303" s="607"/>
      <c r="AL1303" s="320">
        <f t="shared" si="240"/>
        <v>0</v>
      </c>
      <c r="AM1303" s="320">
        <f t="shared" si="242"/>
        <v>0</v>
      </c>
      <c r="AN1303" s="324">
        <f t="shared" si="243"/>
        <v>0</v>
      </c>
      <c r="AO1303" s="324">
        <f t="shared" si="244"/>
        <v>0</v>
      </c>
      <c r="AP1303" s="324">
        <f t="shared" si="245"/>
        <v>0</v>
      </c>
      <c r="AQ1303" s="324">
        <f t="shared" si="246"/>
        <v>0</v>
      </c>
      <c r="AR1303" s="324">
        <f t="shared" si="247"/>
        <v>0</v>
      </c>
      <c r="AS1303" s="324">
        <f t="shared" si="248"/>
        <v>0</v>
      </c>
      <c r="AT1303" s="324">
        <f t="shared" si="249"/>
        <v>0</v>
      </c>
      <c r="AU1303" s="321">
        <f t="shared" si="250"/>
        <v>0</v>
      </c>
      <c r="AV1303" s="322" t="str">
        <f t="shared" si="251"/>
        <v/>
      </c>
      <c r="AW1303" s="110"/>
      <c r="AX1303" s="110"/>
      <c r="AY1303" s="110"/>
    </row>
    <row r="1304" spans="1:52">
      <c r="A1304" s="319"/>
      <c r="B1304" s="634"/>
      <c r="C1304" s="634"/>
      <c r="D1304" s="633"/>
      <c r="E1304" s="635"/>
      <c r="F1304" s="635"/>
      <c r="G1304" s="634"/>
      <c r="H1304" s="647"/>
      <c r="I1304" s="651"/>
      <c r="J1304" s="647"/>
      <c r="K1304" s="649"/>
      <c r="L1304" s="647">
        <f>IF(D1304="",0,VLOOKUP(D1304,LookupDataNonCounty!$B$2:$C$16,2,FALSE)*J1304)</f>
        <v>0</v>
      </c>
      <c r="M1304" s="647"/>
      <c r="N1304" s="647"/>
      <c r="O1304" s="647"/>
      <c r="P1304" s="647"/>
      <c r="Q1304" s="647"/>
      <c r="R1304" s="459"/>
      <c r="S1304" s="460"/>
      <c r="T1304" s="461"/>
      <c r="U1304" s="462"/>
      <c r="V1304" s="459"/>
      <c r="W1304" s="459"/>
      <c r="X1304" s="459"/>
      <c r="Y1304" s="463"/>
      <c r="Z1304" s="464"/>
      <c r="AA1304" s="465"/>
      <c r="AB1304" s="459"/>
      <c r="AC1304" s="463"/>
      <c r="AD1304" s="464"/>
      <c r="AE1304" s="466"/>
      <c r="AF1304" s="464"/>
      <c r="AG1304" s="461"/>
      <c r="AH1304" s="464"/>
      <c r="AI1304" s="461"/>
      <c r="AJ1304" s="653">
        <f t="shared" si="241"/>
        <v>1</v>
      </c>
      <c r="AK1304" s="608"/>
      <c r="AL1304" s="320">
        <f t="shared" si="240"/>
        <v>0</v>
      </c>
      <c r="AM1304" s="320">
        <f t="shared" si="242"/>
        <v>0</v>
      </c>
      <c r="AN1304" s="324">
        <f t="shared" si="243"/>
        <v>0</v>
      </c>
      <c r="AO1304" s="324">
        <f t="shared" si="244"/>
        <v>0</v>
      </c>
      <c r="AP1304" s="324">
        <f t="shared" si="245"/>
        <v>0</v>
      </c>
      <c r="AQ1304" s="324">
        <f t="shared" si="246"/>
        <v>0</v>
      </c>
      <c r="AR1304" s="324">
        <f t="shared" si="247"/>
        <v>0</v>
      </c>
      <c r="AS1304" s="324">
        <f t="shared" si="248"/>
        <v>0</v>
      </c>
      <c r="AT1304" s="324">
        <f t="shared" si="249"/>
        <v>0</v>
      </c>
      <c r="AU1304" s="321">
        <f t="shared" si="250"/>
        <v>0</v>
      </c>
      <c r="AV1304" s="322" t="str">
        <f t="shared" si="251"/>
        <v/>
      </c>
      <c r="AW1304" s="110"/>
      <c r="AX1304" s="110"/>
      <c r="AY1304" s="110"/>
    </row>
    <row r="1305" spans="1:52" s="65" customFormat="1" ht="16.5" thickBot="1">
      <c r="A1305" s="319"/>
      <c r="B1305" s="634"/>
      <c r="C1305" s="634"/>
      <c r="D1305" s="633"/>
      <c r="E1305" s="635"/>
      <c r="F1305" s="635"/>
      <c r="G1305" s="634"/>
      <c r="H1305" s="647"/>
      <c r="I1305" s="651"/>
      <c r="J1305" s="648"/>
      <c r="K1305" s="650"/>
      <c r="L1305" s="648">
        <f>IF(D1305="",0,VLOOKUP(D1305,LookupDataNonCounty!$B$2:$C$16,2,FALSE)*J1305)</f>
        <v>0</v>
      </c>
      <c r="M1305" s="648"/>
      <c r="N1305" s="648"/>
      <c r="O1305" s="648"/>
      <c r="P1305" s="648"/>
      <c r="Q1305" s="648"/>
      <c r="R1305" s="459"/>
      <c r="S1305" s="460"/>
      <c r="T1305" s="555"/>
      <c r="U1305" s="556"/>
      <c r="V1305" s="557"/>
      <c r="W1305" s="557"/>
      <c r="X1305" s="558"/>
      <c r="Y1305" s="559"/>
      <c r="Z1305" s="558"/>
      <c r="AA1305" s="560"/>
      <c r="AB1305" s="557"/>
      <c r="AC1305" s="559"/>
      <c r="AD1305" s="558"/>
      <c r="AE1305" s="561"/>
      <c r="AF1305" s="558"/>
      <c r="AG1305" s="555"/>
      <c r="AH1305" s="558"/>
      <c r="AI1305" s="555"/>
      <c r="AJ1305" s="653">
        <f t="shared" si="241"/>
        <v>1</v>
      </c>
      <c r="AK1305" s="607"/>
      <c r="AL1305" s="320">
        <f t="shared" si="240"/>
        <v>0</v>
      </c>
      <c r="AM1305" s="562">
        <f t="shared" si="242"/>
        <v>0</v>
      </c>
      <c r="AN1305" s="563">
        <f t="shared" si="243"/>
        <v>0</v>
      </c>
      <c r="AO1305" s="563">
        <f t="shared" si="244"/>
        <v>0</v>
      </c>
      <c r="AP1305" s="563">
        <f t="shared" si="245"/>
        <v>0</v>
      </c>
      <c r="AQ1305" s="563">
        <f t="shared" si="246"/>
        <v>0</v>
      </c>
      <c r="AR1305" s="563">
        <f t="shared" si="247"/>
        <v>0</v>
      </c>
      <c r="AS1305" s="563">
        <f t="shared" si="248"/>
        <v>0</v>
      </c>
      <c r="AT1305" s="563">
        <f t="shared" si="249"/>
        <v>0</v>
      </c>
      <c r="AU1305" s="564">
        <f t="shared" si="250"/>
        <v>0</v>
      </c>
      <c r="AV1305" s="322" t="str">
        <f t="shared" si="251"/>
        <v/>
      </c>
      <c r="AW1305" s="110"/>
      <c r="AX1305" s="110"/>
      <c r="AY1305" s="110"/>
      <c r="AZ1305" s="112"/>
    </row>
    <row r="1306" spans="1:52" s="603" customFormat="1" ht="22.5" thickTop="1" thickBot="1">
      <c r="A1306" s="586"/>
      <c r="B1306" s="586"/>
      <c r="C1306" s="586"/>
      <c r="D1306" s="586"/>
      <c r="E1306" s="586"/>
      <c r="F1306" s="586"/>
      <c r="G1306" s="586"/>
      <c r="H1306" s="791" t="s">
        <v>472</v>
      </c>
      <c r="I1306" s="792"/>
      <c r="J1306" s="587">
        <f t="shared" ref="J1306:Q1306" si="252">SUM(J5:J1305)</f>
        <v>0</v>
      </c>
      <c r="K1306" s="587">
        <f t="shared" si="252"/>
        <v>0</v>
      </c>
      <c r="L1306" s="587">
        <f t="shared" si="252"/>
        <v>0</v>
      </c>
      <c r="M1306" s="588">
        <f t="shared" si="252"/>
        <v>0</v>
      </c>
      <c r="N1306" s="588">
        <f t="shared" si="252"/>
        <v>0</v>
      </c>
      <c r="O1306" s="588">
        <f t="shared" si="252"/>
        <v>0</v>
      </c>
      <c r="P1306" s="588">
        <f t="shared" si="252"/>
        <v>0</v>
      </c>
      <c r="Q1306" s="588">
        <f t="shared" si="252"/>
        <v>0</v>
      </c>
      <c r="R1306" s="589"/>
      <c r="S1306" s="589"/>
      <c r="T1306" s="590">
        <f t="shared" ref="T1306:W1306" si="253">SUM(T5:T1305)</f>
        <v>0</v>
      </c>
      <c r="U1306" s="591">
        <f t="shared" si="253"/>
        <v>0</v>
      </c>
      <c r="V1306" s="592">
        <f t="shared" si="253"/>
        <v>0</v>
      </c>
      <c r="W1306" s="592">
        <f t="shared" si="253"/>
        <v>0</v>
      </c>
      <c r="X1306" s="593">
        <f t="shared" ref="X1306:AI1306" si="254">SUM(X5:X1305)</f>
        <v>0</v>
      </c>
      <c r="Y1306" s="590">
        <f t="shared" si="254"/>
        <v>0</v>
      </c>
      <c r="Z1306" s="593">
        <f t="shared" si="254"/>
        <v>0</v>
      </c>
      <c r="AA1306" s="591">
        <f t="shared" si="254"/>
        <v>0</v>
      </c>
      <c r="AB1306" s="594">
        <f t="shared" si="254"/>
        <v>0</v>
      </c>
      <c r="AC1306" s="590">
        <f t="shared" si="254"/>
        <v>0</v>
      </c>
      <c r="AD1306" s="593">
        <f t="shared" si="254"/>
        <v>0</v>
      </c>
      <c r="AE1306" s="595">
        <f t="shared" si="254"/>
        <v>0</v>
      </c>
      <c r="AF1306" s="596">
        <f t="shared" si="254"/>
        <v>0</v>
      </c>
      <c r="AG1306" s="597">
        <f t="shared" si="254"/>
        <v>0</v>
      </c>
      <c r="AH1306" s="596">
        <f t="shared" si="254"/>
        <v>0</v>
      </c>
      <c r="AI1306" s="654">
        <f t="shared" si="254"/>
        <v>0</v>
      </c>
      <c r="AJ1306" s="655"/>
      <c r="AK1306" s="656"/>
      <c r="AL1306" s="657"/>
      <c r="AM1306" s="598">
        <f>ROUND(SUM(AM5:AM1305),2)</f>
        <v>1</v>
      </c>
      <c r="AN1306" s="599">
        <f t="shared" ref="AN1306:AT1306" si="255">SUM(AN5:AN1305)</f>
        <v>0</v>
      </c>
      <c r="AO1306" s="599">
        <f t="shared" si="255"/>
        <v>0</v>
      </c>
      <c r="AP1306" s="599">
        <f t="shared" si="255"/>
        <v>0</v>
      </c>
      <c r="AQ1306" s="599">
        <f t="shared" si="255"/>
        <v>0</v>
      </c>
      <c r="AR1306" s="599">
        <f t="shared" si="255"/>
        <v>0</v>
      </c>
      <c r="AS1306" s="599">
        <f t="shared" si="255"/>
        <v>0</v>
      </c>
      <c r="AT1306" s="599">
        <f t="shared" si="255"/>
        <v>0</v>
      </c>
      <c r="AU1306" s="600">
        <f>SUM(AU5:AU1305)</f>
        <v>0</v>
      </c>
      <c r="AV1306" s="601"/>
      <c r="AW1306" s="602"/>
      <c r="AX1306" s="602"/>
    </row>
    <row r="1307" spans="1:52" s="65" customFormat="1" ht="21.75" thickBot="1">
      <c r="A1307" s="91"/>
      <c r="B1307" s="91"/>
      <c r="C1307" s="91"/>
      <c r="D1307" s="91"/>
      <c r="E1307" s="91"/>
      <c r="F1307" s="91"/>
      <c r="G1307" s="91"/>
      <c r="H1307" s="566"/>
      <c r="I1307" s="567"/>
      <c r="J1307" s="567"/>
      <c r="K1307" s="567"/>
      <c r="L1307" s="568"/>
      <c r="M1307" s="758" t="s">
        <v>239</v>
      </c>
      <c r="N1307" s="759"/>
      <c r="O1307" s="641"/>
      <c r="P1307" s="642"/>
      <c r="Q1307" s="641"/>
      <c r="R1307" s="789" t="s">
        <v>287</v>
      </c>
      <c r="S1307" s="790"/>
      <c r="T1307" s="790"/>
      <c r="U1307" s="467"/>
      <c r="V1307" s="468"/>
      <c r="W1307" s="468"/>
      <c r="X1307" s="469"/>
      <c r="Y1307" s="467"/>
      <c r="Z1307" s="469"/>
      <c r="AA1307" s="467"/>
      <c r="AB1307" s="469"/>
      <c r="AC1307" s="467"/>
      <c r="AD1307" s="469"/>
      <c r="AE1307" s="467"/>
      <c r="AF1307" s="469"/>
      <c r="AG1307" s="470"/>
      <c r="AH1307" s="469"/>
      <c r="AI1307" s="469"/>
      <c r="AJ1307" s="609"/>
      <c r="AK1307" s="609"/>
      <c r="AV1307" s="114"/>
    </row>
    <row r="1308" spans="1:52" s="65" customFormat="1" ht="21.75" thickBot="1">
      <c r="A1308" s="91"/>
      <c r="B1308" s="91"/>
      <c r="C1308" s="91"/>
      <c r="D1308" s="91"/>
      <c r="E1308" s="91"/>
      <c r="F1308" s="91"/>
      <c r="G1308" s="91"/>
      <c r="H1308" s="549"/>
      <c r="I1308" s="550"/>
      <c r="J1308" s="550"/>
      <c r="K1308" s="550"/>
      <c r="L1308" s="569"/>
      <c r="M1308" s="795" t="s">
        <v>217</v>
      </c>
      <c r="N1308" s="776" t="s">
        <v>243</v>
      </c>
      <c r="O1308" s="777"/>
      <c r="P1308" s="643">
        <v>0</v>
      </c>
      <c r="Q1308" s="570"/>
      <c r="V1308" s="120"/>
      <c r="W1308" s="121"/>
      <c r="X1308" s="121"/>
      <c r="Y1308" s="121"/>
      <c r="Z1308" s="121"/>
      <c r="AA1308" s="121"/>
      <c r="AB1308" s="121"/>
      <c r="AC1308" s="795" t="s">
        <v>217</v>
      </c>
      <c r="AD1308" s="796"/>
      <c r="AE1308" s="823" t="s">
        <v>39</v>
      </c>
      <c r="AF1308" s="824"/>
      <c r="AG1308" s="471"/>
      <c r="AH1308" s="3"/>
      <c r="AI1308" s="3"/>
      <c r="AJ1308" s="609"/>
      <c r="AK1308" s="609"/>
      <c r="AV1308" s="114"/>
    </row>
    <row r="1309" spans="1:52" s="65" customFormat="1" ht="21.75" thickBot="1">
      <c r="A1309" s="788"/>
      <c r="B1309" s="788"/>
      <c r="C1309" s="571"/>
      <c r="D1309" s="95"/>
      <c r="E1309" s="95"/>
      <c r="F1309" s="95"/>
      <c r="G1309" s="94"/>
      <c r="H1309" s="782" t="s">
        <v>240</v>
      </c>
      <c r="I1309" s="783"/>
      <c r="J1309" s="636">
        <v>0</v>
      </c>
      <c r="K1309" s="637">
        <v>0</v>
      </c>
      <c r="L1309" s="638">
        <v>0</v>
      </c>
      <c r="M1309" s="797"/>
      <c r="N1309" s="778" t="s">
        <v>244</v>
      </c>
      <c r="O1309" s="779"/>
      <c r="P1309" s="644">
        <v>0</v>
      </c>
      <c r="Q1309" s="572"/>
      <c r="V1309" s="765" t="s">
        <v>209</v>
      </c>
      <c r="W1309" s="766"/>
      <c r="X1309" s="472"/>
      <c r="Y1309" s="473"/>
      <c r="Z1309" s="474"/>
      <c r="AA1309" s="474"/>
      <c r="AB1309" s="474"/>
      <c r="AC1309" s="797"/>
      <c r="AD1309" s="798"/>
      <c r="AE1309" s="825" t="s">
        <v>218</v>
      </c>
      <c r="AF1309" s="826"/>
      <c r="AG1309" s="475"/>
      <c r="AH1309" s="3"/>
      <c r="AI1309" s="3"/>
      <c r="AJ1309" s="609"/>
      <c r="AK1309" s="609"/>
      <c r="AV1309" s="114"/>
    </row>
    <row r="1310" spans="1:52" s="65" customFormat="1" ht="21.75" thickBot="1">
      <c r="A1310" s="129"/>
      <c r="B1310" s="348"/>
      <c r="C1310" s="91"/>
      <c r="D1310" s="91"/>
      <c r="E1310" s="91"/>
      <c r="F1310" s="91"/>
      <c r="G1310" s="91"/>
      <c r="H1310" s="784" t="s">
        <v>241</v>
      </c>
      <c r="I1310" s="785"/>
      <c r="J1310" s="639">
        <v>0</v>
      </c>
      <c r="K1310" s="769"/>
      <c r="L1310" s="770"/>
      <c r="M1310" s="799"/>
      <c r="N1310" s="780" t="s">
        <v>219</v>
      </c>
      <c r="O1310" s="781"/>
      <c r="P1310" s="645">
        <v>0</v>
      </c>
      <c r="Q1310" s="572"/>
      <c r="T1310" s="3"/>
      <c r="U1310" s="3"/>
      <c r="V1310" s="767" t="s">
        <v>121</v>
      </c>
      <c r="W1310" s="768"/>
      <c r="X1310" s="476"/>
      <c r="Y1310" s="829"/>
      <c r="Z1310" s="829"/>
      <c r="AA1310" s="829"/>
      <c r="AB1310" s="532"/>
      <c r="AC1310" s="799"/>
      <c r="AD1310" s="800"/>
      <c r="AE1310" s="827" t="s">
        <v>219</v>
      </c>
      <c r="AF1310" s="828"/>
      <c r="AG1310" s="477"/>
      <c r="AH1310" s="3"/>
      <c r="AI1310" s="3"/>
      <c r="AJ1310" s="610"/>
      <c r="AK1310" s="609"/>
      <c r="AV1310" s="114"/>
    </row>
    <row r="1311" spans="1:52" s="65" customFormat="1" ht="21.75" thickBot="1">
      <c r="A1311" s="573" t="s">
        <v>221</v>
      </c>
      <c r="B1311" s="585">
        <f>AM1306</f>
        <v>1</v>
      </c>
      <c r="C1311" s="131"/>
      <c r="D1311" s="91"/>
      <c r="E1311" s="91"/>
      <c r="F1311" s="91"/>
      <c r="G1311" s="91"/>
      <c r="H1311" s="786" t="s">
        <v>242</v>
      </c>
      <c r="I1311" s="787"/>
      <c r="J1311" s="640">
        <v>0</v>
      </c>
      <c r="K1311" s="771"/>
      <c r="L1311" s="772"/>
      <c r="M1311" s="813" t="s">
        <v>220</v>
      </c>
      <c r="N1311" s="814"/>
      <c r="O1311" s="815"/>
      <c r="P1311" s="604"/>
      <c r="Q1311" s="646" t="str">
        <f>IF(NOT(ISBLANK(P1311)),"Explain in Additional Info","")</f>
        <v/>
      </c>
      <c r="T1311" s="3"/>
      <c r="U1311" s="3"/>
      <c r="V1311" s="793" t="s">
        <v>40</v>
      </c>
      <c r="W1311" s="794"/>
      <c r="X1311" s="478"/>
      <c r="Y1311" s="830"/>
      <c r="Z1311" s="830"/>
      <c r="AA1311" s="830"/>
      <c r="AB1311" s="532"/>
      <c r="AC1311" s="820" t="s">
        <v>231</v>
      </c>
      <c r="AD1311" s="821"/>
      <c r="AE1311" s="822"/>
      <c r="AF1311" s="822"/>
      <c r="AG1311" s="479"/>
      <c r="AH1311" s="144" t="str">
        <f>IF(NOT(ISBLANK(AG1311)),"Explain in Additional Info","")</f>
        <v/>
      </c>
      <c r="AI1311" s="3"/>
      <c r="AJ1311" s="610"/>
      <c r="AK1311" s="609"/>
      <c r="AV1311" s="114"/>
    </row>
    <row r="1312" spans="1:52" s="65" customFormat="1" ht="21" customHeight="1" thickBot="1">
      <c r="A1312" s="349"/>
      <c r="B1312" s="350"/>
      <c r="C1312" s="91"/>
      <c r="D1312" s="91"/>
      <c r="E1312" s="91"/>
      <c r="F1312" s="91"/>
      <c r="G1312" s="91"/>
      <c r="H1312" s="91"/>
      <c r="I1312" s="91"/>
      <c r="J1312" s="91"/>
      <c r="K1312" s="91"/>
      <c r="L1312" s="91"/>
      <c r="M1312" s="91"/>
      <c r="N1312" s="572"/>
      <c r="O1312" s="572"/>
      <c r="P1312" s="572"/>
      <c r="Q1312" s="91"/>
      <c r="T1312" s="3"/>
      <c r="U1312" s="3"/>
      <c r="AC1312" s="3"/>
      <c r="AD1312" s="3"/>
      <c r="AE1312" s="3"/>
      <c r="AF1312" s="3"/>
      <c r="AG1312" s="3"/>
      <c r="AH1312" s="3"/>
      <c r="AJ1312" s="609"/>
      <c r="AK1312" s="609"/>
      <c r="AV1312" s="114"/>
    </row>
    <row r="1313" spans="1:51" s="65" customFormat="1" ht="27.75" customHeight="1">
      <c r="A1313" s="816" t="s">
        <v>206</v>
      </c>
      <c r="B1313" s="818" t="s">
        <v>319</v>
      </c>
      <c r="C1313" s="3"/>
      <c r="D1313" s="3"/>
      <c r="E1313" s="3"/>
      <c r="F1313" s="3"/>
      <c r="G1313" s="3"/>
      <c r="H1313" s="3"/>
      <c r="I1313" s="3"/>
      <c r="J1313" s="3"/>
      <c r="K1313" s="3"/>
      <c r="L1313" s="3"/>
      <c r="M1313" s="3"/>
      <c r="S1313" s="3"/>
      <c r="T1313" s="3"/>
      <c r="U1313" s="3"/>
      <c r="V1313" s="3"/>
      <c r="W1313" s="3"/>
      <c r="X1313" s="3"/>
      <c r="Y1313" s="3"/>
      <c r="Z1313" s="3"/>
      <c r="AA1313" s="3"/>
      <c r="AB1313" s="3"/>
      <c r="AC1313" s="106"/>
      <c r="AD1313" s="106"/>
      <c r="AE1313" s="106"/>
      <c r="AF1313" s="106"/>
      <c r="AG1313" s="106"/>
      <c r="AH1313" s="106"/>
      <c r="AJ1313" s="609"/>
      <c r="AK1313" s="609"/>
      <c r="AV1313" s="114"/>
    </row>
    <row r="1314" spans="1:51" ht="21.75" thickBot="1">
      <c r="A1314" s="817"/>
      <c r="B1314" s="819"/>
      <c r="H1314" s="3"/>
      <c r="I1314" s="3"/>
      <c r="J1314" s="3"/>
      <c r="L1314" s="3"/>
      <c r="M1314" s="3"/>
      <c r="S1314" s="3"/>
      <c r="T1314" s="3"/>
      <c r="U1314" s="3"/>
      <c r="V1314" s="3"/>
      <c r="W1314" s="3"/>
      <c r="X1314" s="3"/>
      <c r="AI1314" s="105"/>
      <c r="AJ1314" s="609"/>
      <c r="AV1314" s="114"/>
      <c r="AY1314" s="65"/>
    </row>
    <row r="1315" spans="1:51" ht="24.75" customHeight="1">
      <c r="A1315" s="574" t="s">
        <v>207</v>
      </c>
      <c r="B1315" s="579">
        <f>ROUND(SUM(AN1306,J1309,U1307:X1307,X1309),0)</f>
        <v>0</v>
      </c>
      <c r="D1315" s="801" t="s">
        <v>189</v>
      </c>
      <c r="E1315" s="804"/>
      <c r="F1315" s="805"/>
      <c r="G1315" s="805"/>
      <c r="H1315" s="805"/>
      <c r="I1315" s="805"/>
      <c r="J1315" s="805"/>
      <c r="K1315" s="806"/>
      <c r="L1315" s="3"/>
      <c r="S1315" s="3"/>
      <c r="T1315" s="105"/>
      <c r="U1315" s="105"/>
      <c r="AJ1315" s="610"/>
      <c r="AV1315" s="114"/>
      <c r="AY1315" s="65"/>
    </row>
    <row r="1316" spans="1:51" ht="24.75" customHeight="1">
      <c r="A1316" s="575" t="s">
        <v>37</v>
      </c>
      <c r="B1316" s="580">
        <f>ROUND(SUM(AO1306,K1309,Y1307,Y1309,Z1307,Z1309),0)</f>
        <v>0</v>
      </c>
      <c r="D1316" s="802"/>
      <c r="E1316" s="807"/>
      <c r="F1316" s="808"/>
      <c r="G1316" s="808"/>
      <c r="H1316" s="808"/>
      <c r="I1316" s="808"/>
      <c r="J1316" s="808"/>
      <c r="K1316" s="809"/>
      <c r="L1316" s="3"/>
      <c r="S1316" s="3"/>
      <c r="AJ1316" s="611"/>
      <c r="AK1316" s="611"/>
      <c r="AL1316" s="106"/>
      <c r="AU1316" s="3"/>
      <c r="AV1316" s="114"/>
      <c r="AY1316" s="65"/>
    </row>
    <row r="1317" spans="1:51" ht="24.75" customHeight="1">
      <c r="A1317" s="575" t="s">
        <v>38</v>
      </c>
      <c r="B1317" s="580">
        <f>ROUND(SUM(AP1306,L1309,AA1307,AA1309,AB1307,AB1309),0)</f>
        <v>0</v>
      </c>
      <c r="D1317" s="802"/>
      <c r="E1317" s="807"/>
      <c r="F1317" s="808"/>
      <c r="G1317" s="808"/>
      <c r="H1317" s="808"/>
      <c r="I1317" s="808"/>
      <c r="J1317" s="808"/>
      <c r="K1317" s="809"/>
      <c r="L1317" s="3"/>
      <c r="S1317" s="3"/>
      <c r="AJ1317" s="611"/>
      <c r="AK1317" s="611"/>
      <c r="AL1317" s="106"/>
      <c r="AU1317" s="3"/>
      <c r="AV1317" s="114"/>
      <c r="AY1317" s="65"/>
    </row>
    <row r="1318" spans="1:51" ht="24.75" customHeight="1">
      <c r="A1318" s="575" t="s">
        <v>39</v>
      </c>
      <c r="B1318" s="581">
        <f>ROUND(SUM(AQ1306,AC1307:AD1307),0)</f>
        <v>0</v>
      </c>
      <c r="D1318" s="802"/>
      <c r="E1318" s="807"/>
      <c r="F1318" s="808"/>
      <c r="G1318" s="808"/>
      <c r="H1318" s="808"/>
      <c r="I1318" s="808"/>
      <c r="J1318" s="808"/>
      <c r="K1318" s="809"/>
      <c r="L1318" s="3"/>
      <c r="M1318" s="3"/>
      <c r="S1318" s="3"/>
      <c r="AJ1318" s="611"/>
      <c r="AK1318" s="611"/>
      <c r="AL1318" s="106"/>
      <c r="AU1318" s="3"/>
      <c r="AV1318" s="114"/>
      <c r="AY1318" s="65"/>
    </row>
    <row r="1319" spans="1:51" ht="24.75" customHeight="1">
      <c r="A1319" s="575" t="s">
        <v>238</v>
      </c>
      <c r="B1319" s="580">
        <f>ROUND(SUM(O1307,AE1307:AF1307,AR1306),0)</f>
        <v>0</v>
      </c>
      <c r="D1319" s="802"/>
      <c r="E1319" s="807"/>
      <c r="F1319" s="808"/>
      <c r="G1319" s="808"/>
      <c r="H1319" s="808"/>
      <c r="I1319" s="808"/>
      <c r="J1319" s="808"/>
      <c r="K1319" s="809"/>
      <c r="L1319" s="3"/>
      <c r="M1319" s="3"/>
      <c r="S1319" s="3"/>
      <c r="AJ1319" s="611"/>
      <c r="AK1319" s="611"/>
      <c r="AL1319" s="106"/>
      <c r="AU1319" s="3"/>
      <c r="AV1319" s="114"/>
      <c r="AY1319" s="65"/>
    </row>
    <row r="1320" spans="1:51" ht="24.75" customHeight="1">
      <c r="A1320" s="575" t="s">
        <v>230</v>
      </c>
      <c r="B1320" s="580">
        <f>ROUND(SUM(P1307,AH1307,AG1307,AS1306),0)</f>
        <v>0</v>
      </c>
      <c r="D1320" s="802"/>
      <c r="E1320" s="807"/>
      <c r="F1320" s="808"/>
      <c r="G1320" s="808"/>
      <c r="H1320" s="808"/>
      <c r="I1320" s="808"/>
      <c r="J1320" s="808"/>
      <c r="K1320" s="809"/>
      <c r="L1320" s="3"/>
      <c r="M1320" s="3"/>
      <c r="S1320" s="3"/>
      <c r="AJ1320" s="611"/>
      <c r="AK1320" s="611"/>
      <c r="AL1320" s="106"/>
      <c r="AU1320" s="3"/>
      <c r="AV1320" s="114"/>
      <c r="AY1320" s="65"/>
    </row>
    <row r="1321" spans="1:51" ht="24.75" customHeight="1">
      <c r="A1321" s="575" t="s">
        <v>40</v>
      </c>
      <c r="B1321" s="580">
        <f>ROUND(J1311+X1311,0)</f>
        <v>0</v>
      </c>
      <c r="D1321" s="802"/>
      <c r="E1321" s="807"/>
      <c r="F1321" s="808"/>
      <c r="G1321" s="808"/>
      <c r="H1321" s="808"/>
      <c r="I1321" s="808"/>
      <c r="J1321" s="808"/>
      <c r="K1321" s="809"/>
      <c r="L1321" s="3"/>
      <c r="M1321" s="3"/>
      <c r="S1321" s="3"/>
      <c r="AJ1321" s="611"/>
      <c r="AK1321" s="611"/>
      <c r="AL1321" s="106"/>
      <c r="AU1321" s="3"/>
      <c r="AV1321" s="114"/>
      <c r="AY1321" s="65"/>
    </row>
    <row r="1322" spans="1:51" ht="24.75" customHeight="1">
      <c r="A1322" s="575" t="s">
        <v>121</v>
      </c>
      <c r="B1322" s="580">
        <f>ROUND(J1310+X1310,0)</f>
        <v>0</v>
      </c>
      <c r="D1322" s="802"/>
      <c r="E1322" s="807"/>
      <c r="F1322" s="808"/>
      <c r="G1322" s="808"/>
      <c r="H1322" s="808"/>
      <c r="I1322" s="808"/>
      <c r="J1322" s="808"/>
      <c r="K1322" s="809"/>
      <c r="L1322" s="3"/>
      <c r="M1322" s="3"/>
      <c r="S1322" s="3"/>
      <c r="AJ1322" s="611"/>
      <c r="AK1322" s="611"/>
      <c r="AL1322" s="106"/>
      <c r="AU1322" s="3"/>
      <c r="AV1322" s="114"/>
      <c r="AY1322" s="65"/>
    </row>
    <row r="1323" spans="1:51" ht="24.75" customHeight="1">
      <c r="A1323" s="575" t="s">
        <v>224</v>
      </c>
      <c r="B1323" s="580">
        <f>ROUND(SUM(Q1307,AI1307,AT1306),0)</f>
        <v>0</v>
      </c>
      <c r="D1323" s="802"/>
      <c r="E1323" s="807"/>
      <c r="F1323" s="808"/>
      <c r="G1323" s="808"/>
      <c r="H1323" s="808"/>
      <c r="I1323" s="808"/>
      <c r="J1323" s="808"/>
      <c r="K1323" s="809"/>
      <c r="L1323" s="3"/>
      <c r="M1323" s="3"/>
      <c r="S1323" s="3"/>
      <c r="AJ1323" s="611"/>
      <c r="AK1323" s="611"/>
      <c r="AL1323" s="106"/>
      <c r="AU1323" s="3"/>
      <c r="AV1323" s="114"/>
      <c r="AY1323" s="65"/>
    </row>
    <row r="1324" spans="1:51" ht="24.75" customHeight="1">
      <c r="A1324" s="576" t="s">
        <v>223</v>
      </c>
      <c r="B1324" s="582">
        <f>ROUND(P1308+P1309+P1310+AG1308+AG1309+AG1310,0)</f>
        <v>0</v>
      </c>
      <c r="D1324" s="802"/>
      <c r="E1324" s="807"/>
      <c r="F1324" s="808"/>
      <c r="G1324" s="808"/>
      <c r="H1324" s="808"/>
      <c r="I1324" s="808"/>
      <c r="J1324" s="808"/>
      <c r="K1324" s="809"/>
      <c r="L1324" s="3"/>
      <c r="M1324" s="3"/>
      <c r="S1324" s="3"/>
      <c r="AJ1324" s="611"/>
      <c r="AK1324" s="611"/>
      <c r="AL1324" s="106"/>
      <c r="AU1324" s="3"/>
      <c r="AV1324" s="114"/>
      <c r="AY1324" s="65"/>
    </row>
    <row r="1325" spans="1:51" ht="24.75" customHeight="1" thickBot="1">
      <c r="A1325" s="577" t="s">
        <v>114</v>
      </c>
      <c r="B1325" s="583">
        <f>ROUND(P1311+AG1311,0)</f>
        <v>0</v>
      </c>
      <c r="D1325" s="802"/>
      <c r="E1325" s="807"/>
      <c r="F1325" s="808"/>
      <c r="G1325" s="808"/>
      <c r="H1325" s="808"/>
      <c r="I1325" s="808"/>
      <c r="J1325" s="808"/>
      <c r="K1325" s="809"/>
      <c r="L1325" s="3"/>
      <c r="M1325" s="3"/>
      <c r="S1325" s="3"/>
      <c r="AJ1325" s="611"/>
      <c r="AK1325" s="611"/>
      <c r="AL1325" s="106"/>
      <c r="AU1325" s="3"/>
      <c r="AV1325" s="114"/>
      <c r="AY1325" s="65"/>
    </row>
    <row r="1326" spans="1:51" ht="30" customHeight="1" thickTop="1" thickBot="1">
      <c r="A1326" s="578" t="s">
        <v>471</v>
      </c>
      <c r="B1326" s="584">
        <f t="shared" ref="B1326" si="256">SUM(B1315:B1325)</f>
        <v>0</v>
      </c>
      <c r="D1326" s="803"/>
      <c r="E1326" s="810"/>
      <c r="F1326" s="811"/>
      <c r="G1326" s="811"/>
      <c r="H1326" s="811"/>
      <c r="I1326" s="811"/>
      <c r="J1326" s="811"/>
      <c r="K1326" s="812"/>
      <c r="L1326" s="3"/>
      <c r="M1326" s="3"/>
      <c r="S1326" s="3"/>
      <c r="AJ1326" s="611"/>
      <c r="AK1326" s="611"/>
      <c r="AL1326" s="106"/>
      <c r="AU1326" s="3"/>
      <c r="AV1326" s="114"/>
      <c r="AY1326" s="65"/>
    </row>
    <row r="1327" spans="1:51" ht="45" customHeight="1">
      <c r="A1327" s="113"/>
      <c r="H1327" s="3"/>
      <c r="I1327" s="3"/>
      <c r="L1327" s="3"/>
      <c r="M1327" s="3"/>
      <c r="N1327" s="3"/>
      <c r="O1327" s="3"/>
      <c r="P1327" s="3"/>
      <c r="AU1327" s="3"/>
      <c r="AV1327" s="3"/>
    </row>
    <row r="1328" spans="1:51" ht="30" customHeight="1">
      <c r="H1328" s="3"/>
      <c r="I1328" s="3"/>
      <c r="L1328" s="3"/>
      <c r="M1328" s="3"/>
      <c r="N1328" s="3"/>
      <c r="O1328" s="3"/>
      <c r="P1328" s="3"/>
      <c r="AU1328" s="3"/>
      <c r="AV1328" s="3"/>
    </row>
    <row r="1329" spans="8:16" ht="30" customHeight="1">
      <c r="H1329" s="3"/>
      <c r="I1329" s="3"/>
      <c r="L1329" s="3"/>
      <c r="M1329" s="3"/>
      <c r="N1329" s="3"/>
      <c r="O1329" s="3"/>
      <c r="P1329" s="3"/>
    </row>
    <row r="1330" spans="8:16" ht="30" customHeight="1">
      <c r="H1330" s="3"/>
      <c r="I1330" s="3"/>
      <c r="L1330" s="3"/>
      <c r="M1330" s="3"/>
      <c r="N1330" s="3"/>
      <c r="O1330" s="3"/>
      <c r="P1330" s="3"/>
    </row>
    <row r="1331" spans="8:16" ht="30" customHeight="1">
      <c r="H1331" s="3"/>
      <c r="I1331" s="3"/>
      <c r="L1331" s="3"/>
      <c r="M1331" s="3"/>
      <c r="N1331" s="3"/>
      <c r="O1331" s="3"/>
      <c r="P1331" s="3"/>
    </row>
    <row r="1332" spans="8:16" ht="15" customHeight="1">
      <c r="H1332" s="3"/>
      <c r="I1332" s="3"/>
      <c r="L1332" s="3"/>
      <c r="M1332" s="3"/>
      <c r="N1332" s="3"/>
      <c r="O1332" s="3"/>
      <c r="P1332" s="3"/>
    </row>
    <row r="1333" spans="8:16" ht="15" customHeight="1">
      <c r="H1333" s="3"/>
      <c r="I1333" s="3"/>
      <c r="L1333" s="3"/>
      <c r="M1333" s="3"/>
      <c r="N1333" s="3"/>
      <c r="O1333" s="3"/>
      <c r="P1333" s="3"/>
    </row>
    <row r="1334" spans="8:16">
      <c r="H1334" s="3"/>
      <c r="I1334" s="3"/>
      <c r="L1334" s="3"/>
      <c r="M1334" s="3"/>
      <c r="N1334" s="3"/>
      <c r="O1334" s="3"/>
      <c r="P1334" s="3"/>
    </row>
    <row r="1335" spans="8:16">
      <c r="H1335" s="3"/>
      <c r="I1335" s="3"/>
      <c r="L1335" s="3"/>
      <c r="M1335" s="3"/>
      <c r="N1335" s="3"/>
      <c r="O1335" s="3"/>
      <c r="P1335" s="3"/>
    </row>
    <row r="1336" spans="8:16">
      <c r="H1336" s="3"/>
      <c r="I1336" s="3"/>
      <c r="L1336" s="3"/>
      <c r="M1336" s="3"/>
      <c r="N1336" s="3"/>
      <c r="O1336" s="3"/>
      <c r="P1336" s="3"/>
    </row>
    <row r="1337" spans="8:16">
      <c r="H1337" s="3"/>
      <c r="I1337" s="3"/>
      <c r="L1337" s="3"/>
      <c r="M1337" s="3"/>
      <c r="N1337" s="3"/>
      <c r="O1337" s="3"/>
      <c r="P1337" s="3"/>
    </row>
  </sheetData>
  <sheetProtection algorithmName="SHA-512" hashValue="GvNPQsmYo3960UNLVpSx8Z40Hz/psVS2E2/gURTmXCUY8f+52FmzcXEcHBylVX0cZSdqOnxSyvn6FKEHIZoUlg==" saltValue="rxQcCuUsgIw6Fd26RDAdzA==" spinCount="100000" sheet="1" objects="1" scenarios="1" formatColumns="0" formatRows="0" autoFilter="0"/>
  <autoFilter ref="A4:AV1305" xr:uid="{00000000-0009-0000-0000-000003000000}"/>
  <mergeCells count="35">
    <mergeCell ref="AC1308:AD1310"/>
    <mergeCell ref="D1315:D1326"/>
    <mergeCell ref="E1315:K1326"/>
    <mergeCell ref="M1311:O1311"/>
    <mergeCell ref="A1313:A1314"/>
    <mergeCell ref="B1313:B1314"/>
    <mergeCell ref="AC1311:AF1311"/>
    <mergeCell ref="AE1308:AF1308"/>
    <mergeCell ref="AE1309:AF1309"/>
    <mergeCell ref="AE1310:AF1310"/>
    <mergeCell ref="Y1310:AA1311"/>
    <mergeCell ref="M1308:M1310"/>
    <mergeCell ref="A2:B2"/>
    <mergeCell ref="V1309:W1309"/>
    <mergeCell ref="V1310:W1310"/>
    <mergeCell ref="K1310:L1311"/>
    <mergeCell ref="T3:X3"/>
    <mergeCell ref="N1308:O1308"/>
    <mergeCell ref="N1309:O1309"/>
    <mergeCell ref="N1310:O1310"/>
    <mergeCell ref="H1309:I1309"/>
    <mergeCell ref="H1310:I1310"/>
    <mergeCell ref="H1311:I1311"/>
    <mergeCell ref="A1309:B1309"/>
    <mergeCell ref="R1307:T1307"/>
    <mergeCell ref="H1306:I1306"/>
    <mergeCell ref="V1311:W1311"/>
    <mergeCell ref="AJ3:AK3"/>
    <mergeCell ref="M3:N3"/>
    <mergeCell ref="M1307:N1307"/>
    <mergeCell ref="AG3:AH3"/>
    <mergeCell ref="AE3:AF3"/>
    <mergeCell ref="AA3:AB3"/>
    <mergeCell ref="AC3:AD3"/>
    <mergeCell ref="Y3:Z3"/>
  </mergeCells>
  <conditionalFormatting sqref="H6:H1305">
    <cfRule type="expression" dxfId="14" priority="1">
      <formula>AND(LEFT(G6,6)="Annual",H6&lt;200)</formula>
    </cfRule>
  </conditionalFormatting>
  <conditionalFormatting sqref="AM5:AM1305">
    <cfRule type="cellIs" dxfId="13" priority="3" operator="greaterThan">
      <formula>1</formula>
    </cfRule>
  </conditionalFormatting>
  <conditionalFormatting sqref="A6:AI1305">
    <cfRule type="expression" dxfId="12" priority="6">
      <formula>MOD(ROW(),2)=0</formula>
    </cfRule>
  </conditionalFormatting>
  <conditionalFormatting sqref="A5:D1305 G5:I1305 J6:K1305">
    <cfRule type="expression" dxfId="11" priority="5" stopIfTrue="1">
      <formula>AND(ISBLANK(A5),COUNTA($A5:$K5,$M5:$AI5,$AK5)&gt;0,MOD(ROW(),2)=0)</formula>
    </cfRule>
  </conditionalFormatting>
  <conditionalFormatting sqref="A5:D1305 G5:K1305 J5:K1305">
    <cfRule type="expression" dxfId="10" priority="4">
      <formula>AND(ISBLANK(A5),COUNTA($A5:$K5,$M5:$AI5,$AK5)&gt;0,MOD(ROW(),2)=1)</formula>
    </cfRule>
  </conditionalFormatting>
  <dataValidations count="19">
    <dataValidation type="whole" allowBlank="1" showInputMessage="1" showErrorMessage="1" sqref="F1309" xr:uid="{00000000-0002-0000-0300-000000000000}">
      <formula1>0</formula1>
      <formula2>150</formula2>
    </dataValidation>
    <dataValidation type="decimal" operator="greaterThanOrEqual" allowBlank="1" showInputMessage="1" showErrorMessage="1" sqref="O1307:Q1307 Y1310:Z1310 H5:M1305 L1309 P5:Q1305 J1309:K1310 AO5:AU1306 AL5:AM1306 AN6:AN1306 AJ5:AJ1305 J1311" xr:uid="{00000000-0002-0000-0300-000001000000}">
      <formula1>0</formula1>
    </dataValidation>
    <dataValidation operator="greaterThanOrEqual" allowBlank="1" showInputMessage="1" showErrorMessage="1" sqref="N5:O1305 E1315:K1326 AN5" xr:uid="{00000000-0002-0000-0300-000002000000}"/>
    <dataValidation type="custom" allowBlank="1" showInputMessage="1" showErrorMessage="1" errorTitle="Incorrect Entry" error="Must be number greater than 0 and not more than 2 decimal places." sqref="C1311:F1311" xr:uid="{00000000-0002-0000-0300-000003000000}">
      <formula1>AND(C1311=INT(C1311*100)/100,C1311&gt;0)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P1311" xr:uid="{00000000-0002-0000-0300-00000A000000}">
      <formula1>-4000000</formula1>
    </dataValidation>
    <dataValidation type="whole" operator="greaterThanOrEqual" allowBlank="1" showInputMessage="1" showErrorMessage="1" sqref="X1309:AB1309" xr:uid="{00000000-0002-0000-0300-00000B000000}">
      <formula1>-6000000</formula1>
    </dataValidation>
    <dataValidation type="whole" operator="greaterThan" allowBlank="1" showInputMessage="1" showErrorMessage="1" sqref="AG1311" xr:uid="{00000000-0002-0000-0300-00000C000000}">
      <formula1>-4000000</formula1>
    </dataValidation>
    <dataValidation type="whole" operator="greaterThan" allowBlank="1" showInputMessage="1" showErrorMessage="1" sqref="AG1308:AG1310" xr:uid="{00000000-0002-0000-0300-00000D000000}">
      <formula1>-6000000</formula1>
    </dataValidation>
    <dataValidation type="whole" operator="greaterThanOrEqual" allowBlank="1" showInputMessage="1" showErrorMessage="1" sqref="X1310:X1311" xr:uid="{00000000-0002-0000-0300-00000E000000}">
      <formula1>-600000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promptTitle="Position Number" prompt="Must be a unique number for each position, does not have to match your systems, can include letters and numbers, and cannot be the employee names or initials." sqref="A5:A1305" xr:uid="{00000000-0002-0000-0300-000010000000}">
      <formula1>(COUNTIF($A$4:A4,$A5)+COUNTIF($A6:$A$1306,$A5))=0</formula1>
    </dataValidation>
    <dataValidation type="custom" allowBlank="1" showInputMessage="1" showErrorMessage="1" sqref="R5:AI1305" xr:uid="{00000000-0002-0000-0300-000011000000}">
      <formula1>ROUND(R5,2)=R5</formula1>
    </dataValidation>
    <dataValidation type="custom" operator="greaterThanOrEqual" allowBlank="1" showInputMessage="1" showErrorMessage="1" sqref="U1307:AI1307" xr:uid="{00000000-0002-0000-0300-000012000000}">
      <formula1>ROUND(U1307,2)=U1307</formula1>
    </dataValidation>
    <dataValidation type="custom" operator="greaterThanOrEqual" allowBlank="1" showInputMessage="1" showErrorMessage="1" sqref="AK5:AK1305" xr:uid="{00000000-0002-0000-0300-000013000000}">
      <formula1>AND(ROUND(AK5,4)=AK5,AK5&gt;(-0.0001))</formula1>
    </dataValidation>
  </dataValidations>
  <printOptions horizontalCentered="1"/>
  <pageMargins left="0" right="0" top="0" bottom="0" header="0" footer="0"/>
  <pageSetup paperSize="5" scale="82" fitToWidth="3" fitToHeight="0" pageOrder="overThenDown" orientation="landscape" r:id="rId1"/>
  <rowBreaks count="1" manualBreakCount="1">
    <brk id="1234" max="39" man="1"/>
  </rowBreaks>
  <colBreaks count="1" manualBreakCount="1">
    <brk id="17" max="1325" man="1"/>
  </colBreaks>
  <ignoredErrors>
    <ignoredError sqref="AQ1302 AV130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E91"/>
  <sheetViews>
    <sheetView showGridLines="0" zoomScale="75" zoomScaleNormal="75" zoomScaleSheetLayoutView="70" workbookViewId="0">
      <pane xSplit="1" ySplit="5" topLeftCell="B6" activePane="bottomRight" state="frozen"/>
      <selection pane="topRight"/>
      <selection pane="bottomLeft"/>
      <selection pane="bottomRight" activeCell="I15" sqref="I15"/>
    </sheetView>
  </sheetViews>
  <sheetFormatPr defaultColWidth="9.21875" defaultRowHeight="15.75"/>
  <cols>
    <col min="1" max="1" width="35.21875" style="42" customWidth="1"/>
    <col min="2" max="10" width="8.109375" style="42" customWidth="1"/>
    <col min="11" max="11" width="9.109375" style="42" customWidth="1"/>
    <col min="12" max="12" width="8.109375" style="42" customWidth="1"/>
    <col min="13" max="15" width="8.109375" style="42" hidden="1" customWidth="1"/>
    <col min="16" max="17" width="8.109375" style="42" customWidth="1"/>
    <col min="18" max="18" width="9.5546875" style="42" customWidth="1"/>
    <col min="19" max="26" width="8.109375" style="42" customWidth="1"/>
    <col min="27" max="27" width="9.44140625" style="42" customWidth="1"/>
    <col min="28" max="28" width="9.33203125" style="42" hidden="1" customWidth="1"/>
    <col min="29" max="29" width="4.109375" style="413" customWidth="1"/>
    <col min="30" max="30" width="7.21875" style="42" customWidth="1"/>
    <col min="31" max="16384" width="9.21875" style="42"/>
  </cols>
  <sheetData>
    <row r="1" spans="1:29">
      <c r="A1" s="750" t="str">
        <f>IF('A- Front Page'!B6="","",'A- Front Page'!B6)</f>
        <v/>
      </c>
      <c r="B1" s="46"/>
      <c r="D1" s="43"/>
      <c r="E1" s="43"/>
      <c r="F1" s="56"/>
    </row>
    <row r="2" spans="1:29" ht="21.75" thickBot="1">
      <c r="A2" s="376" t="s">
        <v>367</v>
      </c>
      <c r="B2" s="4"/>
      <c r="C2" s="44"/>
      <c r="D2" s="44"/>
      <c r="E2" s="5"/>
      <c r="F2" s="44"/>
      <c r="G2" s="5"/>
      <c r="H2" s="44"/>
      <c r="I2" s="44"/>
      <c r="J2" s="5"/>
      <c r="K2" s="5"/>
      <c r="L2" s="7"/>
      <c r="M2" s="5"/>
      <c r="N2" s="5"/>
      <c r="O2" s="7"/>
      <c r="P2" s="44"/>
      <c r="Q2" s="5"/>
      <c r="R2" s="7"/>
      <c r="S2" s="7"/>
      <c r="T2" s="7"/>
      <c r="U2" s="7"/>
      <c r="V2" s="4"/>
      <c r="W2" s="4"/>
      <c r="X2" s="6"/>
      <c r="Y2" s="6"/>
      <c r="Z2" s="6"/>
    </row>
    <row r="3" spans="1:29" s="57" customFormat="1" ht="42" customHeight="1" thickBot="1">
      <c r="A3" s="833" t="s">
        <v>487</v>
      </c>
      <c r="B3" s="678" t="s">
        <v>16</v>
      </c>
      <c r="C3" s="679" t="s">
        <v>17</v>
      </c>
      <c r="D3" s="680" t="s">
        <v>18</v>
      </c>
      <c r="E3" s="681" t="s">
        <v>20</v>
      </c>
      <c r="F3" s="680" t="s">
        <v>25</v>
      </c>
      <c r="G3" s="681" t="s">
        <v>47</v>
      </c>
      <c r="H3" s="679" t="s">
        <v>12</v>
      </c>
      <c r="I3" s="682" t="s">
        <v>13</v>
      </c>
      <c r="J3" s="683" t="s">
        <v>22</v>
      </c>
      <c r="K3" s="681" t="s">
        <v>21</v>
      </c>
      <c r="L3" s="679" t="s">
        <v>14</v>
      </c>
      <c r="M3" s="831" t="s">
        <v>23</v>
      </c>
      <c r="N3" s="832"/>
      <c r="O3" s="684" t="s">
        <v>24</v>
      </c>
      <c r="P3" s="680" t="s">
        <v>19</v>
      </c>
      <c r="Q3" s="681" t="s">
        <v>26</v>
      </c>
      <c r="R3" s="679" t="s">
        <v>27</v>
      </c>
      <c r="S3" s="680" t="s">
        <v>15</v>
      </c>
      <c r="T3" s="683" t="s">
        <v>28</v>
      </c>
      <c r="U3" s="681" t="s">
        <v>29</v>
      </c>
      <c r="V3" s="685" t="s">
        <v>30</v>
      </c>
      <c r="W3" s="686" t="s">
        <v>30</v>
      </c>
      <c r="X3" s="685" t="s">
        <v>31</v>
      </c>
      <c r="Y3" s="683" t="s">
        <v>45</v>
      </c>
      <c r="Z3" s="681" t="s">
        <v>44</v>
      </c>
      <c r="AA3" s="307"/>
      <c r="AB3" s="41"/>
      <c r="AC3" s="426"/>
    </row>
    <row r="4" spans="1:29" s="57" customFormat="1" ht="32.25" customHeight="1">
      <c r="A4" s="833"/>
      <c r="B4" s="272"/>
      <c r="C4" s="278"/>
      <c r="D4" s="280"/>
      <c r="E4" s="269">
        <f>IFERROR((1-G4)*(D81/(D81+P81)),(1-G4))</f>
        <v>0.6</v>
      </c>
      <c r="F4" s="280"/>
      <c r="G4" s="751">
        <v>0.4</v>
      </c>
      <c r="H4" s="278"/>
      <c r="I4" s="280"/>
      <c r="J4" s="752">
        <v>0.41420000000000001</v>
      </c>
      <c r="K4" s="269">
        <f>1-J4</f>
        <v>0.58579999999999999</v>
      </c>
      <c r="L4" s="278"/>
      <c r="M4" s="280"/>
      <c r="N4" s="418"/>
      <c r="O4" s="414"/>
      <c r="P4" s="280"/>
      <c r="Q4" s="269">
        <f>1-(E4+G4)</f>
        <v>0</v>
      </c>
      <c r="R4" s="278"/>
      <c r="S4" s="280"/>
      <c r="T4" s="752">
        <v>0.4</v>
      </c>
      <c r="U4" s="269">
        <f>ROUND(1-T4,4)</f>
        <v>0.6</v>
      </c>
      <c r="V4" s="300"/>
      <c r="W4" s="301"/>
      <c r="X4" s="308"/>
      <c r="Y4" s="271">
        <f>IFERROR(ROUND(SUM(B6:D11,F6:F11,H6:I11,L6:P11,R6:S11,B13:D80,F13:F80,H13:I80,L13:P80,R13:S80)/SUM(B6:D11,F6:F11,H6:I11,L6:P11,R6:S11,V6:W11,B13:D80,F13:F80,H13:I80,L13:P80,R13:S80,V13:W80),4),0.5)</f>
        <v>1</v>
      </c>
      <c r="Z4" s="269">
        <f>1-Y4</f>
        <v>0</v>
      </c>
      <c r="AA4" s="427" t="s">
        <v>403</v>
      </c>
      <c r="AB4" s="430" t="s">
        <v>113</v>
      </c>
      <c r="AC4" s="433" t="s">
        <v>404</v>
      </c>
    </row>
    <row r="5" spans="1:29" ht="16.5" thickBot="1">
      <c r="A5" s="341" t="s">
        <v>4</v>
      </c>
      <c r="B5" s="268">
        <v>604</v>
      </c>
      <c r="C5" s="270">
        <v>608</v>
      </c>
      <c r="D5" s="285">
        <v>614</v>
      </c>
      <c r="E5" s="286"/>
      <c r="F5" s="285">
        <v>634</v>
      </c>
      <c r="G5" s="286"/>
      <c r="H5" s="270">
        <v>654</v>
      </c>
      <c r="I5" s="285">
        <v>674</v>
      </c>
      <c r="J5" s="295"/>
      <c r="K5" s="299"/>
      <c r="L5" s="270">
        <v>694</v>
      </c>
      <c r="M5" s="419">
        <v>713</v>
      </c>
      <c r="N5" s="266">
        <v>716</v>
      </c>
      <c r="O5" s="267">
        <v>719</v>
      </c>
      <c r="P5" s="285">
        <v>724</v>
      </c>
      <c r="Q5" s="286"/>
      <c r="R5" s="270">
        <v>744</v>
      </c>
      <c r="S5" s="285">
        <v>764</v>
      </c>
      <c r="T5" s="295"/>
      <c r="U5" s="299"/>
      <c r="V5" s="302">
        <v>513</v>
      </c>
      <c r="W5" s="303">
        <v>519</v>
      </c>
      <c r="X5" s="309"/>
      <c r="Y5" s="296"/>
      <c r="Z5" s="310"/>
      <c r="AA5" s="428" t="s">
        <v>5</v>
      </c>
      <c r="AB5" s="429" t="s">
        <v>5</v>
      </c>
      <c r="AC5" s="432"/>
    </row>
    <row r="6" spans="1:29">
      <c r="A6" s="342" t="s">
        <v>6</v>
      </c>
      <c r="B6" s="273"/>
      <c r="C6" s="279"/>
      <c r="D6" s="287"/>
      <c r="E6" s="288"/>
      <c r="F6" s="287"/>
      <c r="G6" s="288"/>
      <c r="H6" s="298"/>
      <c r="I6" s="287"/>
      <c r="J6" s="281"/>
      <c r="K6" s="288"/>
      <c r="L6" s="279"/>
      <c r="M6" s="420"/>
      <c r="N6" s="421"/>
      <c r="O6" s="415"/>
      <c r="P6" s="287"/>
      <c r="Q6" s="288"/>
      <c r="R6" s="279"/>
      <c r="S6" s="287"/>
      <c r="T6" s="281"/>
      <c r="U6" s="288"/>
      <c r="V6" s="297"/>
      <c r="W6" s="304"/>
      <c r="X6" s="297"/>
      <c r="Y6" s="294"/>
      <c r="Z6" s="304"/>
      <c r="AA6" s="316">
        <f>H6</f>
        <v>0</v>
      </c>
      <c r="AB6" s="316">
        <f>SUM(H6,V6:W6)</f>
        <v>0</v>
      </c>
      <c r="AC6" s="431" t="str">
        <f>IF(COUNTA(A6:D6,F6,H6:I6,L6:P6,R6:S6,V6:X6)&gt;0,"Y","")</f>
        <v>Y</v>
      </c>
    </row>
    <row r="7" spans="1:29">
      <c r="A7" s="343" t="s">
        <v>7</v>
      </c>
      <c r="B7" s="274"/>
      <c r="C7" s="274"/>
      <c r="D7" s="289"/>
      <c r="E7" s="290">
        <f>ROUND(D7+(C7*$E$4),2)</f>
        <v>0</v>
      </c>
      <c r="F7" s="289"/>
      <c r="G7" s="290">
        <f>ROUND(F7+(C7*$G$4),2)</f>
        <v>0</v>
      </c>
      <c r="H7" s="276"/>
      <c r="I7" s="289"/>
      <c r="J7" s="283">
        <f>ROUND(I7*$J$4,2)</f>
        <v>0</v>
      </c>
      <c r="K7" s="290">
        <f>ROUND(I7-J7,2)</f>
        <v>0</v>
      </c>
      <c r="L7" s="274"/>
      <c r="M7" s="422"/>
      <c r="N7" s="423"/>
      <c r="O7" s="416"/>
      <c r="P7" s="289"/>
      <c r="Q7" s="290">
        <f t="shared" ref="Q7:Q64" si="0">P7+(C7-(ROUND(C7*$E$4,2)+ROUND(C7*$G$4,2)))</f>
        <v>0</v>
      </c>
      <c r="R7" s="274"/>
      <c r="S7" s="289"/>
      <c r="T7" s="283">
        <f>ROUND(S7*$T$4,2)</f>
        <v>0</v>
      </c>
      <c r="U7" s="290">
        <f>ROUND(S7-T7,2)</f>
        <v>0</v>
      </c>
      <c r="V7" s="289"/>
      <c r="W7" s="305"/>
      <c r="X7" s="289"/>
      <c r="Y7" s="282"/>
      <c r="Z7" s="305"/>
      <c r="AA7" s="317">
        <f>SUM(C7:D7,F7,H7:I7,L7:P7,R7:S7)</f>
        <v>0</v>
      </c>
      <c r="AB7" s="317">
        <f>SUM(C7:D7,F7,H7:I7,L7:P7,R7:S7,V7:W7)</f>
        <v>0</v>
      </c>
      <c r="AC7" s="431" t="str">
        <f t="shared" ref="AC7:AC70" si="1">IF(COUNTA(A7:D7,F7,H7:I7,L7:P7,R7:S7,V7:X7)&gt;0,"Y","")</f>
        <v>Y</v>
      </c>
    </row>
    <row r="8" spans="1:29" ht="15.75" customHeight="1">
      <c r="A8" s="344" t="s">
        <v>8</v>
      </c>
      <c r="B8" s="275">
        <f>ROUND('B- GrossCourtPersonnelDetail'!AM5-SUM(C8:D8,F8,H8:I8,L8:P8,R8:S8),2)</f>
        <v>1</v>
      </c>
      <c r="C8" s="276"/>
      <c r="D8" s="291"/>
      <c r="E8" s="290">
        <f t="shared" ref="E8:E71" si="2">ROUND(D8+(C8*$E$4),2)</f>
        <v>0</v>
      </c>
      <c r="F8" s="291"/>
      <c r="G8" s="290">
        <f t="shared" ref="G8:G71" si="3">ROUND(F8+(C8*$G$4),2)</f>
        <v>0</v>
      </c>
      <c r="H8" s="276"/>
      <c r="I8" s="291"/>
      <c r="J8" s="283">
        <f t="shared" ref="J8:J71" si="4">ROUND(I8*$J$4,2)</f>
        <v>0</v>
      </c>
      <c r="K8" s="290">
        <f t="shared" ref="K8:K71" si="5">ROUND(I8-J8,2)</f>
        <v>0</v>
      </c>
      <c r="L8" s="276"/>
      <c r="M8" s="690"/>
      <c r="N8" s="691"/>
      <c r="O8" s="692"/>
      <c r="P8" s="291"/>
      <c r="Q8" s="290">
        <f t="shared" si="0"/>
        <v>0</v>
      </c>
      <c r="R8" s="276"/>
      <c r="S8" s="291"/>
      <c r="T8" s="283">
        <f t="shared" ref="T8:T71" si="6">ROUND(S8*$T$4,2)</f>
        <v>0</v>
      </c>
      <c r="U8" s="290">
        <f t="shared" ref="U8:U71" si="7">ROUND(S8-T8,2)</f>
        <v>0</v>
      </c>
      <c r="V8" s="291"/>
      <c r="W8" s="306"/>
      <c r="X8" s="291"/>
      <c r="Y8" s="283">
        <f>ROUND(X8*Y$4,2)</f>
        <v>0</v>
      </c>
      <c r="Z8" s="290">
        <f>ROUND(X8-Y8,2)</f>
        <v>0</v>
      </c>
      <c r="AA8" s="317">
        <f>SUM(B8:D8,F8,H8:I8,L8:P8,R8:S8,Y8)</f>
        <v>1</v>
      </c>
      <c r="AB8" s="317">
        <f>SUM(B8:D8,F8,H8:I8,L8:P8,R8:S8,V8:W8,X8)</f>
        <v>1</v>
      </c>
      <c r="AC8" s="431" t="str">
        <f t="shared" si="1"/>
        <v>Y</v>
      </c>
    </row>
    <row r="9" spans="1:29">
      <c r="A9" s="344" t="s">
        <v>9</v>
      </c>
      <c r="B9" s="276"/>
      <c r="C9" s="276"/>
      <c r="D9" s="291"/>
      <c r="E9" s="290">
        <f t="shared" si="2"/>
        <v>0</v>
      </c>
      <c r="F9" s="291"/>
      <c r="G9" s="290">
        <f t="shared" si="3"/>
        <v>0</v>
      </c>
      <c r="H9" s="276"/>
      <c r="I9" s="291"/>
      <c r="J9" s="283">
        <f t="shared" si="4"/>
        <v>0</v>
      </c>
      <c r="K9" s="290">
        <f t="shared" si="5"/>
        <v>0</v>
      </c>
      <c r="L9" s="276"/>
      <c r="M9" s="690"/>
      <c r="N9" s="691"/>
      <c r="O9" s="692"/>
      <c r="P9" s="291"/>
      <c r="Q9" s="290">
        <f t="shared" si="0"/>
        <v>0</v>
      </c>
      <c r="R9" s="276"/>
      <c r="S9" s="291"/>
      <c r="T9" s="283">
        <f t="shared" si="6"/>
        <v>0</v>
      </c>
      <c r="U9" s="290">
        <f t="shared" si="7"/>
        <v>0</v>
      </c>
      <c r="V9" s="291"/>
      <c r="W9" s="306"/>
      <c r="X9" s="291"/>
      <c r="Y9" s="283">
        <f t="shared" ref="Y9:Y72" si="8">ROUND(X9*Y$4,2)</f>
        <v>0</v>
      </c>
      <c r="Z9" s="290">
        <f t="shared" ref="Z9:Z72" si="9">ROUND(X9-Y9,2)</f>
        <v>0</v>
      </c>
      <c r="AA9" s="317">
        <f>SUM(B9:D9,F9,H9:I9,L9:P9,R9:S9,Y9)</f>
        <v>0</v>
      </c>
      <c r="AB9" s="317">
        <f>SUM(B9:D9,F9,H9:I9,L9:P9,R9:S9,V9:W9,X9)</f>
        <v>0</v>
      </c>
      <c r="AC9" s="431" t="str">
        <f t="shared" si="1"/>
        <v>Y</v>
      </c>
    </row>
    <row r="10" spans="1:29">
      <c r="A10" s="344" t="s">
        <v>10</v>
      </c>
      <c r="B10" s="276"/>
      <c r="C10" s="276"/>
      <c r="D10" s="291"/>
      <c r="E10" s="290">
        <f t="shared" si="2"/>
        <v>0</v>
      </c>
      <c r="F10" s="291"/>
      <c r="G10" s="290">
        <f t="shared" si="3"/>
        <v>0</v>
      </c>
      <c r="H10" s="276"/>
      <c r="I10" s="291"/>
      <c r="J10" s="283">
        <f t="shared" si="4"/>
        <v>0</v>
      </c>
      <c r="K10" s="290">
        <f t="shared" si="5"/>
        <v>0</v>
      </c>
      <c r="L10" s="276"/>
      <c r="M10" s="690"/>
      <c r="N10" s="691"/>
      <c r="O10" s="692"/>
      <c r="P10" s="291"/>
      <c r="Q10" s="290">
        <f t="shared" si="0"/>
        <v>0</v>
      </c>
      <c r="R10" s="276"/>
      <c r="S10" s="291"/>
      <c r="T10" s="283">
        <f t="shared" si="6"/>
        <v>0</v>
      </c>
      <c r="U10" s="290">
        <f t="shared" si="7"/>
        <v>0</v>
      </c>
      <c r="V10" s="291"/>
      <c r="W10" s="306"/>
      <c r="X10" s="291"/>
      <c r="Y10" s="283">
        <f t="shared" si="8"/>
        <v>0</v>
      </c>
      <c r="Z10" s="290">
        <f t="shared" si="9"/>
        <v>0</v>
      </c>
      <c r="AA10" s="317">
        <f>SUM(B10:D10,F10,H10:I10,L10:P10,R10:S10,Y10)</f>
        <v>0</v>
      </c>
      <c r="AB10" s="317">
        <f>SUM(B10:D10,F10,H10:I10,L10:P10,R10:S10,V10:W10,X10)</f>
        <v>0</v>
      </c>
      <c r="AC10" s="431" t="str">
        <f t="shared" si="1"/>
        <v>Y</v>
      </c>
    </row>
    <row r="11" spans="1:29">
      <c r="A11" s="344" t="s">
        <v>11</v>
      </c>
      <c r="B11" s="276"/>
      <c r="C11" s="276"/>
      <c r="D11" s="291"/>
      <c r="E11" s="290">
        <f t="shared" si="2"/>
        <v>0</v>
      </c>
      <c r="F11" s="291"/>
      <c r="G11" s="290">
        <f t="shared" si="3"/>
        <v>0</v>
      </c>
      <c r="H11" s="276"/>
      <c r="I11" s="291"/>
      <c r="J11" s="283">
        <f t="shared" si="4"/>
        <v>0</v>
      </c>
      <c r="K11" s="290">
        <f t="shared" si="5"/>
        <v>0</v>
      </c>
      <c r="L11" s="276"/>
      <c r="M11" s="690"/>
      <c r="N11" s="691"/>
      <c r="O11" s="692"/>
      <c r="P11" s="291"/>
      <c r="Q11" s="290">
        <f t="shared" si="0"/>
        <v>0</v>
      </c>
      <c r="R11" s="276"/>
      <c r="S11" s="291"/>
      <c r="T11" s="283">
        <f t="shared" si="6"/>
        <v>0</v>
      </c>
      <c r="U11" s="290">
        <f t="shared" si="7"/>
        <v>0</v>
      </c>
      <c r="V11" s="291"/>
      <c r="W11" s="306"/>
      <c r="X11" s="291"/>
      <c r="Y11" s="283">
        <f t="shared" si="8"/>
        <v>0</v>
      </c>
      <c r="Z11" s="290">
        <f t="shared" si="9"/>
        <v>0</v>
      </c>
      <c r="AA11" s="317">
        <f>SUM(B11:D11,F11,H11:I11,L11:P11,R11:S11,Y11)</f>
        <v>0</v>
      </c>
      <c r="AB11" s="317">
        <f>SUM(B11:D11,F11,H11:I11,L11:P11,R11:S11,V11:W11,X11)</f>
        <v>0</v>
      </c>
      <c r="AC11" s="431" t="str">
        <f t="shared" si="1"/>
        <v>Y</v>
      </c>
    </row>
    <row r="12" spans="1:29">
      <c r="A12" s="345" t="s">
        <v>225</v>
      </c>
      <c r="B12" s="274"/>
      <c r="C12" s="354"/>
      <c r="D12" s="292">
        <f>ROUND(LookupDataNonCounty!H3*'B1- GrossFTEs'!AA12,2)</f>
        <v>0</v>
      </c>
      <c r="E12" s="290">
        <f t="shared" si="2"/>
        <v>0</v>
      </c>
      <c r="F12" s="292">
        <f>ROUND(LookupDataNonCounty!H4*'B1- GrossFTEs'!AA12,2)</f>
        <v>0</v>
      </c>
      <c r="G12" s="290">
        <f t="shared" si="3"/>
        <v>0</v>
      </c>
      <c r="H12" s="275">
        <f>ROUND(LookupDataNonCounty!H5*'B1- GrossFTEs'!AA12,2)</f>
        <v>0</v>
      </c>
      <c r="I12" s="292">
        <f>ROUND(LookupDataNonCounty!H6*'B1- GrossFTEs'!AA12,2)</f>
        <v>0</v>
      </c>
      <c r="J12" s="283">
        <f t="shared" si="4"/>
        <v>0</v>
      </c>
      <c r="K12" s="290">
        <f t="shared" si="5"/>
        <v>0</v>
      </c>
      <c r="L12" s="275">
        <f>ROUND(LookupDataNonCounty!H7*'B1- GrossFTEs'!AA12,2)</f>
        <v>0</v>
      </c>
      <c r="M12" s="422"/>
      <c r="N12" s="423"/>
      <c r="O12" s="416"/>
      <c r="P12" s="292">
        <f>ROUND(LookupDataNonCounty!H8*'B1- GrossFTEs'!AA12,2)</f>
        <v>0</v>
      </c>
      <c r="Q12" s="290">
        <f t="shared" si="0"/>
        <v>0</v>
      </c>
      <c r="R12" s="275">
        <f>ROUND(LookupDataNonCounty!H9*'B1- GrossFTEs'!AA12,2)</f>
        <v>0</v>
      </c>
      <c r="S12" s="292">
        <f>AA12-(SUM(C12,D12,F12,H12,I12,L12,P12,R12))</f>
        <v>0</v>
      </c>
      <c r="T12" s="283">
        <f t="shared" si="6"/>
        <v>0</v>
      </c>
      <c r="U12" s="290">
        <f t="shared" si="7"/>
        <v>0</v>
      </c>
      <c r="V12" s="289"/>
      <c r="W12" s="305"/>
      <c r="X12" s="289"/>
      <c r="Y12" s="283">
        <f t="shared" si="8"/>
        <v>0</v>
      </c>
      <c r="Z12" s="290">
        <f t="shared" si="9"/>
        <v>0</v>
      </c>
      <c r="AA12" s="317">
        <f>'B- GrossCourtPersonnelDetail'!B1311-SUM(AA6:AA11,AA13:AA80)</f>
        <v>0</v>
      </c>
      <c r="AB12" s="317">
        <f>SUM(C12:D12,F12,H12:I12,L12:P12,R12:S12,V12:W12,X12)</f>
        <v>0</v>
      </c>
      <c r="AC12" s="431" t="str">
        <f t="shared" si="1"/>
        <v>Y</v>
      </c>
    </row>
    <row r="13" spans="1:29">
      <c r="A13" s="346" t="s">
        <v>196</v>
      </c>
      <c r="B13" s="274"/>
      <c r="C13" s="276"/>
      <c r="D13" s="289"/>
      <c r="E13" s="290">
        <f t="shared" si="2"/>
        <v>0</v>
      </c>
      <c r="F13" s="289"/>
      <c r="G13" s="290">
        <f t="shared" si="3"/>
        <v>0</v>
      </c>
      <c r="H13" s="274"/>
      <c r="I13" s="289"/>
      <c r="J13" s="283">
        <f t="shared" si="4"/>
        <v>0</v>
      </c>
      <c r="K13" s="290">
        <f t="shared" si="5"/>
        <v>0</v>
      </c>
      <c r="L13" s="274"/>
      <c r="M13" s="422"/>
      <c r="N13" s="423"/>
      <c r="O13" s="416"/>
      <c r="P13" s="289"/>
      <c r="Q13" s="290">
        <f t="shared" si="0"/>
        <v>0</v>
      </c>
      <c r="R13" s="274"/>
      <c r="S13" s="289"/>
      <c r="T13" s="283">
        <f t="shared" si="6"/>
        <v>0</v>
      </c>
      <c r="U13" s="290">
        <f t="shared" si="7"/>
        <v>0</v>
      </c>
      <c r="V13" s="289"/>
      <c r="W13" s="305"/>
      <c r="X13" s="289"/>
      <c r="Y13" s="283">
        <f t="shared" si="8"/>
        <v>0</v>
      </c>
      <c r="Z13" s="290">
        <f t="shared" si="9"/>
        <v>0</v>
      </c>
      <c r="AA13" s="317">
        <f t="shared" ref="AA13:AA76" si="10">SUM(C13:D13,F13,H13:I13,L13:P13,R13:S13,Y13)</f>
        <v>0</v>
      </c>
      <c r="AB13" s="317">
        <f t="shared" ref="AB13:AB76" si="11">SUM(C13:D13,F13,H13:I13,L13:P13,R13:S13,V13:W13,X13)</f>
        <v>0</v>
      </c>
      <c r="AC13" s="431" t="str">
        <f t="shared" si="1"/>
        <v>Y</v>
      </c>
    </row>
    <row r="14" spans="1:29" hidden="1">
      <c r="A14" s="412"/>
      <c r="B14" s="274"/>
      <c r="C14" s="689"/>
      <c r="D14" s="289"/>
      <c r="E14" s="290">
        <f t="shared" si="2"/>
        <v>0</v>
      </c>
      <c r="F14" s="289"/>
      <c r="G14" s="290">
        <f t="shared" si="3"/>
        <v>0</v>
      </c>
      <c r="H14" s="274"/>
      <c r="I14" s="289"/>
      <c r="J14" s="283">
        <f t="shared" si="4"/>
        <v>0</v>
      </c>
      <c r="K14" s="290">
        <f t="shared" si="5"/>
        <v>0</v>
      </c>
      <c r="L14" s="274"/>
      <c r="M14" s="422"/>
      <c r="N14" s="423"/>
      <c r="O14" s="416"/>
      <c r="P14" s="289"/>
      <c r="Q14" s="290">
        <f t="shared" si="0"/>
        <v>0</v>
      </c>
      <c r="R14" s="274"/>
      <c r="S14" s="289"/>
      <c r="T14" s="283">
        <f t="shared" si="6"/>
        <v>0</v>
      </c>
      <c r="U14" s="290">
        <f t="shared" si="7"/>
        <v>0</v>
      </c>
      <c r="V14" s="289"/>
      <c r="W14" s="305"/>
      <c r="X14" s="289"/>
      <c r="Y14" s="283">
        <f t="shared" si="8"/>
        <v>0</v>
      </c>
      <c r="Z14" s="290">
        <f t="shared" si="9"/>
        <v>0</v>
      </c>
      <c r="AA14" s="317">
        <f t="shared" si="10"/>
        <v>0</v>
      </c>
      <c r="AB14" s="317">
        <f t="shared" si="11"/>
        <v>0</v>
      </c>
      <c r="AC14" s="431" t="str">
        <f t="shared" si="1"/>
        <v/>
      </c>
    </row>
    <row r="15" spans="1:29">
      <c r="A15" s="347"/>
      <c r="B15" s="274"/>
      <c r="C15" s="276"/>
      <c r="D15" s="291"/>
      <c r="E15" s="290">
        <f t="shared" si="2"/>
        <v>0</v>
      </c>
      <c r="F15" s="291"/>
      <c r="G15" s="290">
        <f t="shared" si="3"/>
        <v>0</v>
      </c>
      <c r="H15" s="276"/>
      <c r="I15" s="291"/>
      <c r="J15" s="283">
        <f t="shared" si="4"/>
        <v>0</v>
      </c>
      <c r="K15" s="290">
        <f t="shared" si="5"/>
        <v>0</v>
      </c>
      <c r="L15" s="276"/>
      <c r="M15" s="690"/>
      <c r="N15" s="691"/>
      <c r="O15" s="692"/>
      <c r="P15" s="291"/>
      <c r="Q15" s="290">
        <f t="shared" si="0"/>
        <v>0</v>
      </c>
      <c r="R15" s="276"/>
      <c r="S15" s="291"/>
      <c r="T15" s="283">
        <f t="shared" si="6"/>
        <v>0</v>
      </c>
      <c r="U15" s="290">
        <f t="shared" si="7"/>
        <v>0</v>
      </c>
      <c r="V15" s="291"/>
      <c r="W15" s="306"/>
      <c r="X15" s="291"/>
      <c r="Y15" s="283">
        <f t="shared" si="8"/>
        <v>0</v>
      </c>
      <c r="Z15" s="290">
        <f t="shared" si="9"/>
        <v>0</v>
      </c>
      <c r="AA15" s="317">
        <f t="shared" si="10"/>
        <v>0</v>
      </c>
      <c r="AB15" s="317">
        <f t="shared" si="11"/>
        <v>0</v>
      </c>
      <c r="AC15" s="431" t="str">
        <f t="shared" si="1"/>
        <v/>
      </c>
    </row>
    <row r="16" spans="1:29">
      <c r="A16" s="347"/>
      <c r="B16" s="274"/>
      <c r="C16" s="276"/>
      <c r="D16" s="291"/>
      <c r="E16" s="290">
        <f t="shared" si="2"/>
        <v>0</v>
      </c>
      <c r="F16" s="291"/>
      <c r="G16" s="290">
        <f t="shared" si="3"/>
        <v>0</v>
      </c>
      <c r="H16" s="276"/>
      <c r="I16" s="291"/>
      <c r="J16" s="283">
        <f t="shared" si="4"/>
        <v>0</v>
      </c>
      <c r="K16" s="290">
        <f t="shared" si="5"/>
        <v>0</v>
      </c>
      <c r="L16" s="276"/>
      <c r="M16" s="690"/>
      <c r="N16" s="691"/>
      <c r="O16" s="692"/>
      <c r="P16" s="291"/>
      <c r="Q16" s="290">
        <f t="shared" si="0"/>
        <v>0</v>
      </c>
      <c r="R16" s="276"/>
      <c r="S16" s="291"/>
      <c r="T16" s="283">
        <f t="shared" si="6"/>
        <v>0</v>
      </c>
      <c r="U16" s="290">
        <f t="shared" si="7"/>
        <v>0</v>
      </c>
      <c r="V16" s="291"/>
      <c r="W16" s="306"/>
      <c r="X16" s="291"/>
      <c r="Y16" s="283">
        <f t="shared" si="8"/>
        <v>0</v>
      </c>
      <c r="Z16" s="290">
        <f t="shared" si="9"/>
        <v>0</v>
      </c>
      <c r="AA16" s="317">
        <f t="shared" si="10"/>
        <v>0</v>
      </c>
      <c r="AB16" s="317">
        <f t="shared" si="11"/>
        <v>0</v>
      </c>
      <c r="AC16" s="431" t="str">
        <f t="shared" si="1"/>
        <v/>
      </c>
    </row>
    <row r="17" spans="1:29">
      <c r="A17" s="347"/>
      <c r="B17" s="274"/>
      <c r="C17" s="276"/>
      <c r="D17" s="291"/>
      <c r="E17" s="290">
        <f t="shared" si="2"/>
        <v>0</v>
      </c>
      <c r="F17" s="291"/>
      <c r="G17" s="290">
        <f t="shared" si="3"/>
        <v>0</v>
      </c>
      <c r="H17" s="276"/>
      <c r="I17" s="291"/>
      <c r="J17" s="283">
        <f t="shared" si="4"/>
        <v>0</v>
      </c>
      <c r="K17" s="290">
        <f t="shared" si="5"/>
        <v>0</v>
      </c>
      <c r="L17" s="276"/>
      <c r="M17" s="690"/>
      <c r="N17" s="691"/>
      <c r="O17" s="692"/>
      <c r="P17" s="291"/>
      <c r="Q17" s="290">
        <f t="shared" si="0"/>
        <v>0</v>
      </c>
      <c r="R17" s="276"/>
      <c r="S17" s="291"/>
      <c r="T17" s="283">
        <f t="shared" si="6"/>
        <v>0</v>
      </c>
      <c r="U17" s="290">
        <f t="shared" si="7"/>
        <v>0</v>
      </c>
      <c r="V17" s="291"/>
      <c r="W17" s="306"/>
      <c r="X17" s="291"/>
      <c r="Y17" s="283">
        <f t="shared" si="8"/>
        <v>0</v>
      </c>
      <c r="Z17" s="290">
        <f t="shared" si="9"/>
        <v>0</v>
      </c>
      <c r="AA17" s="317">
        <f t="shared" si="10"/>
        <v>0</v>
      </c>
      <c r="AB17" s="317">
        <f t="shared" si="11"/>
        <v>0</v>
      </c>
      <c r="AC17" s="431" t="str">
        <f t="shared" si="1"/>
        <v/>
      </c>
    </row>
    <row r="18" spans="1:29">
      <c r="A18" s="347"/>
      <c r="B18" s="274"/>
      <c r="C18" s="276"/>
      <c r="D18" s="291"/>
      <c r="E18" s="290">
        <f t="shared" si="2"/>
        <v>0</v>
      </c>
      <c r="F18" s="291"/>
      <c r="G18" s="290">
        <f t="shared" si="3"/>
        <v>0</v>
      </c>
      <c r="H18" s="276"/>
      <c r="I18" s="291"/>
      <c r="J18" s="283">
        <f t="shared" si="4"/>
        <v>0</v>
      </c>
      <c r="K18" s="290">
        <f t="shared" si="5"/>
        <v>0</v>
      </c>
      <c r="L18" s="276"/>
      <c r="M18" s="690"/>
      <c r="N18" s="691"/>
      <c r="O18" s="692"/>
      <c r="P18" s="291"/>
      <c r="Q18" s="290">
        <f t="shared" si="0"/>
        <v>0</v>
      </c>
      <c r="R18" s="276"/>
      <c r="S18" s="291"/>
      <c r="T18" s="283">
        <f>ROUND(S18*$T$4,2)</f>
        <v>0</v>
      </c>
      <c r="U18" s="290">
        <f>ROUND(S18-T18,2)</f>
        <v>0</v>
      </c>
      <c r="V18" s="291"/>
      <c r="W18" s="306"/>
      <c r="X18" s="291"/>
      <c r="Y18" s="283">
        <f t="shared" si="8"/>
        <v>0</v>
      </c>
      <c r="Z18" s="290">
        <f t="shared" si="9"/>
        <v>0</v>
      </c>
      <c r="AA18" s="317">
        <f t="shared" si="10"/>
        <v>0</v>
      </c>
      <c r="AB18" s="317">
        <f t="shared" si="11"/>
        <v>0</v>
      </c>
      <c r="AC18" s="431" t="str">
        <f t="shared" si="1"/>
        <v/>
      </c>
    </row>
    <row r="19" spans="1:29">
      <c r="A19" s="347"/>
      <c r="B19" s="274"/>
      <c r="C19" s="276"/>
      <c r="D19" s="291"/>
      <c r="E19" s="290">
        <f t="shared" si="2"/>
        <v>0</v>
      </c>
      <c r="F19" s="291"/>
      <c r="G19" s="290">
        <f t="shared" si="3"/>
        <v>0</v>
      </c>
      <c r="H19" s="276"/>
      <c r="I19" s="291"/>
      <c r="J19" s="283">
        <f t="shared" si="4"/>
        <v>0</v>
      </c>
      <c r="K19" s="290">
        <f t="shared" si="5"/>
        <v>0</v>
      </c>
      <c r="L19" s="276"/>
      <c r="M19" s="690"/>
      <c r="N19" s="691"/>
      <c r="O19" s="692"/>
      <c r="P19" s="291"/>
      <c r="Q19" s="290">
        <f t="shared" si="0"/>
        <v>0</v>
      </c>
      <c r="R19" s="276"/>
      <c r="S19" s="291"/>
      <c r="T19" s="283">
        <f>ROUND(S19*$T$4,2)</f>
        <v>0</v>
      </c>
      <c r="U19" s="290">
        <f>ROUND(S19-T19,2)</f>
        <v>0</v>
      </c>
      <c r="V19" s="291"/>
      <c r="W19" s="306"/>
      <c r="X19" s="291"/>
      <c r="Y19" s="283">
        <f t="shared" si="8"/>
        <v>0</v>
      </c>
      <c r="Z19" s="290">
        <f t="shared" si="9"/>
        <v>0</v>
      </c>
      <c r="AA19" s="317">
        <f>SUM(C19:D19,F19,H19:I19,L19:P19,R19:S19,Y19)</f>
        <v>0</v>
      </c>
      <c r="AB19" s="317">
        <f>SUM(C19:D19,F19,H19:I19,L19:P19,R19:S19,V19:W19,X19)</f>
        <v>0</v>
      </c>
      <c r="AC19" s="431" t="str">
        <f t="shared" si="1"/>
        <v/>
      </c>
    </row>
    <row r="20" spans="1:29">
      <c r="A20" s="347"/>
      <c r="B20" s="274"/>
      <c r="C20" s="276"/>
      <c r="D20" s="291"/>
      <c r="E20" s="290">
        <f t="shared" si="2"/>
        <v>0</v>
      </c>
      <c r="F20" s="291"/>
      <c r="G20" s="290">
        <f t="shared" si="3"/>
        <v>0</v>
      </c>
      <c r="H20" s="276"/>
      <c r="I20" s="291"/>
      <c r="J20" s="283">
        <f t="shared" si="4"/>
        <v>0</v>
      </c>
      <c r="K20" s="290">
        <f t="shared" si="5"/>
        <v>0</v>
      </c>
      <c r="L20" s="276"/>
      <c r="M20" s="690"/>
      <c r="N20" s="691"/>
      <c r="O20" s="692"/>
      <c r="P20" s="291"/>
      <c r="Q20" s="290">
        <f t="shared" si="0"/>
        <v>0</v>
      </c>
      <c r="R20" s="276"/>
      <c r="S20" s="291"/>
      <c r="T20" s="283">
        <f t="shared" si="6"/>
        <v>0</v>
      </c>
      <c r="U20" s="290">
        <f t="shared" si="7"/>
        <v>0</v>
      </c>
      <c r="V20" s="291"/>
      <c r="W20" s="306"/>
      <c r="X20" s="291"/>
      <c r="Y20" s="283">
        <f t="shared" si="8"/>
        <v>0</v>
      </c>
      <c r="Z20" s="290">
        <f t="shared" si="9"/>
        <v>0</v>
      </c>
      <c r="AA20" s="317">
        <f t="shared" si="10"/>
        <v>0</v>
      </c>
      <c r="AB20" s="317">
        <f t="shared" si="11"/>
        <v>0</v>
      </c>
      <c r="AC20" s="431" t="str">
        <f t="shared" si="1"/>
        <v/>
      </c>
    </row>
    <row r="21" spans="1:29">
      <c r="A21" s="347"/>
      <c r="B21" s="274"/>
      <c r="C21" s="276"/>
      <c r="D21" s="291"/>
      <c r="E21" s="290">
        <f t="shared" si="2"/>
        <v>0</v>
      </c>
      <c r="F21" s="291"/>
      <c r="G21" s="290">
        <f t="shared" si="3"/>
        <v>0</v>
      </c>
      <c r="H21" s="276"/>
      <c r="I21" s="291"/>
      <c r="J21" s="283">
        <f t="shared" si="4"/>
        <v>0</v>
      </c>
      <c r="K21" s="290">
        <f t="shared" si="5"/>
        <v>0</v>
      </c>
      <c r="L21" s="276"/>
      <c r="M21" s="690"/>
      <c r="N21" s="691"/>
      <c r="O21" s="692"/>
      <c r="P21" s="291"/>
      <c r="Q21" s="290">
        <f t="shared" si="0"/>
        <v>0</v>
      </c>
      <c r="R21" s="276"/>
      <c r="S21" s="291"/>
      <c r="T21" s="283">
        <f t="shared" si="6"/>
        <v>0</v>
      </c>
      <c r="U21" s="290">
        <f t="shared" si="7"/>
        <v>0</v>
      </c>
      <c r="V21" s="291"/>
      <c r="W21" s="306"/>
      <c r="X21" s="291"/>
      <c r="Y21" s="283">
        <f t="shared" si="8"/>
        <v>0</v>
      </c>
      <c r="Z21" s="290">
        <f t="shared" si="9"/>
        <v>0</v>
      </c>
      <c r="AA21" s="317">
        <f t="shared" si="10"/>
        <v>0</v>
      </c>
      <c r="AB21" s="317">
        <f t="shared" si="11"/>
        <v>0</v>
      </c>
      <c r="AC21" s="431" t="str">
        <f t="shared" si="1"/>
        <v/>
      </c>
    </row>
    <row r="22" spans="1:29">
      <c r="A22" s="347"/>
      <c r="B22" s="274"/>
      <c r="C22" s="276"/>
      <c r="D22" s="291"/>
      <c r="E22" s="290">
        <f t="shared" si="2"/>
        <v>0</v>
      </c>
      <c r="F22" s="291"/>
      <c r="G22" s="290">
        <f t="shared" si="3"/>
        <v>0</v>
      </c>
      <c r="H22" s="276"/>
      <c r="I22" s="291"/>
      <c r="J22" s="283">
        <f t="shared" si="4"/>
        <v>0</v>
      </c>
      <c r="K22" s="290">
        <f t="shared" si="5"/>
        <v>0</v>
      </c>
      <c r="L22" s="276"/>
      <c r="M22" s="690"/>
      <c r="N22" s="691"/>
      <c r="O22" s="692"/>
      <c r="P22" s="291"/>
      <c r="Q22" s="290">
        <f t="shared" si="0"/>
        <v>0</v>
      </c>
      <c r="R22" s="276"/>
      <c r="S22" s="291"/>
      <c r="T22" s="283">
        <f t="shared" si="6"/>
        <v>0</v>
      </c>
      <c r="U22" s="290">
        <f t="shared" si="7"/>
        <v>0</v>
      </c>
      <c r="V22" s="291"/>
      <c r="W22" s="306"/>
      <c r="X22" s="291"/>
      <c r="Y22" s="283">
        <f t="shared" si="8"/>
        <v>0</v>
      </c>
      <c r="Z22" s="290">
        <f t="shared" si="9"/>
        <v>0</v>
      </c>
      <c r="AA22" s="317">
        <f t="shared" si="10"/>
        <v>0</v>
      </c>
      <c r="AB22" s="317">
        <f t="shared" si="11"/>
        <v>0</v>
      </c>
      <c r="AC22" s="431" t="str">
        <f t="shared" si="1"/>
        <v/>
      </c>
    </row>
    <row r="23" spans="1:29">
      <c r="A23" s="347"/>
      <c r="B23" s="274"/>
      <c r="C23" s="276"/>
      <c r="D23" s="291"/>
      <c r="E23" s="290">
        <f t="shared" si="2"/>
        <v>0</v>
      </c>
      <c r="F23" s="291"/>
      <c r="G23" s="290">
        <f t="shared" si="3"/>
        <v>0</v>
      </c>
      <c r="H23" s="276"/>
      <c r="I23" s="291"/>
      <c r="J23" s="283">
        <f t="shared" si="4"/>
        <v>0</v>
      </c>
      <c r="K23" s="290">
        <f t="shared" si="5"/>
        <v>0</v>
      </c>
      <c r="L23" s="276"/>
      <c r="M23" s="690"/>
      <c r="N23" s="691"/>
      <c r="O23" s="692"/>
      <c r="P23" s="291"/>
      <c r="Q23" s="290">
        <f t="shared" si="0"/>
        <v>0</v>
      </c>
      <c r="R23" s="276"/>
      <c r="S23" s="291"/>
      <c r="T23" s="283">
        <f t="shared" si="6"/>
        <v>0</v>
      </c>
      <c r="U23" s="290">
        <f t="shared" si="7"/>
        <v>0</v>
      </c>
      <c r="V23" s="291"/>
      <c r="W23" s="306"/>
      <c r="X23" s="291"/>
      <c r="Y23" s="283">
        <f t="shared" si="8"/>
        <v>0</v>
      </c>
      <c r="Z23" s="290">
        <f t="shared" si="9"/>
        <v>0</v>
      </c>
      <c r="AA23" s="317">
        <f t="shared" si="10"/>
        <v>0</v>
      </c>
      <c r="AB23" s="317">
        <f t="shared" si="11"/>
        <v>0</v>
      </c>
      <c r="AC23" s="431" t="str">
        <f t="shared" si="1"/>
        <v/>
      </c>
    </row>
    <row r="24" spans="1:29">
      <c r="A24" s="347"/>
      <c r="B24" s="274"/>
      <c r="C24" s="276"/>
      <c r="D24" s="291"/>
      <c r="E24" s="290">
        <f t="shared" si="2"/>
        <v>0</v>
      </c>
      <c r="F24" s="291"/>
      <c r="G24" s="290">
        <f t="shared" si="3"/>
        <v>0</v>
      </c>
      <c r="H24" s="276"/>
      <c r="I24" s="291"/>
      <c r="J24" s="283">
        <f t="shared" si="4"/>
        <v>0</v>
      </c>
      <c r="K24" s="290">
        <f t="shared" si="5"/>
        <v>0</v>
      </c>
      <c r="L24" s="276"/>
      <c r="M24" s="690"/>
      <c r="N24" s="691"/>
      <c r="O24" s="692"/>
      <c r="P24" s="291"/>
      <c r="Q24" s="290">
        <f t="shared" si="0"/>
        <v>0</v>
      </c>
      <c r="R24" s="276"/>
      <c r="S24" s="291"/>
      <c r="T24" s="283">
        <f t="shared" si="6"/>
        <v>0</v>
      </c>
      <c r="U24" s="290">
        <f t="shared" si="7"/>
        <v>0</v>
      </c>
      <c r="V24" s="291"/>
      <c r="W24" s="306"/>
      <c r="X24" s="291"/>
      <c r="Y24" s="283">
        <f t="shared" si="8"/>
        <v>0</v>
      </c>
      <c r="Z24" s="290">
        <f t="shared" si="9"/>
        <v>0</v>
      </c>
      <c r="AA24" s="317">
        <f t="shared" si="10"/>
        <v>0</v>
      </c>
      <c r="AB24" s="317">
        <f t="shared" si="11"/>
        <v>0</v>
      </c>
      <c r="AC24" s="431" t="str">
        <f t="shared" si="1"/>
        <v/>
      </c>
    </row>
    <row r="25" spans="1:29">
      <c r="A25" s="347"/>
      <c r="B25" s="274"/>
      <c r="C25" s="276"/>
      <c r="D25" s="291"/>
      <c r="E25" s="290">
        <f t="shared" si="2"/>
        <v>0</v>
      </c>
      <c r="F25" s="291"/>
      <c r="G25" s="290">
        <f t="shared" si="3"/>
        <v>0</v>
      </c>
      <c r="H25" s="276"/>
      <c r="I25" s="291"/>
      <c r="J25" s="283">
        <f t="shared" si="4"/>
        <v>0</v>
      </c>
      <c r="K25" s="290">
        <f t="shared" si="5"/>
        <v>0</v>
      </c>
      <c r="L25" s="276"/>
      <c r="M25" s="690"/>
      <c r="N25" s="691"/>
      <c r="O25" s="692"/>
      <c r="P25" s="291"/>
      <c r="Q25" s="290">
        <f t="shared" si="0"/>
        <v>0</v>
      </c>
      <c r="R25" s="276"/>
      <c r="S25" s="291"/>
      <c r="T25" s="283">
        <f t="shared" si="6"/>
        <v>0</v>
      </c>
      <c r="U25" s="290">
        <f t="shared" si="7"/>
        <v>0</v>
      </c>
      <c r="V25" s="291"/>
      <c r="W25" s="306"/>
      <c r="X25" s="291"/>
      <c r="Y25" s="283">
        <f t="shared" si="8"/>
        <v>0</v>
      </c>
      <c r="Z25" s="290">
        <f t="shared" si="9"/>
        <v>0</v>
      </c>
      <c r="AA25" s="317">
        <f t="shared" si="10"/>
        <v>0</v>
      </c>
      <c r="AB25" s="317">
        <f t="shared" si="11"/>
        <v>0</v>
      </c>
      <c r="AC25" s="431" t="str">
        <f t="shared" si="1"/>
        <v/>
      </c>
    </row>
    <row r="26" spans="1:29">
      <c r="A26" s="347"/>
      <c r="B26" s="274"/>
      <c r="C26" s="276"/>
      <c r="D26" s="291"/>
      <c r="E26" s="290">
        <f t="shared" si="2"/>
        <v>0</v>
      </c>
      <c r="F26" s="291"/>
      <c r="G26" s="290">
        <f t="shared" si="3"/>
        <v>0</v>
      </c>
      <c r="H26" s="276"/>
      <c r="I26" s="291"/>
      <c r="J26" s="283">
        <f t="shared" si="4"/>
        <v>0</v>
      </c>
      <c r="K26" s="290">
        <f t="shared" si="5"/>
        <v>0</v>
      </c>
      <c r="L26" s="276"/>
      <c r="M26" s="690"/>
      <c r="N26" s="691"/>
      <c r="O26" s="692"/>
      <c r="P26" s="291"/>
      <c r="Q26" s="290">
        <f t="shared" si="0"/>
        <v>0</v>
      </c>
      <c r="R26" s="276"/>
      <c r="S26" s="291"/>
      <c r="T26" s="283">
        <f t="shared" si="6"/>
        <v>0</v>
      </c>
      <c r="U26" s="290">
        <f t="shared" si="7"/>
        <v>0</v>
      </c>
      <c r="V26" s="291"/>
      <c r="W26" s="306"/>
      <c r="X26" s="291"/>
      <c r="Y26" s="283">
        <f t="shared" si="8"/>
        <v>0</v>
      </c>
      <c r="Z26" s="290">
        <f t="shared" si="9"/>
        <v>0</v>
      </c>
      <c r="AA26" s="317">
        <f t="shared" si="10"/>
        <v>0</v>
      </c>
      <c r="AB26" s="317">
        <f t="shared" si="11"/>
        <v>0</v>
      </c>
      <c r="AC26" s="431" t="str">
        <f t="shared" si="1"/>
        <v/>
      </c>
    </row>
    <row r="27" spans="1:29">
      <c r="A27" s="347"/>
      <c r="B27" s="274"/>
      <c r="C27" s="276"/>
      <c r="D27" s="291"/>
      <c r="E27" s="290">
        <f t="shared" si="2"/>
        <v>0</v>
      </c>
      <c r="F27" s="291"/>
      <c r="G27" s="290">
        <f t="shared" si="3"/>
        <v>0</v>
      </c>
      <c r="H27" s="276"/>
      <c r="I27" s="291"/>
      <c r="J27" s="283">
        <f t="shared" si="4"/>
        <v>0</v>
      </c>
      <c r="K27" s="290">
        <f t="shared" si="5"/>
        <v>0</v>
      </c>
      <c r="L27" s="276"/>
      <c r="M27" s="690"/>
      <c r="N27" s="691"/>
      <c r="O27" s="692"/>
      <c r="P27" s="291"/>
      <c r="Q27" s="290">
        <f t="shared" si="0"/>
        <v>0</v>
      </c>
      <c r="R27" s="276"/>
      <c r="S27" s="291"/>
      <c r="T27" s="283">
        <f t="shared" si="6"/>
        <v>0</v>
      </c>
      <c r="U27" s="290">
        <f t="shared" si="7"/>
        <v>0</v>
      </c>
      <c r="V27" s="291"/>
      <c r="W27" s="306"/>
      <c r="X27" s="291"/>
      <c r="Y27" s="283">
        <f t="shared" si="8"/>
        <v>0</v>
      </c>
      <c r="Z27" s="290">
        <f t="shared" si="9"/>
        <v>0</v>
      </c>
      <c r="AA27" s="317">
        <f t="shared" si="10"/>
        <v>0</v>
      </c>
      <c r="AB27" s="317">
        <f t="shared" si="11"/>
        <v>0</v>
      </c>
      <c r="AC27" s="431" t="str">
        <f t="shared" si="1"/>
        <v/>
      </c>
    </row>
    <row r="28" spans="1:29">
      <c r="A28" s="347"/>
      <c r="B28" s="274"/>
      <c r="C28" s="276"/>
      <c r="D28" s="291"/>
      <c r="E28" s="290">
        <f t="shared" si="2"/>
        <v>0</v>
      </c>
      <c r="F28" s="291"/>
      <c r="G28" s="290">
        <f t="shared" si="3"/>
        <v>0</v>
      </c>
      <c r="H28" s="276"/>
      <c r="I28" s="291"/>
      <c r="J28" s="283">
        <f t="shared" si="4"/>
        <v>0</v>
      </c>
      <c r="K28" s="290">
        <f t="shared" si="5"/>
        <v>0</v>
      </c>
      <c r="L28" s="276"/>
      <c r="M28" s="690"/>
      <c r="N28" s="691"/>
      <c r="O28" s="692"/>
      <c r="P28" s="291"/>
      <c r="Q28" s="290">
        <f t="shared" si="0"/>
        <v>0</v>
      </c>
      <c r="R28" s="276"/>
      <c r="S28" s="291"/>
      <c r="T28" s="283">
        <f t="shared" si="6"/>
        <v>0</v>
      </c>
      <c r="U28" s="290">
        <f t="shared" si="7"/>
        <v>0</v>
      </c>
      <c r="V28" s="291"/>
      <c r="W28" s="306"/>
      <c r="X28" s="291"/>
      <c r="Y28" s="283">
        <f t="shared" si="8"/>
        <v>0</v>
      </c>
      <c r="Z28" s="290">
        <f t="shared" si="9"/>
        <v>0</v>
      </c>
      <c r="AA28" s="317">
        <f t="shared" si="10"/>
        <v>0</v>
      </c>
      <c r="AB28" s="317">
        <f t="shared" si="11"/>
        <v>0</v>
      </c>
      <c r="AC28" s="431" t="str">
        <f t="shared" si="1"/>
        <v/>
      </c>
    </row>
    <row r="29" spans="1:29">
      <c r="A29" s="347"/>
      <c r="B29" s="274"/>
      <c r="C29" s="276"/>
      <c r="D29" s="291"/>
      <c r="E29" s="290">
        <f t="shared" si="2"/>
        <v>0</v>
      </c>
      <c r="F29" s="291"/>
      <c r="G29" s="290">
        <f t="shared" si="3"/>
        <v>0</v>
      </c>
      <c r="H29" s="276"/>
      <c r="I29" s="291"/>
      <c r="J29" s="283">
        <f t="shared" si="4"/>
        <v>0</v>
      </c>
      <c r="K29" s="290">
        <f t="shared" si="5"/>
        <v>0</v>
      </c>
      <c r="L29" s="276"/>
      <c r="M29" s="690"/>
      <c r="N29" s="691"/>
      <c r="O29" s="692"/>
      <c r="P29" s="291"/>
      <c r="Q29" s="290">
        <f t="shared" si="0"/>
        <v>0</v>
      </c>
      <c r="R29" s="276"/>
      <c r="S29" s="291"/>
      <c r="T29" s="283">
        <f t="shared" si="6"/>
        <v>0</v>
      </c>
      <c r="U29" s="290">
        <f t="shared" si="7"/>
        <v>0</v>
      </c>
      <c r="V29" s="291"/>
      <c r="W29" s="306"/>
      <c r="X29" s="291"/>
      <c r="Y29" s="283">
        <f t="shared" si="8"/>
        <v>0</v>
      </c>
      <c r="Z29" s="290">
        <f t="shared" si="9"/>
        <v>0</v>
      </c>
      <c r="AA29" s="317">
        <f t="shared" si="10"/>
        <v>0</v>
      </c>
      <c r="AB29" s="317">
        <f t="shared" si="11"/>
        <v>0</v>
      </c>
      <c r="AC29" s="431" t="str">
        <f t="shared" si="1"/>
        <v/>
      </c>
    </row>
    <row r="30" spans="1:29">
      <c r="A30" s="347"/>
      <c r="B30" s="274"/>
      <c r="C30" s="276"/>
      <c r="D30" s="291"/>
      <c r="E30" s="290">
        <f t="shared" si="2"/>
        <v>0</v>
      </c>
      <c r="F30" s="291"/>
      <c r="G30" s="290">
        <f t="shared" si="3"/>
        <v>0</v>
      </c>
      <c r="H30" s="276"/>
      <c r="I30" s="291"/>
      <c r="J30" s="283">
        <f t="shared" si="4"/>
        <v>0</v>
      </c>
      <c r="K30" s="290">
        <f t="shared" si="5"/>
        <v>0</v>
      </c>
      <c r="L30" s="276"/>
      <c r="M30" s="690"/>
      <c r="N30" s="691"/>
      <c r="O30" s="692"/>
      <c r="P30" s="291"/>
      <c r="Q30" s="290">
        <f t="shared" si="0"/>
        <v>0</v>
      </c>
      <c r="R30" s="276"/>
      <c r="S30" s="291"/>
      <c r="T30" s="283">
        <f t="shared" si="6"/>
        <v>0</v>
      </c>
      <c r="U30" s="290">
        <f t="shared" si="7"/>
        <v>0</v>
      </c>
      <c r="V30" s="291"/>
      <c r="W30" s="306"/>
      <c r="X30" s="291"/>
      <c r="Y30" s="283">
        <f t="shared" si="8"/>
        <v>0</v>
      </c>
      <c r="Z30" s="290">
        <f t="shared" si="9"/>
        <v>0</v>
      </c>
      <c r="AA30" s="317">
        <f t="shared" si="10"/>
        <v>0</v>
      </c>
      <c r="AB30" s="317">
        <f t="shared" si="11"/>
        <v>0</v>
      </c>
      <c r="AC30" s="431" t="str">
        <f t="shared" si="1"/>
        <v/>
      </c>
    </row>
    <row r="31" spans="1:29">
      <c r="A31" s="347"/>
      <c r="B31" s="274"/>
      <c r="C31" s="276"/>
      <c r="D31" s="291"/>
      <c r="E31" s="290">
        <f t="shared" si="2"/>
        <v>0</v>
      </c>
      <c r="F31" s="291"/>
      <c r="G31" s="290">
        <f t="shared" si="3"/>
        <v>0</v>
      </c>
      <c r="H31" s="276"/>
      <c r="I31" s="291"/>
      <c r="J31" s="283">
        <f t="shared" si="4"/>
        <v>0</v>
      </c>
      <c r="K31" s="290">
        <f t="shared" si="5"/>
        <v>0</v>
      </c>
      <c r="L31" s="276"/>
      <c r="M31" s="690"/>
      <c r="N31" s="691"/>
      <c r="O31" s="692"/>
      <c r="P31" s="291"/>
      <c r="Q31" s="290">
        <f t="shared" si="0"/>
        <v>0</v>
      </c>
      <c r="R31" s="276"/>
      <c r="S31" s="291"/>
      <c r="T31" s="283">
        <f t="shared" si="6"/>
        <v>0</v>
      </c>
      <c r="U31" s="290">
        <f t="shared" si="7"/>
        <v>0</v>
      </c>
      <c r="V31" s="291"/>
      <c r="W31" s="306"/>
      <c r="X31" s="291"/>
      <c r="Y31" s="283">
        <f t="shared" si="8"/>
        <v>0</v>
      </c>
      <c r="Z31" s="290">
        <f t="shared" si="9"/>
        <v>0</v>
      </c>
      <c r="AA31" s="317">
        <f t="shared" si="10"/>
        <v>0</v>
      </c>
      <c r="AB31" s="317">
        <f t="shared" si="11"/>
        <v>0</v>
      </c>
      <c r="AC31" s="431" t="str">
        <f t="shared" si="1"/>
        <v/>
      </c>
    </row>
    <row r="32" spans="1:29">
      <c r="A32" s="347"/>
      <c r="B32" s="274"/>
      <c r="C32" s="276"/>
      <c r="D32" s="291"/>
      <c r="E32" s="290">
        <f t="shared" si="2"/>
        <v>0</v>
      </c>
      <c r="F32" s="291"/>
      <c r="G32" s="290">
        <f t="shared" si="3"/>
        <v>0</v>
      </c>
      <c r="H32" s="276"/>
      <c r="I32" s="291"/>
      <c r="J32" s="283">
        <f t="shared" si="4"/>
        <v>0</v>
      </c>
      <c r="K32" s="290">
        <f t="shared" si="5"/>
        <v>0</v>
      </c>
      <c r="L32" s="276"/>
      <c r="M32" s="690"/>
      <c r="N32" s="691"/>
      <c r="O32" s="692"/>
      <c r="P32" s="291"/>
      <c r="Q32" s="290">
        <f t="shared" si="0"/>
        <v>0</v>
      </c>
      <c r="R32" s="276"/>
      <c r="S32" s="291"/>
      <c r="T32" s="283">
        <f t="shared" si="6"/>
        <v>0</v>
      </c>
      <c r="U32" s="290">
        <f t="shared" si="7"/>
        <v>0</v>
      </c>
      <c r="V32" s="291"/>
      <c r="W32" s="306"/>
      <c r="X32" s="291"/>
      <c r="Y32" s="283">
        <f t="shared" si="8"/>
        <v>0</v>
      </c>
      <c r="Z32" s="290">
        <f t="shared" si="9"/>
        <v>0</v>
      </c>
      <c r="AA32" s="317">
        <f t="shared" si="10"/>
        <v>0</v>
      </c>
      <c r="AB32" s="317">
        <f t="shared" si="11"/>
        <v>0</v>
      </c>
      <c r="AC32" s="431" t="str">
        <f t="shared" si="1"/>
        <v/>
      </c>
    </row>
    <row r="33" spans="1:29">
      <c r="A33" s="347"/>
      <c r="B33" s="274"/>
      <c r="C33" s="276"/>
      <c r="D33" s="291"/>
      <c r="E33" s="290">
        <f t="shared" si="2"/>
        <v>0</v>
      </c>
      <c r="F33" s="291"/>
      <c r="G33" s="290">
        <f t="shared" si="3"/>
        <v>0</v>
      </c>
      <c r="H33" s="276"/>
      <c r="I33" s="291"/>
      <c r="J33" s="283">
        <f t="shared" si="4"/>
        <v>0</v>
      </c>
      <c r="K33" s="290">
        <f t="shared" si="5"/>
        <v>0</v>
      </c>
      <c r="L33" s="276"/>
      <c r="M33" s="690"/>
      <c r="N33" s="691"/>
      <c r="O33" s="692"/>
      <c r="P33" s="291"/>
      <c r="Q33" s="290">
        <f t="shared" si="0"/>
        <v>0</v>
      </c>
      <c r="R33" s="276"/>
      <c r="S33" s="291"/>
      <c r="T33" s="283">
        <f t="shared" si="6"/>
        <v>0</v>
      </c>
      <c r="U33" s="290">
        <f t="shared" si="7"/>
        <v>0</v>
      </c>
      <c r="V33" s="291"/>
      <c r="W33" s="306"/>
      <c r="X33" s="291"/>
      <c r="Y33" s="283">
        <f t="shared" si="8"/>
        <v>0</v>
      </c>
      <c r="Z33" s="290">
        <f t="shared" si="9"/>
        <v>0</v>
      </c>
      <c r="AA33" s="317">
        <f t="shared" si="10"/>
        <v>0</v>
      </c>
      <c r="AB33" s="317">
        <f t="shared" si="11"/>
        <v>0</v>
      </c>
      <c r="AC33" s="431" t="str">
        <f t="shared" si="1"/>
        <v/>
      </c>
    </row>
    <row r="34" spans="1:29">
      <c r="A34" s="347"/>
      <c r="B34" s="274"/>
      <c r="C34" s="276"/>
      <c r="D34" s="291"/>
      <c r="E34" s="290">
        <f t="shared" si="2"/>
        <v>0</v>
      </c>
      <c r="F34" s="291"/>
      <c r="G34" s="290">
        <f t="shared" si="3"/>
        <v>0</v>
      </c>
      <c r="H34" s="276"/>
      <c r="I34" s="291"/>
      <c r="J34" s="283">
        <f t="shared" si="4"/>
        <v>0</v>
      </c>
      <c r="K34" s="290">
        <f t="shared" si="5"/>
        <v>0</v>
      </c>
      <c r="L34" s="276"/>
      <c r="M34" s="690"/>
      <c r="N34" s="691"/>
      <c r="O34" s="692"/>
      <c r="P34" s="291"/>
      <c r="Q34" s="290">
        <f t="shared" si="0"/>
        <v>0</v>
      </c>
      <c r="R34" s="276"/>
      <c r="S34" s="291"/>
      <c r="T34" s="283">
        <f t="shared" si="6"/>
        <v>0</v>
      </c>
      <c r="U34" s="290">
        <f t="shared" si="7"/>
        <v>0</v>
      </c>
      <c r="V34" s="291"/>
      <c r="W34" s="306"/>
      <c r="X34" s="291"/>
      <c r="Y34" s="283">
        <f t="shared" si="8"/>
        <v>0</v>
      </c>
      <c r="Z34" s="290">
        <f t="shared" si="9"/>
        <v>0</v>
      </c>
      <c r="AA34" s="317">
        <f t="shared" si="10"/>
        <v>0</v>
      </c>
      <c r="AB34" s="317">
        <f t="shared" si="11"/>
        <v>0</v>
      </c>
      <c r="AC34" s="431" t="str">
        <f t="shared" si="1"/>
        <v/>
      </c>
    </row>
    <row r="35" spans="1:29">
      <c r="A35" s="347"/>
      <c r="B35" s="274"/>
      <c r="C35" s="276"/>
      <c r="D35" s="291"/>
      <c r="E35" s="290">
        <f t="shared" si="2"/>
        <v>0</v>
      </c>
      <c r="F35" s="291"/>
      <c r="G35" s="290">
        <f t="shared" si="3"/>
        <v>0</v>
      </c>
      <c r="H35" s="276"/>
      <c r="I35" s="291"/>
      <c r="J35" s="283">
        <f t="shared" si="4"/>
        <v>0</v>
      </c>
      <c r="K35" s="290">
        <f t="shared" si="5"/>
        <v>0</v>
      </c>
      <c r="L35" s="276"/>
      <c r="M35" s="690"/>
      <c r="N35" s="691"/>
      <c r="O35" s="692"/>
      <c r="P35" s="291"/>
      <c r="Q35" s="290">
        <f t="shared" si="0"/>
        <v>0</v>
      </c>
      <c r="R35" s="276"/>
      <c r="S35" s="291"/>
      <c r="T35" s="283">
        <f t="shared" si="6"/>
        <v>0</v>
      </c>
      <c r="U35" s="290">
        <f t="shared" si="7"/>
        <v>0</v>
      </c>
      <c r="V35" s="291"/>
      <c r="W35" s="306"/>
      <c r="X35" s="291"/>
      <c r="Y35" s="283">
        <f t="shared" si="8"/>
        <v>0</v>
      </c>
      <c r="Z35" s="290">
        <f t="shared" si="9"/>
        <v>0</v>
      </c>
      <c r="AA35" s="317">
        <f t="shared" si="10"/>
        <v>0</v>
      </c>
      <c r="AB35" s="317">
        <f t="shared" si="11"/>
        <v>0</v>
      </c>
      <c r="AC35" s="431" t="str">
        <f t="shared" si="1"/>
        <v/>
      </c>
    </row>
    <row r="36" spans="1:29">
      <c r="A36" s="347"/>
      <c r="B36" s="274"/>
      <c r="C36" s="276"/>
      <c r="D36" s="291"/>
      <c r="E36" s="290">
        <f t="shared" si="2"/>
        <v>0</v>
      </c>
      <c r="F36" s="291"/>
      <c r="G36" s="290">
        <f t="shared" si="3"/>
        <v>0</v>
      </c>
      <c r="H36" s="276"/>
      <c r="I36" s="291"/>
      <c r="J36" s="283">
        <f t="shared" si="4"/>
        <v>0</v>
      </c>
      <c r="K36" s="290">
        <f t="shared" si="5"/>
        <v>0</v>
      </c>
      <c r="L36" s="276"/>
      <c r="M36" s="690"/>
      <c r="N36" s="691"/>
      <c r="O36" s="692"/>
      <c r="P36" s="291"/>
      <c r="Q36" s="290">
        <f t="shared" si="0"/>
        <v>0</v>
      </c>
      <c r="R36" s="276"/>
      <c r="S36" s="291"/>
      <c r="T36" s="283">
        <f t="shared" si="6"/>
        <v>0</v>
      </c>
      <c r="U36" s="290">
        <f t="shared" si="7"/>
        <v>0</v>
      </c>
      <c r="V36" s="291"/>
      <c r="W36" s="306"/>
      <c r="X36" s="291"/>
      <c r="Y36" s="283">
        <f t="shared" si="8"/>
        <v>0</v>
      </c>
      <c r="Z36" s="290">
        <f t="shared" si="9"/>
        <v>0</v>
      </c>
      <c r="AA36" s="317">
        <f t="shared" si="10"/>
        <v>0</v>
      </c>
      <c r="AB36" s="317">
        <f t="shared" si="11"/>
        <v>0</v>
      </c>
      <c r="AC36" s="431" t="str">
        <f t="shared" si="1"/>
        <v/>
      </c>
    </row>
    <row r="37" spans="1:29">
      <c r="A37" s="347"/>
      <c r="B37" s="274"/>
      <c r="C37" s="276"/>
      <c r="D37" s="291"/>
      <c r="E37" s="290">
        <f t="shared" si="2"/>
        <v>0</v>
      </c>
      <c r="F37" s="291"/>
      <c r="G37" s="290">
        <f t="shared" si="3"/>
        <v>0</v>
      </c>
      <c r="H37" s="276"/>
      <c r="I37" s="291"/>
      <c r="J37" s="283">
        <f t="shared" si="4"/>
        <v>0</v>
      </c>
      <c r="K37" s="290">
        <f t="shared" si="5"/>
        <v>0</v>
      </c>
      <c r="L37" s="276"/>
      <c r="M37" s="690"/>
      <c r="N37" s="691"/>
      <c r="O37" s="692"/>
      <c r="P37" s="291"/>
      <c r="Q37" s="290">
        <f t="shared" si="0"/>
        <v>0</v>
      </c>
      <c r="R37" s="276"/>
      <c r="S37" s="291"/>
      <c r="T37" s="283">
        <f t="shared" si="6"/>
        <v>0</v>
      </c>
      <c r="U37" s="290">
        <f t="shared" si="7"/>
        <v>0</v>
      </c>
      <c r="V37" s="291"/>
      <c r="W37" s="306"/>
      <c r="X37" s="291"/>
      <c r="Y37" s="283">
        <f t="shared" si="8"/>
        <v>0</v>
      </c>
      <c r="Z37" s="290">
        <f t="shared" si="9"/>
        <v>0</v>
      </c>
      <c r="AA37" s="317">
        <f t="shared" si="10"/>
        <v>0</v>
      </c>
      <c r="AB37" s="317">
        <f t="shared" si="11"/>
        <v>0</v>
      </c>
      <c r="AC37" s="431" t="str">
        <f t="shared" si="1"/>
        <v/>
      </c>
    </row>
    <row r="38" spans="1:29">
      <c r="A38" s="347"/>
      <c r="B38" s="274"/>
      <c r="C38" s="276"/>
      <c r="D38" s="291"/>
      <c r="E38" s="290">
        <f t="shared" si="2"/>
        <v>0</v>
      </c>
      <c r="F38" s="291"/>
      <c r="G38" s="290">
        <f t="shared" si="3"/>
        <v>0</v>
      </c>
      <c r="H38" s="276"/>
      <c r="I38" s="291"/>
      <c r="J38" s="283">
        <f t="shared" si="4"/>
        <v>0</v>
      </c>
      <c r="K38" s="290">
        <f t="shared" si="5"/>
        <v>0</v>
      </c>
      <c r="L38" s="276"/>
      <c r="M38" s="690"/>
      <c r="N38" s="691"/>
      <c r="O38" s="692"/>
      <c r="P38" s="291"/>
      <c r="Q38" s="290">
        <f t="shared" si="0"/>
        <v>0</v>
      </c>
      <c r="R38" s="276"/>
      <c r="S38" s="291"/>
      <c r="T38" s="283">
        <f t="shared" si="6"/>
        <v>0</v>
      </c>
      <c r="U38" s="290">
        <f t="shared" si="7"/>
        <v>0</v>
      </c>
      <c r="V38" s="291"/>
      <c r="W38" s="306"/>
      <c r="X38" s="291"/>
      <c r="Y38" s="283">
        <f t="shared" si="8"/>
        <v>0</v>
      </c>
      <c r="Z38" s="290">
        <f t="shared" si="9"/>
        <v>0</v>
      </c>
      <c r="AA38" s="317">
        <f t="shared" si="10"/>
        <v>0</v>
      </c>
      <c r="AB38" s="317">
        <f t="shared" si="11"/>
        <v>0</v>
      </c>
      <c r="AC38" s="431" t="str">
        <f t="shared" si="1"/>
        <v/>
      </c>
    </row>
    <row r="39" spans="1:29">
      <c r="A39" s="347"/>
      <c r="B39" s="274"/>
      <c r="C39" s="276"/>
      <c r="D39" s="291"/>
      <c r="E39" s="290">
        <f t="shared" si="2"/>
        <v>0</v>
      </c>
      <c r="F39" s="291"/>
      <c r="G39" s="290">
        <f t="shared" si="3"/>
        <v>0</v>
      </c>
      <c r="H39" s="276"/>
      <c r="I39" s="291"/>
      <c r="J39" s="283">
        <f t="shared" si="4"/>
        <v>0</v>
      </c>
      <c r="K39" s="290">
        <f t="shared" si="5"/>
        <v>0</v>
      </c>
      <c r="L39" s="276"/>
      <c r="M39" s="690"/>
      <c r="N39" s="691"/>
      <c r="O39" s="692"/>
      <c r="P39" s="291"/>
      <c r="Q39" s="290">
        <f t="shared" si="0"/>
        <v>0</v>
      </c>
      <c r="R39" s="276"/>
      <c r="S39" s="291"/>
      <c r="T39" s="283">
        <f t="shared" si="6"/>
        <v>0</v>
      </c>
      <c r="U39" s="290">
        <f t="shared" si="7"/>
        <v>0</v>
      </c>
      <c r="V39" s="291"/>
      <c r="W39" s="306"/>
      <c r="X39" s="291"/>
      <c r="Y39" s="283">
        <f t="shared" si="8"/>
        <v>0</v>
      </c>
      <c r="Z39" s="290">
        <f t="shared" si="9"/>
        <v>0</v>
      </c>
      <c r="AA39" s="317">
        <f t="shared" si="10"/>
        <v>0</v>
      </c>
      <c r="AB39" s="317">
        <f t="shared" si="11"/>
        <v>0</v>
      </c>
      <c r="AC39" s="431" t="str">
        <f t="shared" si="1"/>
        <v/>
      </c>
    </row>
    <row r="40" spans="1:29">
      <c r="A40" s="347"/>
      <c r="B40" s="274"/>
      <c r="C40" s="276"/>
      <c r="D40" s="291"/>
      <c r="E40" s="290">
        <f t="shared" si="2"/>
        <v>0</v>
      </c>
      <c r="F40" s="291"/>
      <c r="G40" s="290">
        <f t="shared" si="3"/>
        <v>0</v>
      </c>
      <c r="H40" s="276"/>
      <c r="I40" s="291"/>
      <c r="J40" s="283">
        <f t="shared" si="4"/>
        <v>0</v>
      </c>
      <c r="K40" s="290">
        <f t="shared" si="5"/>
        <v>0</v>
      </c>
      <c r="L40" s="276"/>
      <c r="M40" s="690"/>
      <c r="N40" s="691"/>
      <c r="O40" s="692"/>
      <c r="P40" s="291"/>
      <c r="Q40" s="290">
        <f t="shared" si="0"/>
        <v>0</v>
      </c>
      <c r="R40" s="276"/>
      <c r="S40" s="291"/>
      <c r="T40" s="283">
        <f t="shared" si="6"/>
        <v>0</v>
      </c>
      <c r="U40" s="290">
        <f t="shared" si="7"/>
        <v>0</v>
      </c>
      <c r="V40" s="291"/>
      <c r="W40" s="306"/>
      <c r="X40" s="291"/>
      <c r="Y40" s="283">
        <f t="shared" si="8"/>
        <v>0</v>
      </c>
      <c r="Z40" s="290">
        <f t="shared" si="9"/>
        <v>0</v>
      </c>
      <c r="AA40" s="317">
        <f t="shared" si="10"/>
        <v>0</v>
      </c>
      <c r="AB40" s="317">
        <f t="shared" si="11"/>
        <v>0</v>
      </c>
      <c r="AC40" s="431" t="str">
        <f t="shared" si="1"/>
        <v/>
      </c>
    </row>
    <row r="41" spans="1:29">
      <c r="A41" s="347"/>
      <c r="B41" s="274"/>
      <c r="C41" s="276"/>
      <c r="D41" s="291"/>
      <c r="E41" s="290">
        <f t="shared" si="2"/>
        <v>0</v>
      </c>
      <c r="F41" s="291"/>
      <c r="G41" s="290">
        <f t="shared" si="3"/>
        <v>0</v>
      </c>
      <c r="H41" s="276"/>
      <c r="I41" s="291"/>
      <c r="J41" s="283">
        <f t="shared" si="4"/>
        <v>0</v>
      </c>
      <c r="K41" s="290">
        <f t="shared" si="5"/>
        <v>0</v>
      </c>
      <c r="L41" s="276"/>
      <c r="M41" s="690"/>
      <c r="N41" s="691"/>
      <c r="O41" s="692"/>
      <c r="P41" s="291"/>
      <c r="Q41" s="290">
        <f t="shared" si="0"/>
        <v>0</v>
      </c>
      <c r="R41" s="276"/>
      <c r="S41" s="291"/>
      <c r="T41" s="283">
        <f t="shared" si="6"/>
        <v>0</v>
      </c>
      <c r="U41" s="290">
        <f t="shared" si="7"/>
        <v>0</v>
      </c>
      <c r="V41" s="291"/>
      <c r="W41" s="306"/>
      <c r="X41" s="291"/>
      <c r="Y41" s="283">
        <f t="shared" si="8"/>
        <v>0</v>
      </c>
      <c r="Z41" s="290">
        <f t="shared" si="9"/>
        <v>0</v>
      </c>
      <c r="AA41" s="317">
        <f t="shared" si="10"/>
        <v>0</v>
      </c>
      <c r="AB41" s="317">
        <f t="shared" si="11"/>
        <v>0</v>
      </c>
      <c r="AC41" s="431" t="str">
        <f t="shared" si="1"/>
        <v/>
      </c>
    </row>
    <row r="42" spans="1:29">
      <c r="A42" s="347"/>
      <c r="B42" s="274"/>
      <c r="C42" s="276"/>
      <c r="D42" s="291"/>
      <c r="E42" s="290">
        <f t="shared" si="2"/>
        <v>0</v>
      </c>
      <c r="F42" s="291"/>
      <c r="G42" s="290">
        <f t="shared" si="3"/>
        <v>0</v>
      </c>
      <c r="H42" s="276"/>
      <c r="I42" s="291"/>
      <c r="J42" s="283">
        <f t="shared" si="4"/>
        <v>0</v>
      </c>
      <c r="K42" s="290">
        <f t="shared" si="5"/>
        <v>0</v>
      </c>
      <c r="L42" s="276"/>
      <c r="M42" s="690"/>
      <c r="N42" s="691"/>
      <c r="O42" s="692"/>
      <c r="P42" s="291"/>
      <c r="Q42" s="290">
        <f t="shared" si="0"/>
        <v>0</v>
      </c>
      <c r="R42" s="276"/>
      <c r="S42" s="291"/>
      <c r="T42" s="283">
        <f t="shared" si="6"/>
        <v>0</v>
      </c>
      <c r="U42" s="290">
        <f t="shared" si="7"/>
        <v>0</v>
      </c>
      <c r="V42" s="291"/>
      <c r="W42" s="306"/>
      <c r="X42" s="291"/>
      <c r="Y42" s="283">
        <f t="shared" si="8"/>
        <v>0</v>
      </c>
      <c r="Z42" s="290">
        <f t="shared" si="9"/>
        <v>0</v>
      </c>
      <c r="AA42" s="317">
        <f t="shared" si="10"/>
        <v>0</v>
      </c>
      <c r="AB42" s="317">
        <f t="shared" si="11"/>
        <v>0</v>
      </c>
      <c r="AC42" s="431" t="str">
        <f t="shared" si="1"/>
        <v/>
      </c>
    </row>
    <row r="43" spans="1:29">
      <c r="A43" s="347"/>
      <c r="B43" s="274"/>
      <c r="C43" s="276"/>
      <c r="D43" s="291"/>
      <c r="E43" s="290">
        <f t="shared" si="2"/>
        <v>0</v>
      </c>
      <c r="F43" s="291"/>
      <c r="G43" s="290">
        <f t="shared" si="3"/>
        <v>0</v>
      </c>
      <c r="H43" s="276"/>
      <c r="I43" s="291"/>
      <c r="J43" s="283">
        <f t="shared" si="4"/>
        <v>0</v>
      </c>
      <c r="K43" s="290">
        <f t="shared" si="5"/>
        <v>0</v>
      </c>
      <c r="L43" s="276"/>
      <c r="M43" s="690"/>
      <c r="N43" s="691"/>
      <c r="O43" s="692"/>
      <c r="P43" s="291"/>
      <c r="Q43" s="290">
        <f t="shared" si="0"/>
        <v>0</v>
      </c>
      <c r="R43" s="276"/>
      <c r="S43" s="291"/>
      <c r="T43" s="283">
        <f t="shared" si="6"/>
        <v>0</v>
      </c>
      <c r="U43" s="290">
        <f t="shared" si="7"/>
        <v>0</v>
      </c>
      <c r="V43" s="291"/>
      <c r="W43" s="306"/>
      <c r="X43" s="291"/>
      <c r="Y43" s="283">
        <f t="shared" si="8"/>
        <v>0</v>
      </c>
      <c r="Z43" s="290">
        <f t="shared" si="9"/>
        <v>0</v>
      </c>
      <c r="AA43" s="317">
        <f t="shared" si="10"/>
        <v>0</v>
      </c>
      <c r="AB43" s="317">
        <f t="shared" si="11"/>
        <v>0</v>
      </c>
      <c r="AC43" s="431" t="str">
        <f t="shared" si="1"/>
        <v/>
      </c>
    </row>
    <row r="44" spans="1:29">
      <c r="A44" s="347"/>
      <c r="B44" s="274"/>
      <c r="C44" s="276"/>
      <c r="D44" s="291"/>
      <c r="E44" s="290">
        <f t="shared" si="2"/>
        <v>0</v>
      </c>
      <c r="F44" s="291"/>
      <c r="G44" s="290">
        <f t="shared" si="3"/>
        <v>0</v>
      </c>
      <c r="H44" s="276"/>
      <c r="I44" s="291"/>
      <c r="J44" s="283">
        <f t="shared" si="4"/>
        <v>0</v>
      </c>
      <c r="K44" s="290">
        <f t="shared" si="5"/>
        <v>0</v>
      </c>
      <c r="L44" s="276"/>
      <c r="M44" s="690"/>
      <c r="N44" s="691"/>
      <c r="O44" s="692"/>
      <c r="P44" s="291"/>
      <c r="Q44" s="290">
        <f t="shared" si="0"/>
        <v>0</v>
      </c>
      <c r="R44" s="276"/>
      <c r="S44" s="291"/>
      <c r="T44" s="283">
        <f t="shared" si="6"/>
        <v>0</v>
      </c>
      <c r="U44" s="290">
        <f t="shared" si="7"/>
        <v>0</v>
      </c>
      <c r="V44" s="291"/>
      <c r="W44" s="306"/>
      <c r="X44" s="291"/>
      <c r="Y44" s="283">
        <f t="shared" si="8"/>
        <v>0</v>
      </c>
      <c r="Z44" s="290">
        <f t="shared" si="9"/>
        <v>0</v>
      </c>
      <c r="AA44" s="317">
        <f t="shared" si="10"/>
        <v>0</v>
      </c>
      <c r="AB44" s="317">
        <f t="shared" si="11"/>
        <v>0</v>
      </c>
      <c r="AC44" s="431" t="str">
        <f t="shared" si="1"/>
        <v/>
      </c>
    </row>
    <row r="45" spans="1:29">
      <c r="A45" s="347"/>
      <c r="B45" s="274"/>
      <c r="C45" s="276"/>
      <c r="D45" s="291"/>
      <c r="E45" s="290">
        <f t="shared" si="2"/>
        <v>0</v>
      </c>
      <c r="F45" s="291"/>
      <c r="G45" s="290">
        <f t="shared" si="3"/>
        <v>0</v>
      </c>
      <c r="H45" s="276"/>
      <c r="I45" s="291"/>
      <c r="J45" s="283">
        <f t="shared" si="4"/>
        <v>0</v>
      </c>
      <c r="K45" s="290">
        <f t="shared" si="5"/>
        <v>0</v>
      </c>
      <c r="L45" s="276"/>
      <c r="M45" s="690"/>
      <c r="N45" s="691"/>
      <c r="O45" s="692"/>
      <c r="P45" s="291"/>
      <c r="Q45" s="290">
        <f t="shared" si="0"/>
        <v>0</v>
      </c>
      <c r="R45" s="276"/>
      <c r="S45" s="291"/>
      <c r="T45" s="283">
        <f t="shared" si="6"/>
        <v>0</v>
      </c>
      <c r="U45" s="290">
        <f t="shared" si="7"/>
        <v>0</v>
      </c>
      <c r="V45" s="291"/>
      <c r="W45" s="306"/>
      <c r="X45" s="291"/>
      <c r="Y45" s="283">
        <f t="shared" si="8"/>
        <v>0</v>
      </c>
      <c r="Z45" s="290">
        <f t="shared" si="9"/>
        <v>0</v>
      </c>
      <c r="AA45" s="317">
        <f t="shared" si="10"/>
        <v>0</v>
      </c>
      <c r="AB45" s="317">
        <f t="shared" si="11"/>
        <v>0</v>
      </c>
      <c r="AC45" s="431" t="str">
        <f t="shared" si="1"/>
        <v/>
      </c>
    </row>
    <row r="46" spans="1:29">
      <c r="A46" s="347"/>
      <c r="B46" s="274"/>
      <c r="C46" s="276"/>
      <c r="D46" s="291"/>
      <c r="E46" s="290">
        <f t="shared" si="2"/>
        <v>0</v>
      </c>
      <c r="F46" s="291"/>
      <c r="G46" s="290">
        <f t="shared" si="3"/>
        <v>0</v>
      </c>
      <c r="H46" s="276"/>
      <c r="I46" s="291"/>
      <c r="J46" s="283">
        <f t="shared" si="4"/>
        <v>0</v>
      </c>
      <c r="K46" s="290">
        <f t="shared" si="5"/>
        <v>0</v>
      </c>
      <c r="L46" s="276"/>
      <c r="M46" s="690"/>
      <c r="N46" s="691"/>
      <c r="O46" s="692"/>
      <c r="P46" s="291"/>
      <c r="Q46" s="290">
        <f t="shared" si="0"/>
        <v>0</v>
      </c>
      <c r="R46" s="276"/>
      <c r="S46" s="291"/>
      <c r="T46" s="283">
        <f t="shared" si="6"/>
        <v>0</v>
      </c>
      <c r="U46" s="290">
        <f t="shared" si="7"/>
        <v>0</v>
      </c>
      <c r="V46" s="291"/>
      <c r="W46" s="306"/>
      <c r="X46" s="291"/>
      <c r="Y46" s="283">
        <f t="shared" si="8"/>
        <v>0</v>
      </c>
      <c r="Z46" s="290">
        <f t="shared" si="9"/>
        <v>0</v>
      </c>
      <c r="AA46" s="317">
        <f t="shared" si="10"/>
        <v>0</v>
      </c>
      <c r="AB46" s="317">
        <f t="shared" si="11"/>
        <v>0</v>
      </c>
      <c r="AC46" s="431" t="str">
        <f t="shared" si="1"/>
        <v/>
      </c>
    </row>
    <row r="47" spans="1:29">
      <c r="A47" s="347"/>
      <c r="B47" s="274"/>
      <c r="C47" s="276"/>
      <c r="D47" s="291"/>
      <c r="E47" s="290">
        <f t="shared" si="2"/>
        <v>0</v>
      </c>
      <c r="F47" s="291"/>
      <c r="G47" s="290">
        <f t="shared" si="3"/>
        <v>0</v>
      </c>
      <c r="H47" s="276"/>
      <c r="I47" s="291"/>
      <c r="J47" s="283">
        <f t="shared" si="4"/>
        <v>0</v>
      </c>
      <c r="K47" s="290">
        <f t="shared" si="5"/>
        <v>0</v>
      </c>
      <c r="L47" s="276"/>
      <c r="M47" s="690"/>
      <c r="N47" s="691"/>
      <c r="O47" s="692"/>
      <c r="P47" s="291"/>
      <c r="Q47" s="290">
        <f t="shared" si="0"/>
        <v>0</v>
      </c>
      <c r="R47" s="276"/>
      <c r="S47" s="291"/>
      <c r="T47" s="283">
        <f t="shared" si="6"/>
        <v>0</v>
      </c>
      <c r="U47" s="290">
        <f t="shared" si="7"/>
        <v>0</v>
      </c>
      <c r="V47" s="291"/>
      <c r="W47" s="306"/>
      <c r="X47" s="291"/>
      <c r="Y47" s="283">
        <f t="shared" si="8"/>
        <v>0</v>
      </c>
      <c r="Z47" s="290">
        <f t="shared" si="9"/>
        <v>0</v>
      </c>
      <c r="AA47" s="317">
        <f t="shared" si="10"/>
        <v>0</v>
      </c>
      <c r="AB47" s="317">
        <f t="shared" si="11"/>
        <v>0</v>
      </c>
      <c r="AC47" s="431" t="str">
        <f t="shared" si="1"/>
        <v/>
      </c>
    </row>
    <row r="48" spans="1:29">
      <c r="A48" s="347"/>
      <c r="B48" s="274"/>
      <c r="C48" s="276"/>
      <c r="D48" s="291"/>
      <c r="E48" s="290">
        <f t="shared" si="2"/>
        <v>0</v>
      </c>
      <c r="F48" s="291"/>
      <c r="G48" s="290">
        <f t="shared" si="3"/>
        <v>0</v>
      </c>
      <c r="H48" s="276"/>
      <c r="I48" s="291"/>
      <c r="J48" s="283">
        <f t="shared" si="4"/>
        <v>0</v>
      </c>
      <c r="K48" s="290">
        <f t="shared" si="5"/>
        <v>0</v>
      </c>
      <c r="L48" s="276"/>
      <c r="M48" s="690"/>
      <c r="N48" s="691"/>
      <c r="O48" s="692"/>
      <c r="P48" s="291"/>
      <c r="Q48" s="290">
        <f t="shared" si="0"/>
        <v>0</v>
      </c>
      <c r="R48" s="276"/>
      <c r="S48" s="291"/>
      <c r="T48" s="283">
        <f t="shared" si="6"/>
        <v>0</v>
      </c>
      <c r="U48" s="290">
        <f t="shared" si="7"/>
        <v>0</v>
      </c>
      <c r="V48" s="291"/>
      <c r="W48" s="306"/>
      <c r="X48" s="291"/>
      <c r="Y48" s="283">
        <f t="shared" si="8"/>
        <v>0</v>
      </c>
      <c r="Z48" s="290">
        <f t="shared" si="9"/>
        <v>0</v>
      </c>
      <c r="AA48" s="317">
        <f t="shared" si="10"/>
        <v>0</v>
      </c>
      <c r="AB48" s="317">
        <f t="shared" si="11"/>
        <v>0</v>
      </c>
      <c r="AC48" s="431" t="str">
        <f t="shared" si="1"/>
        <v/>
      </c>
    </row>
    <row r="49" spans="1:29">
      <c r="A49" s="347"/>
      <c r="B49" s="274"/>
      <c r="C49" s="276"/>
      <c r="D49" s="291"/>
      <c r="E49" s="290">
        <f t="shared" si="2"/>
        <v>0</v>
      </c>
      <c r="F49" s="291"/>
      <c r="G49" s="290">
        <f t="shared" si="3"/>
        <v>0</v>
      </c>
      <c r="H49" s="276"/>
      <c r="I49" s="291"/>
      <c r="J49" s="283">
        <f t="shared" si="4"/>
        <v>0</v>
      </c>
      <c r="K49" s="290">
        <f t="shared" si="5"/>
        <v>0</v>
      </c>
      <c r="L49" s="276"/>
      <c r="M49" s="690"/>
      <c r="N49" s="691"/>
      <c r="O49" s="692"/>
      <c r="P49" s="291"/>
      <c r="Q49" s="290">
        <f t="shared" si="0"/>
        <v>0</v>
      </c>
      <c r="R49" s="276"/>
      <c r="S49" s="291"/>
      <c r="T49" s="283">
        <f t="shared" si="6"/>
        <v>0</v>
      </c>
      <c r="U49" s="290">
        <f t="shared" si="7"/>
        <v>0</v>
      </c>
      <c r="V49" s="291"/>
      <c r="W49" s="306"/>
      <c r="X49" s="291"/>
      <c r="Y49" s="283">
        <f t="shared" si="8"/>
        <v>0</v>
      </c>
      <c r="Z49" s="290">
        <f t="shared" si="9"/>
        <v>0</v>
      </c>
      <c r="AA49" s="317">
        <f t="shared" si="10"/>
        <v>0</v>
      </c>
      <c r="AB49" s="317">
        <f t="shared" si="11"/>
        <v>0</v>
      </c>
      <c r="AC49" s="431" t="str">
        <f t="shared" si="1"/>
        <v/>
      </c>
    </row>
    <row r="50" spans="1:29">
      <c r="A50" s="347"/>
      <c r="B50" s="274"/>
      <c r="C50" s="276"/>
      <c r="D50" s="291"/>
      <c r="E50" s="290">
        <f t="shared" si="2"/>
        <v>0</v>
      </c>
      <c r="F50" s="291"/>
      <c r="G50" s="290">
        <f t="shared" si="3"/>
        <v>0</v>
      </c>
      <c r="H50" s="276"/>
      <c r="I50" s="291"/>
      <c r="J50" s="283">
        <f t="shared" si="4"/>
        <v>0</v>
      </c>
      <c r="K50" s="290">
        <f t="shared" si="5"/>
        <v>0</v>
      </c>
      <c r="L50" s="276"/>
      <c r="M50" s="690"/>
      <c r="N50" s="691"/>
      <c r="O50" s="692"/>
      <c r="P50" s="291"/>
      <c r="Q50" s="290">
        <f t="shared" si="0"/>
        <v>0</v>
      </c>
      <c r="R50" s="276"/>
      <c r="S50" s="291"/>
      <c r="T50" s="283">
        <f t="shared" si="6"/>
        <v>0</v>
      </c>
      <c r="U50" s="290">
        <f t="shared" si="7"/>
        <v>0</v>
      </c>
      <c r="V50" s="291"/>
      <c r="W50" s="306"/>
      <c r="X50" s="291"/>
      <c r="Y50" s="283">
        <f t="shared" si="8"/>
        <v>0</v>
      </c>
      <c r="Z50" s="290">
        <f t="shared" si="9"/>
        <v>0</v>
      </c>
      <c r="AA50" s="317">
        <f t="shared" si="10"/>
        <v>0</v>
      </c>
      <c r="AB50" s="317">
        <f t="shared" si="11"/>
        <v>0</v>
      </c>
      <c r="AC50" s="431" t="str">
        <f t="shared" si="1"/>
        <v/>
      </c>
    </row>
    <row r="51" spans="1:29">
      <c r="A51" s="347"/>
      <c r="B51" s="274"/>
      <c r="C51" s="276"/>
      <c r="D51" s="291"/>
      <c r="E51" s="290">
        <f t="shared" si="2"/>
        <v>0</v>
      </c>
      <c r="F51" s="291"/>
      <c r="G51" s="290">
        <f t="shared" si="3"/>
        <v>0</v>
      </c>
      <c r="H51" s="276"/>
      <c r="I51" s="291"/>
      <c r="J51" s="283">
        <f t="shared" si="4"/>
        <v>0</v>
      </c>
      <c r="K51" s="290">
        <f t="shared" si="5"/>
        <v>0</v>
      </c>
      <c r="L51" s="276"/>
      <c r="M51" s="690"/>
      <c r="N51" s="691"/>
      <c r="O51" s="692"/>
      <c r="P51" s="291"/>
      <c r="Q51" s="290">
        <f t="shared" si="0"/>
        <v>0</v>
      </c>
      <c r="R51" s="276"/>
      <c r="S51" s="291"/>
      <c r="T51" s="283">
        <f t="shared" si="6"/>
        <v>0</v>
      </c>
      <c r="U51" s="290">
        <f t="shared" si="7"/>
        <v>0</v>
      </c>
      <c r="V51" s="291"/>
      <c r="W51" s="306"/>
      <c r="X51" s="291"/>
      <c r="Y51" s="283">
        <f t="shared" si="8"/>
        <v>0</v>
      </c>
      <c r="Z51" s="290">
        <f t="shared" si="9"/>
        <v>0</v>
      </c>
      <c r="AA51" s="317">
        <f t="shared" si="10"/>
        <v>0</v>
      </c>
      <c r="AB51" s="317">
        <f t="shared" si="11"/>
        <v>0</v>
      </c>
      <c r="AC51" s="431" t="str">
        <f t="shared" si="1"/>
        <v/>
      </c>
    </row>
    <row r="52" spans="1:29">
      <c r="A52" s="347"/>
      <c r="B52" s="274"/>
      <c r="C52" s="276"/>
      <c r="D52" s="291"/>
      <c r="E52" s="290">
        <f t="shared" si="2"/>
        <v>0</v>
      </c>
      <c r="F52" s="291"/>
      <c r="G52" s="290">
        <f t="shared" si="3"/>
        <v>0</v>
      </c>
      <c r="H52" s="276"/>
      <c r="I52" s="291"/>
      <c r="J52" s="283">
        <f t="shared" si="4"/>
        <v>0</v>
      </c>
      <c r="K52" s="290">
        <f t="shared" si="5"/>
        <v>0</v>
      </c>
      <c r="L52" s="276"/>
      <c r="M52" s="690"/>
      <c r="N52" s="691"/>
      <c r="O52" s="692"/>
      <c r="P52" s="291"/>
      <c r="Q52" s="290">
        <f t="shared" si="0"/>
        <v>0</v>
      </c>
      <c r="R52" s="276"/>
      <c r="S52" s="291"/>
      <c r="T52" s="283">
        <f t="shared" si="6"/>
        <v>0</v>
      </c>
      <c r="U52" s="290">
        <f t="shared" si="7"/>
        <v>0</v>
      </c>
      <c r="V52" s="291"/>
      <c r="W52" s="306"/>
      <c r="X52" s="291"/>
      <c r="Y52" s="283">
        <f t="shared" si="8"/>
        <v>0</v>
      </c>
      <c r="Z52" s="290">
        <f t="shared" si="9"/>
        <v>0</v>
      </c>
      <c r="AA52" s="317">
        <f t="shared" si="10"/>
        <v>0</v>
      </c>
      <c r="AB52" s="317">
        <f t="shared" si="11"/>
        <v>0</v>
      </c>
      <c r="AC52" s="431" t="str">
        <f t="shared" si="1"/>
        <v/>
      </c>
    </row>
    <row r="53" spans="1:29">
      <c r="A53" s="347"/>
      <c r="B53" s="274"/>
      <c r="C53" s="276"/>
      <c r="D53" s="291"/>
      <c r="E53" s="290">
        <f t="shared" si="2"/>
        <v>0</v>
      </c>
      <c r="F53" s="291"/>
      <c r="G53" s="290">
        <f t="shared" si="3"/>
        <v>0</v>
      </c>
      <c r="H53" s="276"/>
      <c r="I53" s="291"/>
      <c r="J53" s="283">
        <f t="shared" si="4"/>
        <v>0</v>
      </c>
      <c r="K53" s="290">
        <f t="shared" si="5"/>
        <v>0</v>
      </c>
      <c r="L53" s="276"/>
      <c r="M53" s="690"/>
      <c r="N53" s="691"/>
      <c r="O53" s="692"/>
      <c r="P53" s="291"/>
      <c r="Q53" s="290">
        <f t="shared" si="0"/>
        <v>0</v>
      </c>
      <c r="R53" s="276"/>
      <c r="S53" s="291"/>
      <c r="T53" s="283">
        <f t="shared" si="6"/>
        <v>0</v>
      </c>
      <c r="U53" s="290">
        <f t="shared" si="7"/>
        <v>0</v>
      </c>
      <c r="V53" s="291"/>
      <c r="W53" s="306"/>
      <c r="X53" s="291"/>
      <c r="Y53" s="283">
        <f t="shared" si="8"/>
        <v>0</v>
      </c>
      <c r="Z53" s="290">
        <f t="shared" si="9"/>
        <v>0</v>
      </c>
      <c r="AA53" s="317">
        <f t="shared" si="10"/>
        <v>0</v>
      </c>
      <c r="AB53" s="317">
        <f t="shared" si="11"/>
        <v>0</v>
      </c>
      <c r="AC53" s="431" t="str">
        <f t="shared" si="1"/>
        <v/>
      </c>
    </row>
    <row r="54" spans="1:29">
      <c r="A54" s="347"/>
      <c r="B54" s="274"/>
      <c r="C54" s="276"/>
      <c r="D54" s="291"/>
      <c r="E54" s="290">
        <f t="shared" si="2"/>
        <v>0</v>
      </c>
      <c r="F54" s="291"/>
      <c r="G54" s="290">
        <f t="shared" si="3"/>
        <v>0</v>
      </c>
      <c r="H54" s="276"/>
      <c r="I54" s="291"/>
      <c r="J54" s="283">
        <f t="shared" si="4"/>
        <v>0</v>
      </c>
      <c r="K54" s="290">
        <f t="shared" si="5"/>
        <v>0</v>
      </c>
      <c r="L54" s="276"/>
      <c r="M54" s="690"/>
      <c r="N54" s="691"/>
      <c r="O54" s="692"/>
      <c r="P54" s="291"/>
      <c r="Q54" s="290">
        <f t="shared" si="0"/>
        <v>0</v>
      </c>
      <c r="R54" s="276"/>
      <c r="S54" s="291"/>
      <c r="T54" s="283">
        <f t="shared" si="6"/>
        <v>0</v>
      </c>
      <c r="U54" s="290">
        <f t="shared" si="7"/>
        <v>0</v>
      </c>
      <c r="V54" s="291"/>
      <c r="W54" s="306"/>
      <c r="X54" s="291"/>
      <c r="Y54" s="283">
        <f t="shared" si="8"/>
        <v>0</v>
      </c>
      <c r="Z54" s="290">
        <f t="shared" si="9"/>
        <v>0</v>
      </c>
      <c r="AA54" s="317">
        <f t="shared" si="10"/>
        <v>0</v>
      </c>
      <c r="AB54" s="317">
        <f t="shared" si="11"/>
        <v>0</v>
      </c>
      <c r="AC54" s="431" t="str">
        <f t="shared" si="1"/>
        <v/>
      </c>
    </row>
    <row r="55" spans="1:29">
      <c r="A55" s="347"/>
      <c r="B55" s="274"/>
      <c r="C55" s="276"/>
      <c r="D55" s="291"/>
      <c r="E55" s="290">
        <f t="shared" si="2"/>
        <v>0</v>
      </c>
      <c r="F55" s="291"/>
      <c r="G55" s="290">
        <f t="shared" si="3"/>
        <v>0</v>
      </c>
      <c r="H55" s="276"/>
      <c r="I55" s="291"/>
      <c r="J55" s="283">
        <f t="shared" si="4"/>
        <v>0</v>
      </c>
      <c r="K55" s="290">
        <f t="shared" si="5"/>
        <v>0</v>
      </c>
      <c r="L55" s="276"/>
      <c r="M55" s="690"/>
      <c r="N55" s="691"/>
      <c r="O55" s="692"/>
      <c r="P55" s="291"/>
      <c r="Q55" s="290">
        <f t="shared" si="0"/>
        <v>0</v>
      </c>
      <c r="R55" s="276"/>
      <c r="S55" s="291"/>
      <c r="T55" s="283">
        <f t="shared" si="6"/>
        <v>0</v>
      </c>
      <c r="U55" s="290">
        <f t="shared" si="7"/>
        <v>0</v>
      </c>
      <c r="V55" s="291"/>
      <c r="W55" s="306"/>
      <c r="X55" s="291"/>
      <c r="Y55" s="283">
        <f t="shared" si="8"/>
        <v>0</v>
      </c>
      <c r="Z55" s="290">
        <f t="shared" si="9"/>
        <v>0</v>
      </c>
      <c r="AA55" s="317">
        <f t="shared" si="10"/>
        <v>0</v>
      </c>
      <c r="AB55" s="317">
        <f t="shared" si="11"/>
        <v>0</v>
      </c>
      <c r="AC55" s="431" t="str">
        <f t="shared" si="1"/>
        <v/>
      </c>
    </row>
    <row r="56" spans="1:29">
      <c r="A56" s="347"/>
      <c r="B56" s="274"/>
      <c r="C56" s="276"/>
      <c r="D56" s="291"/>
      <c r="E56" s="290">
        <f t="shared" si="2"/>
        <v>0</v>
      </c>
      <c r="F56" s="291"/>
      <c r="G56" s="290">
        <f t="shared" si="3"/>
        <v>0</v>
      </c>
      <c r="H56" s="276"/>
      <c r="I56" s="291"/>
      <c r="J56" s="283">
        <f t="shared" si="4"/>
        <v>0</v>
      </c>
      <c r="K56" s="290">
        <f t="shared" si="5"/>
        <v>0</v>
      </c>
      <c r="L56" s="276"/>
      <c r="M56" s="690"/>
      <c r="N56" s="691"/>
      <c r="O56" s="692"/>
      <c r="P56" s="291"/>
      <c r="Q56" s="290">
        <f t="shared" si="0"/>
        <v>0</v>
      </c>
      <c r="R56" s="276"/>
      <c r="S56" s="291"/>
      <c r="T56" s="283">
        <f t="shared" si="6"/>
        <v>0</v>
      </c>
      <c r="U56" s="290">
        <f t="shared" si="7"/>
        <v>0</v>
      </c>
      <c r="V56" s="291"/>
      <c r="W56" s="306"/>
      <c r="X56" s="291"/>
      <c r="Y56" s="283">
        <f t="shared" si="8"/>
        <v>0</v>
      </c>
      <c r="Z56" s="290">
        <f t="shared" si="9"/>
        <v>0</v>
      </c>
      <c r="AA56" s="317">
        <f t="shared" si="10"/>
        <v>0</v>
      </c>
      <c r="AB56" s="317">
        <f t="shared" si="11"/>
        <v>0</v>
      </c>
      <c r="AC56" s="431" t="str">
        <f t="shared" si="1"/>
        <v/>
      </c>
    </row>
    <row r="57" spans="1:29">
      <c r="A57" s="347"/>
      <c r="B57" s="274"/>
      <c r="C57" s="276"/>
      <c r="D57" s="291"/>
      <c r="E57" s="290">
        <f t="shared" si="2"/>
        <v>0</v>
      </c>
      <c r="F57" s="291"/>
      <c r="G57" s="290">
        <f t="shared" si="3"/>
        <v>0</v>
      </c>
      <c r="H57" s="276"/>
      <c r="I57" s="291"/>
      <c r="J57" s="283">
        <f t="shared" si="4"/>
        <v>0</v>
      </c>
      <c r="K57" s="290">
        <f t="shared" si="5"/>
        <v>0</v>
      </c>
      <c r="L57" s="276"/>
      <c r="M57" s="690"/>
      <c r="N57" s="691"/>
      <c r="O57" s="692"/>
      <c r="P57" s="291"/>
      <c r="Q57" s="290">
        <f t="shared" si="0"/>
        <v>0</v>
      </c>
      <c r="R57" s="276"/>
      <c r="S57" s="291"/>
      <c r="T57" s="283">
        <f t="shared" si="6"/>
        <v>0</v>
      </c>
      <c r="U57" s="290">
        <f t="shared" si="7"/>
        <v>0</v>
      </c>
      <c r="V57" s="291"/>
      <c r="W57" s="306"/>
      <c r="X57" s="291"/>
      <c r="Y57" s="283">
        <f t="shared" si="8"/>
        <v>0</v>
      </c>
      <c r="Z57" s="290">
        <f t="shared" si="9"/>
        <v>0</v>
      </c>
      <c r="AA57" s="317">
        <f t="shared" si="10"/>
        <v>0</v>
      </c>
      <c r="AB57" s="317">
        <f t="shared" si="11"/>
        <v>0</v>
      </c>
      <c r="AC57" s="431" t="str">
        <f t="shared" si="1"/>
        <v/>
      </c>
    </row>
    <row r="58" spans="1:29">
      <c r="A58" s="347"/>
      <c r="B58" s="274"/>
      <c r="C58" s="276"/>
      <c r="D58" s="291"/>
      <c r="E58" s="290">
        <f t="shared" si="2"/>
        <v>0</v>
      </c>
      <c r="F58" s="291"/>
      <c r="G58" s="290">
        <f t="shared" si="3"/>
        <v>0</v>
      </c>
      <c r="H58" s="276"/>
      <c r="I58" s="291"/>
      <c r="J58" s="283">
        <f t="shared" si="4"/>
        <v>0</v>
      </c>
      <c r="K58" s="290">
        <f t="shared" si="5"/>
        <v>0</v>
      </c>
      <c r="L58" s="276"/>
      <c r="M58" s="690"/>
      <c r="N58" s="691"/>
      <c r="O58" s="692"/>
      <c r="P58" s="291"/>
      <c r="Q58" s="290">
        <f t="shared" si="0"/>
        <v>0</v>
      </c>
      <c r="R58" s="276"/>
      <c r="S58" s="291"/>
      <c r="T58" s="283">
        <f t="shared" si="6"/>
        <v>0</v>
      </c>
      <c r="U58" s="290">
        <f t="shared" si="7"/>
        <v>0</v>
      </c>
      <c r="V58" s="291"/>
      <c r="W58" s="306"/>
      <c r="X58" s="291"/>
      <c r="Y58" s="283">
        <f t="shared" si="8"/>
        <v>0</v>
      </c>
      <c r="Z58" s="290">
        <f t="shared" si="9"/>
        <v>0</v>
      </c>
      <c r="AA58" s="317">
        <f t="shared" si="10"/>
        <v>0</v>
      </c>
      <c r="AB58" s="317">
        <f t="shared" si="11"/>
        <v>0</v>
      </c>
      <c r="AC58" s="431" t="str">
        <f t="shared" si="1"/>
        <v/>
      </c>
    </row>
    <row r="59" spans="1:29">
      <c r="A59" s="347"/>
      <c r="B59" s="274"/>
      <c r="C59" s="276"/>
      <c r="D59" s="291"/>
      <c r="E59" s="290">
        <f t="shared" si="2"/>
        <v>0</v>
      </c>
      <c r="F59" s="291"/>
      <c r="G59" s="290">
        <f t="shared" si="3"/>
        <v>0</v>
      </c>
      <c r="H59" s="276"/>
      <c r="I59" s="291"/>
      <c r="J59" s="283">
        <f t="shared" si="4"/>
        <v>0</v>
      </c>
      <c r="K59" s="290">
        <f t="shared" si="5"/>
        <v>0</v>
      </c>
      <c r="L59" s="276"/>
      <c r="M59" s="690"/>
      <c r="N59" s="691"/>
      <c r="O59" s="692"/>
      <c r="P59" s="291"/>
      <c r="Q59" s="290">
        <f t="shared" si="0"/>
        <v>0</v>
      </c>
      <c r="R59" s="276"/>
      <c r="S59" s="291"/>
      <c r="T59" s="283">
        <f t="shared" si="6"/>
        <v>0</v>
      </c>
      <c r="U59" s="290">
        <f t="shared" si="7"/>
        <v>0</v>
      </c>
      <c r="V59" s="291"/>
      <c r="W59" s="306"/>
      <c r="X59" s="291"/>
      <c r="Y59" s="283">
        <f t="shared" si="8"/>
        <v>0</v>
      </c>
      <c r="Z59" s="290">
        <f t="shared" si="9"/>
        <v>0</v>
      </c>
      <c r="AA59" s="317">
        <f t="shared" si="10"/>
        <v>0</v>
      </c>
      <c r="AB59" s="317">
        <f t="shared" si="11"/>
        <v>0</v>
      </c>
      <c r="AC59" s="431" t="str">
        <f t="shared" si="1"/>
        <v/>
      </c>
    </row>
    <row r="60" spans="1:29">
      <c r="A60" s="347"/>
      <c r="B60" s="274"/>
      <c r="C60" s="276"/>
      <c r="D60" s="291"/>
      <c r="E60" s="290">
        <f t="shared" si="2"/>
        <v>0</v>
      </c>
      <c r="F60" s="291"/>
      <c r="G60" s="290">
        <f t="shared" si="3"/>
        <v>0</v>
      </c>
      <c r="H60" s="276"/>
      <c r="I60" s="291"/>
      <c r="J60" s="283">
        <f t="shared" si="4"/>
        <v>0</v>
      </c>
      <c r="K60" s="290">
        <f t="shared" si="5"/>
        <v>0</v>
      </c>
      <c r="L60" s="276"/>
      <c r="M60" s="690"/>
      <c r="N60" s="691"/>
      <c r="O60" s="692"/>
      <c r="P60" s="291"/>
      <c r="Q60" s="290">
        <f t="shared" si="0"/>
        <v>0</v>
      </c>
      <c r="R60" s="276"/>
      <c r="S60" s="291"/>
      <c r="T60" s="283">
        <f t="shared" si="6"/>
        <v>0</v>
      </c>
      <c r="U60" s="290">
        <f t="shared" si="7"/>
        <v>0</v>
      </c>
      <c r="V60" s="291"/>
      <c r="W60" s="306"/>
      <c r="X60" s="291"/>
      <c r="Y60" s="283">
        <f t="shared" si="8"/>
        <v>0</v>
      </c>
      <c r="Z60" s="290">
        <f t="shared" si="9"/>
        <v>0</v>
      </c>
      <c r="AA60" s="317">
        <f t="shared" si="10"/>
        <v>0</v>
      </c>
      <c r="AB60" s="317">
        <f t="shared" si="11"/>
        <v>0</v>
      </c>
      <c r="AC60" s="431" t="str">
        <f t="shared" si="1"/>
        <v/>
      </c>
    </row>
    <row r="61" spans="1:29">
      <c r="A61" s="347"/>
      <c r="B61" s="274"/>
      <c r="C61" s="276"/>
      <c r="D61" s="291"/>
      <c r="E61" s="290">
        <f t="shared" si="2"/>
        <v>0</v>
      </c>
      <c r="F61" s="291"/>
      <c r="G61" s="290">
        <f t="shared" si="3"/>
        <v>0</v>
      </c>
      <c r="H61" s="276"/>
      <c r="I61" s="291"/>
      <c r="J61" s="283">
        <f t="shared" si="4"/>
        <v>0</v>
      </c>
      <c r="K61" s="290">
        <f t="shared" si="5"/>
        <v>0</v>
      </c>
      <c r="L61" s="276"/>
      <c r="M61" s="690"/>
      <c r="N61" s="691"/>
      <c r="O61" s="692"/>
      <c r="P61" s="291"/>
      <c r="Q61" s="290">
        <f t="shared" si="0"/>
        <v>0</v>
      </c>
      <c r="R61" s="276"/>
      <c r="S61" s="291"/>
      <c r="T61" s="283">
        <f t="shared" si="6"/>
        <v>0</v>
      </c>
      <c r="U61" s="290">
        <f t="shared" si="7"/>
        <v>0</v>
      </c>
      <c r="V61" s="291"/>
      <c r="W61" s="306"/>
      <c r="X61" s="291"/>
      <c r="Y61" s="283">
        <f t="shared" si="8"/>
        <v>0</v>
      </c>
      <c r="Z61" s="290">
        <f t="shared" si="9"/>
        <v>0</v>
      </c>
      <c r="AA61" s="317">
        <f t="shared" si="10"/>
        <v>0</v>
      </c>
      <c r="AB61" s="317">
        <f t="shared" si="11"/>
        <v>0</v>
      </c>
      <c r="AC61" s="431" t="str">
        <f t="shared" si="1"/>
        <v/>
      </c>
    </row>
    <row r="62" spans="1:29">
      <c r="A62" s="347"/>
      <c r="B62" s="274"/>
      <c r="C62" s="276"/>
      <c r="D62" s="291"/>
      <c r="E62" s="290">
        <f t="shared" si="2"/>
        <v>0</v>
      </c>
      <c r="F62" s="291"/>
      <c r="G62" s="290">
        <f t="shared" si="3"/>
        <v>0</v>
      </c>
      <c r="H62" s="276"/>
      <c r="I62" s="291"/>
      <c r="J62" s="283">
        <f t="shared" si="4"/>
        <v>0</v>
      </c>
      <c r="K62" s="290">
        <f t="shared" si="5"/>
        <v>0</v>
      </c>
      <c r="L62" s="276"/>
      <c r="M62" s="690"/>
      <c r="N62" s="691"/>
      <c r="O62" s="692"/>
      <c r="P62" s="291"/>
      <c r="Q62" s="290">
        <f t="shared" si="0"/>
        <v>0</v>
      </c>
      <c r="R62" s="276"/>
      <c r="S62" s="291"/>
      <c r="T62" s="283">
        <f t="shared" si="6"/>
        <v>0</v>
      </c>
      <c r="U62" s="290">
        <f t="shared" si="7"/>
        <v>0</v>
      </c>
      <c r="V62" s="291"/>
      <c r="W62" s="306"/>
      <c r="X62" s="291"/>
      <c r="Y62" s="283">
        <f t="shared" si="8"/>
        <v>0</v>
      </c>
      <c r="Z62" s="290">
        <f t="shared" si="9"/>
        <v>0</v>
      </c>
      <c r="AA62" s="317">
        <f t="shared" si="10"/>
        <v>0</v>
      </c>
      <c r="AB62" s="317">
        <f t="shared" si="11"/>
        <v>0</v>
      </c>
      <c r="AC62" s="431" t="str">
        <f t="shared" si="1"/>
        <v/>
      </c>
    </row>
    <row r="63" spans="1:29">
      <c r="A63" s="347"/>
      <c r="B63" s="274"/>
      <c r="C63" s="276"/>
      <c r="D63" s="291"/>
      <c r="E63" s="290">
        <f t="shared" si="2"/>
        <v>0</v>
      </c>
      <c r="F63" s="291"/>
      <c r="G63" s="290">
        <f t="shared" si="3"/>
        <v>0</v>
      </c>
      <c r="H63" s="276"/>
      <c r="I63" s="291"/>
      <c r="J63" s="283">
        <f t="shared" si="4"/>
        <v>0</v>
      </c>
      <c r="K63" s="290">
        <f t="shared" si="5"/>
        <v>0</v>
      </c>
      <c r="L63" s="276"/>
      <c r="M63" s="690"/>
      <c r="N63" s="691"/>
      <c r="O63" s="692"/>
      <c r="P63" s="291"/>
      <c r="Q63" s="290">
        <f t="shared" si="0"/>
        <v>0</v>
      </c>
      <c r="R63" s="276"/>
      <c r="S63" s="291"/>
      <c r="T63" s="283">
        <f t="shared" si="6"/>
        <v>0</v>
      </c>
      <c r="U63" s="290">
        <f t="shared" si="7"/>
        <v>0</v>
      </c>
      <c r="V63" s="291"/>
      <c r="W63" s="306"/>
      <c r="X63" s="291"/>
      <c r="Y63" s="283">
        <f t="shared" si="8"/>
        <v>0</v>
      </c>
      <c r="Z63" s="290">
        <f t="shared" si="9"/>
        <v>0</v>
      </c>
      <c r="AA63" s="317">
        <f t="shared" si="10"/>
        <v>0</v>
      </c>
      <c r="AB63" s="317">
        <f t="shared" si="11"/>
        <v>0</v>
      </c>
      <c r="AC63" s="431" t="str">
        <f t="shared" si="1"/>
        <v/>
      </c>
    </row>
    <row r="64" spans="1:29">
      <c r="A64" s="347"/>
      <c r="B64" s="274"/>
      <c r="C64" s="276"/>
      <c r="D64" s="291"/>
      <c r="E64" s="290">
        <f t="shared" si="2"/>
        <v>0</v>
      </c>
      <c r="F64" s="291"/>
      <c r="G64" s="290">
        <f t="shared" si="3"/>
        <v>0</v>
      </c>
      <c r="H64" s="276"/>
      <c r="I64" s="291"/>
      <c r="J64" s="283">
        <f t="shared" si="4"/>
        <v>0</v>
      </c>
      <c r="K64" s="290">
        <f t="shared" si="5"/>
        <v>0</v>
      </c>
      <c r="L64" s="276"/>
      <c r="M64" s="690"/>
      <c r="N64" s="691"/>
      <c r="O64" s="692"/>
      <c r="P64" s="291"/>
      <c r="Q64" s="290">
        <f t="shared" si="0"/>
        <v>0</v>
      </c>
      <c r="R64" s="276"/>
      <c r="S64" s="291"/>
      <c r="T64" s="283">
        <f t="shared" si="6"/>
        <v>0</v>
      </c>
      <c r="U64" s="290">
        <f t="shared" si="7"/>
        <v>0</v>
      </c>
      <c r="V64" s="291"/>
      <c r="W64" s="306"/>
      <c r="X64" s="291"/>
      <c r="Y64" s="283">
        <f t="shared" si="8"/>
        <v>0</v>
      </c>
      <c r="Z64" s="290">
        <f t="shared" si="9"/>
        <v>0</v>
      </c>
      <c r="AA64" s="317">
        <f t="shared" si="10"/>
        <v>0</v>
      </c>
      <c r="AB64" s="317">
        <f t="shared" si="11"/>
        <v>0</v>
      </c>
      <c r="AC64" s="431" t="str">
        <f t="shared" si="1"/>
        <v/>
      </c>
    </row>
    <row r="65" spans="1:29">
      <c r="A65" s="347"/>
      <c r="B65" s="274"/>
      <c r="C65" s="276"/>
      <c r="D65" s="291"/>
      <c r="E65" s="290">
        <f t="shared" si="2"/>
        <v>0</v>
      </c>
      <c r="F65" s="291"/>
      <c r="G65" s="290">
        <f t="shared" si="3"/>
        <v>0</v>
      </c>
      <c r="H65" s="276"/>
      <c r="I65" s="291"/>
      <c r="J65" s="283">
        <f t="shared" si="4"/>
        <v>0</v>
      </c>
      <c r="K65" s="290">
        <f t="shared" si="5"/>
        <v>0</v>
      </c>
      <c r="L65" s="276"/>
      <c r="M65" s="690"/>
      <c r="N65" s="691"/>
      <c r="O65" s="692"/>
      <c r="P65" s="291"/>
      <c r="Q65" s="290">
        <f>P65+(C65-(ROUND(C65*$E$4,2)+ROUND(C65*$G$4,2)))</f>
        <v>0</v>
      </c>
      <c r="R65" s="276"/>
      <c r="S65" s="291"/>
      <c r="T65" s="283">
        <f t="shared" si="6"/>
        <v>0</v>
      </c>
      <c r="U65" s="290">
        <f t="shared" si="7"/>
        <v>0</v>
      </c>
      <c r="V65" s="291"/>
      <c r="W65" s="306"/>
      <c r="X65" s="291"/>
      <c r="Y65" s="283">
        <f t="shared" si="8"/>
        <v>0</v>
      </c>
      <c r="Z65" s="290">
        <f t="shared" si="9"/>
        <v>0</v>
      </c>
      <c r="AA65" s="317">
        <f t="shared" si="10"/>
        <v>0</v>
      </c>
      <c r="AB65" s="317">
        <f t="shared" si="11"/>
        <v>0</v>
      </c>
      <c r="AC65" s="431" t="str">
        <f t="shared" si="1"/>
        <v/>
      </c>
    </row>
    <row r="66" spans="1:29">
      <c r="A66" s="347"/>
      <c r="B66" s="274"/>
      <c r="C66" s="276"/>
      <c r="D66" s="291"/>
      <c r="E66" s="290">
        <f t="shared" si="2"/>
        <v>0</v>
      </c>
      <c r="F66" s="291"/>
      <c r="G66" s="290">
        <f t="shared" si="3"/>
        <v>0</v>
      </c>
      <c r="H66" s="276"/>
      <c r="I66" s="291"/>
      <c r="J66" s="283">
        <f t="shared" si="4"/>
        <v>0</v>
      </c>
      <c r="K66" s="290">
        <f t="shared" si="5"/>
        <v>0</v>
      </c>
      <c r="L66" s="276"/>
      <c r="M66" s="690"/>
      <c r="N66" s="691"/>
      <c r="O66" s="692"/>
      <c r="P66" s="291"/>
      <c r="Q66" s="290">
        <f t="shared" ref="Q66:Q80" si="12">P66+(C66-(ROUND(C66*$E$4,2)+ROUND(C66*$G$4,2)))</f>
        <v>0</v>
      </c>
      <c r="R66" s="276"/>
      <c r="S66" s="291"/>
      <c r="T66" s="283">
        <f t="shared" si="6"/>
        <v>0</v>
      </c>
      <c r="U66" s="290">
        <f t="shared" si="7"/>
        <v>0</v>
      </c>
      <c r="V66" s="291"/>
      <c r="W66" s="306"/>
      <c r="X66" s="291"/>
      <c r="Y66" s="283">
        <f t="shared" si="8"/>
        <v>0</v>
      </c>
      <c r="Z66" s="290">
        <f t="shared" si="9"/>
        <v>0</v>
      </c>
      <c r="AA66" s="317">
        <f t="shared" si="10"/>
        <v>0</v>
      </c>
      <c r="AB66" s="317">
        <f t="shared" si="11"/>
        <v>0</v>
      </c>
      <c r="AC66" s="431" t="str">
        <f t="shared" si="1"/>
        <v/>
      </c>
    </row>
    <row r="67" spans="1:29">
      <c r="A67" s="347"/>
      <c r="B67" s="274"/>
      <c r="C67" s="276"/>
      <c r="D67" s="291"/>
      <c r="E67" s="290">
        <f t="shared" si="2"/>
        <v>0</v>
      </c>
      <c r="F67" s="291"/>
      <c r="G67" s="290">
        <f t="shared" si="3"/>
        <v>0</v>
      </c>
      <c r="H67" s="276"/>
      <c r="I67" s="291"/>
      <c r="J67" s="283">
        <f t="shared" si="4"/>
        <v>0</v>
      </c>
      <c r="K67" s="290">
        <f t="shared" si="5"/>
        <v>0</v>
      </c>
      <c r="L67" s="276"/>
      <c r="M67" s="690"/>
      <c r="N67" s="691"/>
      <c r="O67" s="692"/>
      <c r="P67" s="291"/>
      <c r="Q67" s="290">
        <f t="shared" si="12"/>
        <v>0</v>
      </c>
      <c r="R67" s="276"/>
      <c r="S67" s="291"/>
      <c r="T67" s="283">
        <f t="shared" si="6"/>
        <v>0</v>
      </c>
      <c r="U67" s="290">
        <f t="shared" si="7"/>
        <v>0</v>
      </c>
      <c r="V67" s="291"/>
      <c r="W67" s="306"/>
      <c r="X67" s="291"/>
      <c r="Y67" s="283">
        <f t="shared" si="8"/>
        <v>0</v>
      </c>
      <c r="Z67" s="290">
        <f t="shared" si="9"/>
        <v>0</v>
      </c>
      <c r="AA67" s="317">
        <f t="shared" si="10"/>
        <v>0</v>
      </c>
      <c r="AB67" s="317">
        <f t="shared" si="11"/>
        <v>0</v>
      </c>
      <c r="AC67" s="431" t="str">
        <f t="shared" si="1"/>
        <v/>
      </c>
    </row>
    <row r="68" spans="1:29">
      <c r="A68" s="347"/>
      <c r="B68" s="274"/>
      <c r="C68" s="276"/>
      <c r="D68" s="291"/>
      <c r="E68" s="290">
        <f t="shared" si="2"/>
        <v>0</v>
      </c>
      <c r="F68" s="291"/>
      <c r="G68" s="290">
        <f t="shared" si="3"/>
        <v>0</v>
      </c>
      <c r="H68" s="276"/>
      <c r="I68" s="291"/>
      <c r="J68" s="283">
        <f t="shared" si="4"/>
        <v>0</v>
      </c>
      <c r="K68" s="290">
        <f t="shared" si="5"/>
        <v>0</v>
      </c>
      <c r="L68" s="276"/>
      <c r="M68" s="690"/>
      <c r="N68" s="691"/>
      <c r="O68" s="692"/>
      <c r="P68" s="291"/>
      <c r="Q68" s="290">
        <f t="shared" si="12"/>
        <v>0</v>
      </c>
      <c r="R68" s="276"/>
      <c r="S68" s="291"/>
      <c r="T68" s="283">
        <f t="shared" si="6"/>
        <v>0</v>
      </c>
      <c r="U68" s="290">
        <f t="shared" si="7"/>
        <v>0</v>
      </c>
      <c r="V68" s="291"/>
      <c r="W68" s="306"/>
      <c r="X68" s="291"/>
      <c r="Y68" s="283">
        <f t="shared" si="8"/>
        <v>0</v>
      </c>
      <c r="Z68" s="290">
        <f t="shared" si="9"/>
        <v>0</v>
      </c>
      <c r="AA68" s="317">
        <f t="shared" si="10"/>
        <v>0</v>
      </c>
      <c r="AB68" s="317">
        <f t="shared" si="11"/>
        <v>0</v>
      </c>
      <c r="AC68" s="431" t="str">
        <f t="shared" si="1"/>
        <v/>
      </c>
    </row>
    <row r="69" spans="1:29">
      <c r="A69" s="347"/>
      <c r="B69" s="274"/>
      <c r="C69" s="276"/>
      <c r="D69" s="291"/>
      <c r="E69" s="290">
        <f t="shared" si="2"/>
        <v>0</v>
      </c>
      <c r="F69" s="291"/>
      <c r="G69" s="290">
        <f t="shared" si="3"/>
        <v>0</v>
      </c>
      <c r="H69" s="276"/>
      <c r="I69" s="291"/>
      <c r="J69" s="283">
        <f t="shared" si="4"/>
        <v>0</v>
      </c>
      <c r="K69" s="290">
        <f t="shared" si="5"/>
        <v>0</v>
      </c>
      <c r="L69" s="276"/>
      <c r="M69" s="690"/>
      <c r="N69" s="691"/>
      <c r="O69" s="692"/>
      <c r="P69" s="291"/>
      <c r="Q69" s="290">
        <f t="shared" si="12"/>
        <v>0</v>
      </c>
      <c r="R69" s="276"/>
      <c r="S69" s="291"/>
      <c r="T69" s="283">
        <f t="shared" si="6"/>
        <v>0</v>
      </c>
      <c r="U69" s="290">
        <f t="shared" si="7"/>
        <v>0</v>
      </c>
      <c r="V69" s="291"/>
      <c r="W69" s="306"/>
      <c r="X69" s="291"/>
      <c r="Y69" s="283">
        <f t="shared" si="8"/>
        <v>0</v>
      </c>
      <c r="Z69" s="290">
        <f t="shared" si="9"/>
        <v>0</v>
      </c>
      <c r="AA69" s="317">
        <f t="shared" si="10"/>
        <v>0</v>
      </c>
      <c r="AB69" s="317">
        <f t="shared" si="11"/>
        <v>0</v>
      </c>
      <c r="AC69" s="431" t="str">
        <f t="shared" si="1"/>
        <v/>
      </c>
    </row>
    <row r="70" spans="1:29">
      <c r="A70" s="347"/>
      <c r="B70" s="274"/>
      <c r="C70" s="276"/>
      <c r="D70" s="291"/>
      <c r="E70" s="290">
        <f t="shared" si="2"/>
        <v>0</v>
      </c>
      <c r="F70" s="291"/>
      <c r="G70" s="290">
        <f t="shared" si="3"/>
        <v>0</v>
      </c>
      <c r="H70" s="276"/>
      <c r="I70" s="291"/>
      <c r="J70" s="283">
        <f t="shared" si="4"/>
        <v>0</v>
      </c>
      <c r="K70" s="290">
        <f t="shared" si="5"/>
        <v>0</v>
      </c>
      <c r="L70" s="276"/>
      <c r="M70" s="690"/>
      <c r="N70" s="691"/>
      <c r="O70" s="692"/>
      <c r="P70" s="291"/>
      <c r="Q70" s="290">
        <f t="shared" si="12"/>
        <v>0</v>
      </c>
      <c r="R70" s="276"/>
      <c r="S70" s="291"/>
      <c r="T70" s="283">
        <f t="shared" si="6"/>
        <v>0</v>
      </c>
      <c r="U70" s="290">
        <f t="shared" si="7"/>
        <v>0</v>
      </c>
      <c r="V70" s="291"/>
      <c r="W70" s="306"/>
      <c r="X70" s="291"/>
      <c r="Y70" s="283">
        <f t="shared" si="8"/>
        <v>0</v>
      </c>
      <c r="Z70" s="290">
        <f t="shared" si="9"/>
        <v>0</v>
      </c>
      <c r="AA70" s="317">
        <f t="shared" si="10"/>
        <v>0</v>
      </c>
      <c r="AB70" s="317">
        <f t="shared" si="11"/>
        <v>0</v>
      </c>
      <c r="AC70" s="431" t="str">
        <f t="shared" si="1"/>
        <v/>
      </c>
    </row>
    <row r="71" spans="1:29">
      <c r="A71" s="347"/>
      <c r="B71" s="274"/>
      <c r="C71" s="276"/>
      <c r="D71" s="291"/>
      <c r="E71" s="290">
        <f t="shared" si="2"/>
        <v>0</v>
      </c>
      <c r="F71" s="291"/>
      <c r="G71" s="290">
        <f t="shared" si="3"/>
        <v>0</v>
      </c>
      <c r="H71" s="276"/>
      <c r="I71" s="291"/>
      <c r="J71" s="283">
        <f t="shared" si="4"/>
        <v>0</v>
      </c>
      <c r="K71" s="290">
        <f t="shared" si="5"/>
        <v>0</v>
      </c>
      <c r="L71" s="276"/>
      <c r="M71" s="690"/>
      <c r="N71" s="691"/>
      <c r="O71" s="692"/>
      <c r="P71" s="291"/>
      <c r="Q71" s="290">
        <f t="shared" si="12"/>
        <v>0</v>
      </c>
      <c r="R71" s="276"/>
      <c r="S71" s="291"/>
      <c r="T71" s="283">
        <f t="shared" si="6"/>
        <v>0</v>
      </c>
      <c r="U71" s="290">
        <f t="shared" si="7"/>
        <v>0</v>
      </c>
      <c r="V71" s="291"/>
      <c r="W71" s="306"/>
      <c r="X71" s="291"/>
      <c r="Y71" s="283">
        <f t="shared" si="8"/>
        <v>0</v>
      </c>
      <c r="Z71" s="290">
        <f t="shared" si="9"/>
        <v>0</v>
      </c>
      <c r="AA71" s="317">
        <f t="shared" si="10"/>
        <v>0</v>
      </c>
      <c r="AB71" s="317">
        <f t="shared" si="11"/>
        <v>0</v>
      </c>
      <c r="AC71" s="431" t="str">
        <f t="shared" ref="AC71:AC81" si="13">IF(COUNTA(A71:D71,F71,H71:I71,L71:P71,R71:S71,V71:X71)&gt;0,"Y","")</f>
        <v/>
      </c>
    </row>
    <row r="72" spans="1:29">
      <c r="A72" s="347"/>
      <c r="B72" s="274"/>
      <c r="C72" s="276"/>
      <c r="D72" s="291"/>
      <c r="E72" s="290">
        <f t="shared" ref="E72:E80" si="14">ROUND(D72+(C72*$E$4),2)</f>
        <v>0</v>
      </c>
      <c r="F72" s="291"/>
      <c r="G72" s="290">
        <f t="shared" ref="G72:G80" si="15">ROUND(F72+(C72*$G$4),2)</f>
        <v>0</v>
      </c>
      <c r="H72" s="276"/>
      <c r="I72" s="291"/>
      <c r="J72" s="283">
        <f t="shared" ref="J72:J80" si="16">ROUND(I72*$J$4,2)</f>
        <v>0</v>
      </c>
      <c r="K72" s="290">
        <f t="shared" ref="K72:K80" si="17">ROUND(I72-J72,2)</f>
        <v>0</v>
      </c>
      <c r="L72" s="276"/>
      <c r="M72" s="690"/>
      <c r="N72" s="691"/>
      <c r="O72" s="692"/>
      <c r="P72" s="291"/>
      <c r="Q72" s="290">
        <f t="shared" si="12"/>
        <v>0</v>
      </c>
      <c r="R72" s="276"/>
      <c r="S72" s="291"/>
      <c r="T72" s="283">
        <f t="shared" ref="T72:T80" si="18">ROUND(S72*$T$4,2)</f>
        <v>0</v>
      </c>
      <c r="U72" s="290">
        <f t="shared" ref="U72:U80" si="19">ROUND(S72-T72,2)</f>
        <v>0</v>
      </c>
      <c r="V72" s="291"/>
      <c r="W72" s="306"/>
      <c r="X72" s="291"/>
      <c r="Y72" s="283">
        <f t="shared" si="8"/>
        <v>0</v>
      </c>
      <c r="Z72" s="290">
        <f t="shared" si="9"/>
        <v>0</v>
      </c>
      <c r="AA72" s="317">
        <f t="shared" si="10"/>
        <v>0</v>
      </c>
      <c r="AB72" s="317">
        <f t="shared" si="11"/>
        <v>0</v>
      </c>
      <c r="AC72" s="431" t="str">
        <f t="shared" si="13"/>
        <v/>
      </c>
    </row>
    <row r="73" spans="1:29">
      <c r="A73" s="347"/>
      <c r="B73" s="274"/>
      <c r="C73" s="276"/>
      <c r="D73" s="291"/>
      <c r="E73" s="290">
        <f t="shared" si="14"/>
        <v>0</v>
      </c>
      <c r="F73" s="291"/>
      <c r="G73" s="290">
        <f t="shared" si="15"/>
        <v>0</v>
      </c>
      <c r="H73" s="276"/>
      <c r="I73" s="291"/>
      <c r="J73" s="283">
        <f t="shared" si="16"/>
        <v>0</v>
      </c>
      <c r="K73" s="290">
        <f t="shared" si="17"/>
        <v>0</v>
      </c>
      <c r="L73" s="276"/>
      <c r="M73" s="690"/>
      <c r="N73" s="691"/>
      <c r="O73" s="692"/>
      <c r="P73" s="291"/>
      <c r="Q73" s="290">
        <f t="shared" si="12"/>
        <v>0</v>
      </c>
      <c r="R73" s="276"/>
      <c r="S73" s="291"/>
      <c r="T73" s="283">
        <f t="shared" si="18"/>
        <v>0</v>
      </c>
      <c r="U73" s="290">
        <f t="shared" si="19"/>
        <v>0</v>
      </c>
      <c r="V73" s="291"/>
      <c r="W73" s="306"/>
      <c r="X73" s="291"/>
      <c r="Y73" s="283">
        <f t="shared" ref="Y73:Y80" si="20">ROUND(X73*Y$4,2)</f>
        <v>0</v>
      </c>
      <c r="Z73" s="290">
        <f t="shared" ref="Z73:Z80" si="21">ROUND(X73-Y73,2)</f>
        <v>0</v>
      </c>
      <c r="AA73" s="317">
        <f t="shared" si="10"/>
        <v>0</v>
      </c>
      <c r="AB73" s="317">
        <f t="shared" si="11"/>
        <v>0</v>
      </c>
      <c r="AC73" s="431" t="str">
        <f t="shared" si="13"/>
        <v/>
      </c>
    </row>
    <row r="74" spans="1:29">
      <c r="A74" s="347"/>
      <c r="B74" s="274"/>
      <c r="C74" s="276"/>
      <c r="D74" s="291"/>
      <c r="E74" s="290">
        <f t="shared" si="14"/>
        <v>0</v>
      </c>
      <c r="F74" s="291"/>
      <c r="G74" s="290">
        <f t="shared" si="15"/>
        <v>0</v>
      </c>
      <c r="H74" s="276"/>
      <c r="I74" s="291"/>
      <c r="J74" s="283">
        <f t="shared" si="16"/>
        <v>0</v>
      </c>
      <c r="K74" s="290">
        <f t="shared" si="17"/>
        <v>0</v>
      </c>
      <c r="L74" s="276"/>
      <c r="M74" s="690"/>
      <c r="N74" s="691"/>
      <c r="O74" s="692"/>
      <c r="P74" s="291"/>
      <c r="Q74" s="290">
        <f t="shared" si="12"/>
        <v>0</v>
      </c>
      <c r="R74" s="276"/>
      <c r="S74" s="291"/>
      <c r="T74" s="283">
        <f t="shared" si="18"/>
        <v>0</v>
      </c>
      <c r="U74" s="290">
        <f t="shared" si="19"/>
        <v>0</v>
      </c>
      <c r="V74" s="291"/>
      <c r="W74" s="306"/>
      <c r="X74" s="291"/>
      <c r="Y74" s="283">
        <f t="shared" si="20"/>
        <v>0</v>
      </c>
      <c r="Z74" s="290">
        <f t="shared" si="21"/>
        <v>0</v>
      </c>
      <c r="AA74" s="317">
        <f t="shared" si="10"/>
        <v>0</v>
      </c>
      <c r="AB74" s="317">
        <f t="shared" si="11"/>
        <v>0</v>
      </c>
      <c r="AC74" s="431" t="str">
        <f t="shared" si="13"/>
        <v/>
      </c>
    </row>
    <row r="75" spans="1:29">
      <c r="A75" s="347"/>
      <c r="B75" s="274"/>
      <c r="C75" s="276"/>
      <c r="D75" s="291"/>
      <c r="E75" s="290">
        <f t="shared" si="14"/>
        <v>0</v>
      </c>
      <c r="F75" s="291"/>
      <c r="G75" s="290">
        <f t="shared" si="15"/>
        <v>0</v>
      </c>
      <c r="H75" s="276"/>
      <c r="I75" s="291"/>
      <c r="J75" s="283">
        <f t="shared" si="16"/>
        <v>0</v>
      </c>
      <c r="K75" s="290">
        <f t="shared" si="17"/>
        <v>0</v>
      </c>
      <c r="L75" s="276"/>
      <c r="M75" s="690"/>
      <c r="N75" s="691"/>
      <c r="O75" s="692"/>
      <c r="P75" s="291"/>
      <c r="Q75" s="290">
        <f t="shared" si="12"/>
        <v>0</v>
      </c>
      <c r="R75" s="276"/>
      <c r="S75" s="291"/>
      <c r="T75" s="283">
        <f t="shared" si="18"/>
        <v>0</v>
      </c>
      <c r="U75" s="290">
        <f t="shared" si="19"/>
        <v>0</v>
      </c>
      <c r="V75" s="291"/>
      <c r="W75" s="306"/>
      <c r="X75" s="291"/>
      <c r="Y75" s="283">
        <f t="shared" si="20"/>
        <v>0</v>
      </c>
      <c r="Z75" s="290">
        <f t="shared" si="21"/>
        <v>0</v>
      </c>
      <c r="AA75" s="317">
        <f t="shared" si="10"/>
        <v>0</v>
      </c>
      <c r="AB75" s="317">
        <f t="shared" si="11"/>
        <v>0</v>
      </c>
      <c r="AC75" s="431" t="str">
        <f t="shared" si="13"/>
        <v/>
      </c>
    </row>
    <row r="76" spans="1:29">
      <c r="A76" s="347"/>
      <c r="B76" s="274"/>
      <c r="C76" s="276"/>
      <c r="D76" s="291"/>
      <c r="E76" s="290">
        <f t="shared" si="14"/>
        <v>0</v>
      </c>
      <c r="F76" s="291"/>
      <c r="G76" s="290">
        <f t="shared" si="15"/>
        <v>0</v>
      </c>
      <c r="H76" s="276"/>
      <c r="I76" s="291"/>
      <c r="J76" s="283">
        <f t="shared" si="16"/>
        <v>0</v>
      </c>
      <c r="K76" s="290">
        <f t="shared" si="17"/>
        <v>0</v>
      </c>
      <c r="L76" s="276"/>
      <c r="M76" s="690"/>
      <c r="N76" s="691"/>
      <c r="O76" s="692"/>
      <c r="P76" s="291"/>
      <c r="Q76" s="290">
        <f t="shared" si="12"/>
        <v>0</v>
      </c>
      <c r="R76" s="276"/>
      <c r="S76" s="291"/>
      <c r="T76" s="283">
        <f t="shared" si="18"/>
        <v>0</v>
      </c>
      <c r="U76" s="290">
        <f t="shared" si="19"/>
        <v>0</v>
      </c>
      <c r="V76" s="291"/>
      <c r="W76" s="306"/>
      <c r="X76" s="291"/>
      <c r="Y76" s="283">
        <f t="shared" si="20"/>
        <v>0</v>
      </c>
      <c r="Z76" s="290">
        <f t="shared" si="21"/>
        <v>0</v>
      </c>
      <c r="AA76" s="317">
        <f t="shared" si="10"/>
        <v>0</v>
      </c>
      <c r="AB76" s="317">
        <f t="shared" si="11"/>
        <v>0</v>
      </c>
      <c r="AC76" s="431" t="str">
        <f t="shared" si="13"/>
        <v/>
      </c>
    </row>
    <row r="77" spans="1:29">
      <c r="A77" s="347"/>
      <c r="B77" s="274"/>
      <c r="C77" s="276"/>
      <c r="D77" s="291"/>
      <c r="E77" s="290">
        <f t="shared" si="14"/>
        <v>0</v>
      </c>
      <c r="F77" s="291"/>
      <c r="G77" s="290">
        <f t="shared" si="15"/>
        <v>0</v>
      </c>
      <c r="H77" s="276"/>
      <c r="I77" s="291"/>
      <c r="J77" s="283">
        <f t="shared" si="16"/>
        <v>0</v>
      </c>
      <c r="K77" s="290">
        <f t="shared" si="17"/>
        <v>0</v>
      </c>
      <c r="L77" s="276"/>
      <c r="M77" s="690"/>
      <c r="N77" s="691"/>
      <c r="O77" s="692"/>
      <c r="P77" s="291"/>
      <c r="Q77" s="290">
        <f t="shared" si="12"/>
        <v>0</v>
      </c>
      <c r="R77" s="276"/>
      <c r="S77" s="291"/>
      <c r="T77" s="283">
        <f t="shared" si="18"/>
        <v>0</v>
      </c>
      <c r="U77" s="290">
        <f t="shared" si="19"/>
        <v>0</v>
      </c>
      <c r="V77" s="291"/>
      <c r="W77" s="306"/>
      <c r="X77" s="291"/>
      <c r="Y77" s="283">
        <f t="shared" si="20"/>
        <v>0</v>
      </c>
      <c r="Z77" s="290">
        <f t="shared" si="21"/>
        <v>0</v>
      </c>
      <c r="AA77" s="317">
        <f>SUM(C77:D77,F77,H77:I77,L77:P77,R77:S77,Y77)</f>
        <v>0</v>
      </c>
      <c r="AB77" s="317">
        <f>SUM(C77:D77,F77,H77:I77,L77:P77,R77:S77,V77:W77,X77)</f>
        <v>0</v>
      </c>
      <c r="AC77" s="431" t="str">
        <f t="shared" si="13"/>
        <v/>
      </c>
    </row>
    <row r="78" spans="1:29">
      <c r="A78" s="347"/>
      <c r="B78" s="274"/>
      <c r="C78" s="276"/>
      <c r="D78" s="291"/>
      <c r="E78" s="290">
        <f t="shared" si="14"/>
        <v>0</v>
      </c>
      <c r="F78" s="291"/>
      <c r="G78" s="290">
        <f t="shared" si="15"/>
        <v>0</v>
      </c>
      <c r="H78" s="276"/>
      <c r="I78" s="291"/>
      <c r="J78" s="283">
        <f t="shared" si="16"/>
        <v>0</v>
      </c>
      <c r="K78" s="290">
        <f t="shared" si="17"/>
        <v>0</v>
      </c>
      <c r="L78" s="276"/>
      <c r="M78" s="690"/>
      <c r="N78" s="691"/>
      <c r="O78" s="692"/>
      <c r="P78" s="291"/>
      <c r="Q78" s="290">
        <f t="shared" si="12"/>
        <v>0</v>
      </c>
      <c r="R78" s="276"/>
      <c r="S78" s="291"/>
      <c r="T78" s="283">
        <f t="shared" si="18"/>
        <v>0</v>
      </c>
      <c r="U78" s="290">
        <f t="shared" si="19"/>
        <v>0</v>
      </c>
      <c r="V78" s="291"/>
      <c r="W78" s="306"/>
      <c r="X78" s="291"/>
      <c r="Y78" s="283">
        <f t="shared" si="20"/>
        <v>0</v>
      </c>
      <c r="Z78" s="290">
        <f t="shared" si="21"/>
        <v>0</v>
      </c>
      <c r="AA78" s="317">
        <f>SUM(C78:D78,F78,H78:I78,L78:P78,R78:S78,Y78)</f>
        <v>0</v>
      </c>
      <c r="AB78" s="317">
        <f>SUM(C78:D78,F78,H78:I78,L78:P78,R78:S78,V78:W78,X78)</f>
        <v>0</v>
      </c>
      <c r="AC78" s="431" t="str">
        <f t="shared" si="13"/>
        <v/>
      </c>
    </row>
    <row r="79" spans="1:29">
      <c r="A79" s="347"/>
      <c r="B79" s="274"/>
      <c r="C79" s="276"/>
      <c r="D79" s="291"/>
      <c r="E79" s="290">
        <f t="shared" si="14"/>
        <v>0</v>
      </c>
      <c r="F79" s="291"/>
      <c r="G79" s="290">
        <f t="shared" si="15"/>
        <v>0</v>
      </c>
      <c r="H79" s="276"/>
      <c r="I79" s="291"/>
      <c r="J79" s="283">
        <f t="shared" si="16"/>
        <v>0</v>
      </c>
      <c r="K79" s="290">
        <f t="shared" si="17"/>
        <v>0</v>
      </c>
      <c r="L79" s="276"/>
      <c r="M79" s="690"/>
      <c r="N79" s="691"/>
      <c r="O79" s="692"/>
      <c r="P79" s="291"/>
      <c r="Q79" s="290">
        <f t="shared" si="12"/>
        <v>0</v>
      </c>
      <c r="R79" s="276"/>
      <c r="S79" s="291"/>
      <c r="T79" s="283">
        <f t="shared" si="18"/>
        <v>0</v>
      </c>
      <c r="U79" s="290">
        <f t="shared" si="19"/>
        <v>0</v>
      </c>
      <c r="V79" s="291"/>
      <c r="W79" s="306"/>
      <c r="X79" s="291"/>
      <c r="Y79" s="283">
        <f t="shared" si="20"/>
        <v>0</v>
      </c>
      <c r="Z79" s="290">
        <f t="shared" si="21"/>
        <v>0</v>
      </c>
      <c r="AA79" s="317">
        <f>SUM(C79:D79,F79,H79:I79,L79:P79,R79:S79,Y79)</f>
        <v>0</v>
      </c>
      <c r="AB79" s="317">
        <f>SUM(C79:D79,F79,H79:I79,L79:P79,R79:S79,V79:W79,X79)</f>
        <v>0</v>
      </c>
      <c r="AC79" s="431" t="str">
        <f t="shared" si="13"/>
        <v/>
      </c>
    </row>
    <row r="80" spans="1:29" ht="16.5" thickBot="1">
      <c r="A80" s="408"/>
      <c r="B80" s="277"/>
      <c r="C80" s="409"/>
      <c r="D80" s="410"/>
      <c r="E80" s="293">
        <f t="shared" si="14"/>
        <v>0</v>
      </c>
      <c r="F80" s="410"/>
      <c r="G80" s="293">
        <f t="shared" si="15"/>
        <v>0</v>
      </c>
      <c r="H80" s="409"/>
      <c r="I80" s="410"/>
      <c r="J80" s="284">
        <f t="shared" si="16"/>
        <v>0</v>
      </c>
      <c r="K80" s="293">
        <f t="shared" si="17"/>
        <v>0</v>
      </c>
      <c r="L80" s="409"/>
      <c r="M80" s="693"/>
      <c r="N80" s="694"/>
      <c r="O80" s="695"/>
      <c r="P80" s="410"/>
      <c r="Q80" s="293">
        <f t="shared" si="12"/>
        <v>0</v>
      </c>
      <c r="R80" s="409"/>
      <c r="S80" s="410"/>
      <c r="T80" s="284">
        <f t="shared" si="18"/>
        <v>0</v>
      </c>
      <c r="U80" s="293">
        <f t="shared" si="19"/>
        <v>0</v>
      </c>
      <c r="V80" s="410"/>
      <c r="W80" s="411"/>
      <c r="X80" s="410"/>
      <c r="Y80" s="284">
        <f t="shared" si="20"/>
        <v>0</v>
      </c>
      <c r="Z80" s="293">
        <f t="shared" si="21"/>
        <v>0</v>
      </c>
      <c r="AA80" s="318">
        <f>SUM(C80:D80,F80,H80:I80,L80:P80,R80:S80,Y80)</f>
        <v>0</v>
      </c>
      <c r="AB80" s="318">
        <f>SUM(C80:D80,F80,H80:I80,L80:P80,R80:S80,V80:W80,X80)</f>
        <v>0</v>
      </c>
      <c r="AC80" s="431" t="str">
        <f t="shared" si="13"/>
        <v/>
      </c>
    </row>
    <row r="81" spans="1:31" ht="17.25" thickTop="1" thickBot="1">
      <c r="A81" s="687" t="s">
        <v>46</v>
      </c>
      <c r="B81" s="311">
        <f t="shared" ref="B81:AB81" si="22">SUM(B6:B80)</f>
        <v>1</v>
      </c>
      <c r="C81" s="311">
        <f t="shared" si="22"/>
        <v>0</v>
      </c>
      <c r="D81" s="312">
        <f t="shared" si="22"/>
        <v>0</v>
      </c>
      <c r="E81" s="313">
        <f t="shared" si="22"/>
        <v>0</v>
      </c>
      <c r="F81" s="312">
        <f t="shared" si="22"/>
        <v>0</v>
      </c>
      <c r="G81" s="313">
        <f t="shared" si="22"/>
        <v>0</v>
      </c>
      <c r="H81" s="311">
        <f t="shared" si="22"/>
        <v>0</v>
      </c>
      <c r="I81" s="312">
        <f t="shared" si="22"/>
        <v>0</v>
      </c>
      <c r="J81" s="314">
        <f t="shared" si="22"/>
        <v>0</v>
      </c>
      <c r="K81" s="313">
        <f t="shared" si="22"/>
        <v>0</v>
      </c>
      <c r="L81" s="311">
        <f t="shared" si="22"/>
        <v>0</v>
      </c>
      <c r="M81" s="424">
        <f t="shared" si="22"/>
        <v>0</v>
      </c>
      <c r="N81" s="425">
        <f t="shared" si="22"/>
        <v>0</v>
      </c>
      <c r="O81" s="417">
        <f t="shared" si="22"/>
        <v>0</v>
      </c>
      <c r="P81" s="312">
        <f t="shared" si="22"/>
        <v>0</v>
      </c>
      <c r="Q81" s="313">
        <f t="shared" si="22"/>
        <v>0</v>
      </c>
      <c r="R81" s="311">
        <f t="shared" si="22"/>
        <v>0</v>
      </c>
      <c r="S81" s="312">
        <f t="shared" si="22"/>
        <v>0</v>
      </c>
      <c r="T81" s="314">
        <f t="shared" si="22"/>
        <v>0</v>
      </c>
      <c r="U81" s="313">
        <f t="shared" si="22"/>
        <v>0</v>
      </c>
      <c r="V81" s="312">
        <f t="shared" si="22"/>
        <v>0</v>
      </c>
      <c r="W81" s="313">
        <f t="shared" si="22"/>
        <v>0</v>
      </c>
      <c r="X81" s="312">
        <f t="shared" si="22"/>
        <v>0</v>
      </c>
      <c r="Y81" s="314">
        <f t="shared" si="22"/>
        <v>0</v>
      </c>
      <c r="Z81" s="313">
        <f t="shared" si="22"/>
        <v>0</v>
      </c>
      <c r="AA81" s="315">
        <f t="shared" si="22"/>
        <v>1</v>
      </c>
      <c r="AB81" s="315">
        <f t="shared" si="22"/>
        <v>1</v>
      </c>
      <c r="AC81" s="434" t="str">
        <f t="shared" si="13"/>
        <v>Y</v>
      </c>
      <c r="AD81" s="107"/>
      <c r="AE81" s="107"/>
    </row>
    <row r="84" spans="1:31">
      <c r="J84" s="14"/>
      <c r="K84" s="14"/>
    </row>
    <row r="85" spans="1:31">
      <c r="C85" s="124"/>
      <c r="D85" s="122"/>
      <c r="E85" s="122"/>
      <c r="F85" s="122"/>
      <c r="G85" s="122"/>
      <c r="H85" s="122"/>
      <c r="I85" s="122"/>
      <c r="J85" s="122"/>
      <c r="K85" s="122"/>
      <c r="L85" s="122"/>
      <c r="M85" s="122"/>
      <c r="N85" s="122"/>
      <c r="O85" s="122"/>
      <c r="P85" s="123"/>
      <c r="Q85" s="122"/>
      <c r="R85" s="122"/>
      <c r="S85" s="122"/>
      <c r="T85" s="122"/>
      <c r="U85" s="122"/>
    </row>
    <row r="86" spans="1:31">
      <c r="C86" s="124"/>
      <c r="D86" s="124"/>
      <c r="E86" s="124"/>
      <c r="F86" s="124"/>
      <c r="G86" s="124"/>
      <c r="H86" s="124"/>
      <c r="I86" s="124"/>
      <c r="J86" s="124"/>
      <c r="K86" s="124"/>
      <c r="L86" s="124"/>
      <c r="M86" s="124"/>
      <c r="N86" s="124"/>
      <c r="O86" s="124"/>
      <c r="P86" s="124"/>
      <c r="Q86" s="124"/>
      <c r="R86" s="124"/>
      <c r="S86" s="124"/>
      <c r="T86" s="124"/>
    </row>
    <row r="89" spans="1:31">
      <c r="E89" s="123"/>
    </row>
    <row r="90" spans="1:31">
      <c r="D90" s="123"/>
      <c r="F90" s="123"/>
      <c r="P90" s="123"/>
    </row>
    <row r="91" spans="1:31">
      <c r="E91" s="124"/>
    </row>
  </sheetData>
  <sheetProtection algorithmName="SHA-512" hashValue="F52IOGwkFynV2z8Rviq3+16gZkg5YQydR/cQ6NfwKnaswRcZte4HshgfxYjejxKIi680sCvWWZaOsNmwOTWwgw==" saltValue="2qtmAaEUZpoTQzwDLHqXgw==" spinCount="100000" sheet="1" objects="1" scenarios="1" formatColumns="0" formatRows="0" autoFilter="0"/>
  <autoFilter ref="A5:AC81" xr:uid="{00000000-0009-0000-0000-000004000000}"/>
  <dataConsolidate/>
  <mergeCells count="2">
    <mergeCell ref="M3:N3"/>
    <mergeCell ref="A3:A4"/>
  </mergeCells>
  <conditionalFormatting sqref="A15:A80 C16:D80 B9:D11 C8:D8 F8:F11 H6:H11 I8:I11 L8:P11 R8:S11 F15:F80 H15:I80 L15:P80 R15:S80 V8:X11 V15:X80 D15">
    <cfRule type="expression" dxfId="9" priority="4">
      <formula>MOD(ROW(),2)=1</formula>
    </cfRule>
  </conditionalFormatting>
  <conditionalFormatting sqref="C14:C15">
    <cfRule type="expression" dxfId="8" priority="3">
      <formula>MOD(ROW(),2)=1</formula>
    </cfRule>
  </conditionalFormatting>
  <conditionalFormatting sqref="C13">
    <cfRule type="expression" dxfId="7" priority="1">
      <formula>MOD(ROW(),2)=1</formula>
    </cfRule>
  </conditionalFormatting>
  <dataValidations count="6">
    <dataValidation type="decimal" operator="greaterThanOrEqual" allowBlank="1" showInputMessage="1" showErrorMessage="1" sqref="Y4:Z4 Y6:Z80" xr:uid="{00000000-0002-0000-0400-000000000000}">
      <formula1>0</formula1>
    </dataValidation>
    <dataValidation type="custom" allowBlank="1" showErrorMessage="1" errorTitle="Percentage" error="Percentage cannot have more than 2 decimal places after it" promptTitle="Percentage" prompt="Percentage must be held to 2 additional decimal places" sqref="G4" xr:uid="{00000000-0002-0000-0400-000001000000}">
      <formula1>AND(G4&gt;=0,ROUND(G4,4)=G4)</formula1>
    </dataValidation>
    <dataValidation type="custom" allowBlank="1" showInputMessage="1" showErrorMessage="1" sqref="J4" xr:uid="{00000000-0002-0000-0400-000002000000}">
      <formula1>AND(J4&gt;=0, ROUND(J4,4)=J4)</formula1>
    </dataValidation>
    <dataValidation type="custom" allowBlank="1" showInputMessage="1" showErrorMessage="1" sqref="T4" xr:uid="{00000000-0002-0000-0400-000003000000}">
      <formula1>AND(T4&gt;=0,ROUND(T4,4)=T4)</formula1>
    </dataValidation>
    <dataValidation type="list" showInputMessage="1" showErrorMessage="1" sqref="F1" xr:uid="{00000000-0002-0000-0400-000004000000}">
      <formula1>#REF!</formula1>
    </dataValidation>
    <dataValidation type="custom" allowBlank="1" showInputMessage="1" showErrorMessage="1" sqref="B6:X80" xr:uid="{00000000-0002-0000-0400-000005000000}">
      <formula1>AND(B6&gt;=0,ROUND(B6,2)=B6)</formula1>
    </dataValidation>
  </dataValidations>
  <printOptions horizontalCentered="1"/>
  <pageMargins left="0.25" right="0.25" top="0.25" bottom="0.5" header="0.25" footer="0.25"/>
  <pageSetup scale="44" orientation="landscape" r:id="rId1"/>
  <ignoredErrors>
    <ignoredError sqref="O5:U5 B4:D4 F4 H4:I4 O4:P4 U4:V4 R4:S4 K4:M4 B5:M5" unlockedFormula="1"/>
    <ignoredError sqref="V81:W8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T110"/>
  <sheetViews>
    <sheetView zoomScale="90" zoomScaleNormal="90" zoomScaleSheetLayoutView="90" workbookViewId="0">
      <pane xSplit="1" ySplit="5" topLeftCell="B6" activePane="bottomRight" state="frozenSplit"/>
      <selection pane="topRight"/>
      <selection pane="bottomLeft"/>
      <selection pane="bottomRight"/>
    </sheetView>
  </sheetViews>
  <sheetFormatPr defaultColWidth="1.44140625" defaultRowHeight="12.75"/>
  <cols>
    <col min="1" max="1" width="38.5546875" style="14" customWidth="1"/>
    <col min="2" max="2" width="15.21875" style="14" customWidth="1"/>
    <col min="3" max="3" width="1.44140625" style="14" customWidth="1"/>
    <col min="4" max="5" width="13.33203125" style="14" customWidth="1"/>
    <col min="6" max="8" width="12.77734375" style="14" customWidth="1"/>
    <col min="9" max="11" width="13.6640625" style="14" customWidth="1"/>
    <col min="12" max="14" width="13.6640625" style="14" hidden="1" customWidth="1"/>
    <col min="15" max="18" width="12.77734375" style="14" customWidth="1"/>
    <col min="19" max="19" width="10.44140625" style="14" customWidth="1"/>
    <col min="20" max="20" width="4.2187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688" t="str">
        <f>IF('A- Front Page'!B6="","",'A- Front Page'!B6)</f>
        <v/>
      </c>
      <c r="B1" s="47"/>
    </row>
    <row r="2" spans="1:20" s="3" customFormat="1" ht="21.75" customHeight="1">
      <c r="A2" s="376" t="s">
        <v>41</v>
      </c>
      <c r="D2" s="15"/>
      <c r="E2" s="15"/>
    </row>
    <row r="3" spans="1:20" s="3" customFormat="1" ht="10.5" customHeight="1"/>
    <row r="4" spans="1:20" s="705" customFormat="1" ht="32.25" customHeight="1">
      <c r="A4" s="699" t="s">
        <v>4</v>
      </c>
      <c r="B4" s="699" t="s">
        <v>36</v>
      </c>
      <c r="C4" s="704"/>
      <c r="D4" s="700" t="s">
        <v>16</v>
      </c>
      <c r="E4" s="700" t="s">
        <v>196</v>
      </c>
      <c r="F4" s="701" t="s">
        <v>18</v>
      </c>
      <c r="G4" s="701" t="s">
        <v>25</v>
      </c>
      <c r="H4" s="701" t="s">
        <v>12</v>
      </c>
      <c r="I4" s="701" t="s">
        <v>32</v>
      </c>
      <c r="J4" s="701" t="s">
        <v>33</v>
      </c>
      <c r="K4" s="701" t="s">
        <v>14</v>
      </c>
      <c r="L4" s="701" t="s">
        <v>246</v>
      </c>
      <c r="M4" s="701" t="s">
        <v>247</v>
      </c>
      <c r="N4" s="701" t="s">
        <v>24</v>
      </c>
      <c r="O4" s="701" t="s">
        <v>19</v>
      </c>
      <c r="P4" s="701" t="s">
        <v>27</v>
      </c>
      <c r="Q4" s="701" t="s">
        <v>34</v>
      </c>
      <c r="R4" s="701" t="s">
        <v>35</v>
      </c>
      <c r="S4" s="701" t="s">
        <v>344</v>
      </c>
      <c r="T4" s="702" t="s">
        <v>404</v>
      </c>
    </row>
    <row r="5" spans="1:20" s="58" customFormat="1" ht="15.75">
      <c r="A5" s="155">
        <v>1</v>
      </c>
      <c r="B5" s="155">
        <v>2</v>
      </c>
      <c r="C5" s="3"/>
      <c r="D5" s="16"/>
      <c r="E5" s="16"/>
      <c r="F5" s="17"/>
      <c r="G5" s="17"/>
      <c r="H5" s="17"/>
      <c r="I5" s="17"/>
      <c r="J5" s="17"/>
      <c r="K5" s="17"/>
      <c r="L5" s="17"/>
      <c r="M5" s="17"/>
      <c r="N5" s="17"/>
      <c r="O5" s="17"/>
      <c r="P5" s="17"/>
      <c r="Q5" s="17"/>
      <c r="R5" s="17"/>
      <c r="S5" s="17"/>
      <c r="T5" s="449" t="s">
        <v>405</v>
      </c>
    </row>
    <row r="6" spans="1:20" ht="15" customHeight="1">
      <c r="A6" s="149" t="str">
        <f>IF('B1- GrossFTEs'!A6=0,"",'B1- GrossFTEs'!A6)</f>
        <v>Title IV-D Child Support (Reimbursed)</v>
      </c>
      <c r="B6" s="152"/>
      <c r="C6" s="50"/>
      <c r="D6" s="108"/>
      <c r="E6" s="108"/>
      <c r="F6" s="109"/>
      <c r="G6" s="109"/>
      <c r="H6" s="51">
        <f>ROUND(B6,0)</f>
        <v>0</v>
      </c>
      <c r="I6" s="109"/>
      <c r="J6" s="109"/>
      <c r="K6" s="109"/>
      <c r="L6" s="109"/>
      <c r="M6" s="109"/>
      <c r="N6" s="109"/>
      <c r="O6" s="109"/>
      <c r="P6" s="109"/>
      <c r="Q6" s="109"/>
      <c r="R6" s="109"/>
      <c r="S6" s="109"/>
      <c r="T6" s="437" t="str">
        <f>IF(AND(COUNTA(A6:B6)&gt;0,A6&lt;&gt;""),"Y","")</f>
        <v>Y</v>
      </c>
    </row>
    <row r="7" spans="1:20" ht="15" customHeight="1">
      <c r="A7" s="149" t="str">
        <f>IF('B1- GrossFTEs'!A7=0,"",'B1- GrossFTEs'!A7)</f>
        <v>Title IV-D Child Support (Non-Reimbursed)</v>
      </c>
      <c r="B7" s="153"/>
      <c r="C7" s="50"/>
      <c r="D7" s="109"/>
      <c r="E7" s="109"/>
      <c r="F7" s="109"/>
      <c r="G7" s="109"/>
      <c r="H7" s="51">
        <f>ROUND(B7,0)</f>
        <v>0</v>
      </c>
      <c r="I7" s="109"/>
      <c r="J7" s="109"/>
      <c r="K7" s="109"/>
      <c r="L7" s="109"/>
      <c r="M7" s="109"/>
      <c r="N7" s="109"/>
      <c r="O7" s="109"/>
      <c r="P7" s="109"/>
      <c r="Q7" s="109"/>
      <c r="R7" s="109"/>
      <c r="S7" s="109"/>
      <c r="T7" s="437" t="str">
        <f t="shared" ref="T7:T70" si="0">IF(AND(COUNTA(A7:B7)&gt;0,A7&lt;&gt;""),"Y","")</f>
        <v>Y</v>
      </c>
    </row>
    <row r="8" spans="1:20" ht="15" customHeight="1">
      <c r="A8" s="48" t="str">
        <f>IF('B1- GrossFTEs'!A8=0,"",'B1- GrossFTEs'!A8)</f>
        <v>Elected Clerk</v>
      </c>
      <c r="B8" s="152"/>
      <c r="C8" s="50"/>
      <c r="D8" s="51">
        <f>IFERROR(ROUND($B8*('B1- GrossFTEs'!B8/'B1- GrossFTEs'!$AA8),0),0)</f>
        <v>0</v>
      </c>
      <c r="E8" s="51">
        <f>IFERROR(ROUND($B8*('B1- GrossFTEs'!C8/'B1- GrossFTEs'!$AA8),0),0)</f>
        <v>0</v>
      </c>
      <c r="F8" s="51">
        <f>IFERROR(ROUND($B8*('B1- GrossFTEs'!D8/'B1- GrossFTEs'!$AA8),0),0)</f>
        <v>0</v>
      </c>
      <c r="G8" s="51">
        <f>IFERROR(ROUND($B8*('B1- GrossFTEs'!F8/'B1- GrossFTEs'!$AA8),0),0)</f>
        <v>0</v>
      </c>
      <c r="H8" s="51">
        <f>IFERROR(ROUND($B8*('B1- GrossFTEs'!H8/'B1- GrossFTEs'!$AA8),0),0)</f>
        <v>0</v>
      </c>
      <c r="I8" s="51">
        <f>IFERROR(ROUND($B8*('B1- GrossFTEs'!J8/'B1- GrossFTEs'!$AA8),0),0)</f>
        <v>0</v>
      </c>
      <c r="J8" s="51">
        <f>IFERROR(ROUND($B8*('B1- GrossFTEs'!K8/'B1- GrossFTEs'!$AA8),0),0)</f>
        <v>0</v>
      </c>
      <c r="K8" s="51">
        <f>IFERROR(ROUND($B8*('B1- GrossFTEs'!L8/'B1- GrossFTEs'!$AA8),0),0)</f>
        <v>0</v>
      </c>
      <c r="L8" s="51">
        <f>IFERROR(ROUND($B8*('B1- GrossFTEs'!M8/'B1- GrossFTEs'!$AA8),0),0)</f>
        <v>0</v>
      </c>
      <c r="M8" s="51">
        <f>IFERROR(ROUND($B8*('B1- GrossFTEs'!N8/'B1- GrossFTEs'!$AA8),0),0)</f>
        <v>0</v>
      </c>
      <c r="N8" s="51">
        <f>IFERROR(ROUND($B8*('B1- GrossFTEs'!O8/'B1- GrossFTEs'!$AA8),0),0)</f>
        <v>0</v>
      </c>
      <c r="O8" s="51">
        <f>IFERROR(ROUND($B8*('B1- GrossFTEs'!P8/'B1- GrossFTEs'!$AA8),0),0)</f>
        <v>0</v>
      </c>
      <c r="P8" s="51">
        <f>IFERROR(ROUND($B8*('B1- GrossFTEs'!R8/'B1- GrossFTEs'!$AA8),0),0)</f>
        <v>0</v>
      </c>
      <c r="Q8" s="51">
        <f>IFERROR(ROUND($B8*('B1- GrossFTEs'!T8/'B1- GrossFTEs'!$AA8),0),0)</f>
        <v>0</v>
      </c>
      <c r="R8" s="51">
        <f t="shared" ref="R8:R71" si="1">ROUND(B8-SUM(D8:Q8,S8),0)</f>
        <v>0</v>
      </c>
      <c r="S8" s="51">
        <f>IFERROR(ROUND($B8*('B1- GrossFTEs'!Y8/'B1- GrossFTEs'!$AA8),0),0)</f>
        <v>0</v>
      </c>
      <c r="T8" s="437" t="str">
        <f t="shared" si="0"/>
        <v>Y</v>
      </c>
    </row>
    <row r="9" spans="1:20" ht="15" customHeight="1">
      <c r="A9" s="48" t="str">
        <f>IF('B1- GrossFTEs'!A9=0,"",'B1- GrossFTEs'!A9)</f>
        <v>Human Resources</v>
      </c>
      <c r="B9" s="153"/>
      <c r="C9" s="50"/>
      <c r="D9" s="51">
        <f>IFERROR(ROUND($B9*('B1- GrossFTEs'!B9/'B1- GrossFTEs'!$AA9),0),0)</f>
        <v>0</v>
      </c>
      <c r="E9" s="51">
        <f>IFERROR(ROUND($B9*('B1- GrossFTEs'!C9/'B1- GrossFTEs'!$AA9),0),0)</f>
        <v>0</v>
      </c>
      <c r="F9" s="51">
        <f>IFERROR(ROUND($B9*('B1- GrossFTEs'!D9/'B1- GrossFTEs'!$AA9),0),0)</f>
        <v>0</v>
      </c>
      <c r="G9" s="51">
        <f>IFERROR(ROUND($B9*('B1- GrossFTEs'!F9/'B1- GrossFTEs'!$AA9),0),0)</f>
        <v>0</v>
      </c>
      <c r="H9" s="51">
        <f>IFERROR(ROUND($B9*('B1- GrossFTEs'!H9/'B1- GrossFTEs'!$AA9),0),0)</f>
        <v>0</v>
      </c>
      <c r="I9" s="51">
        <f>IFERROR(ROUND($B9*('B1- GrossFTEs'!J9/'B1- GrossFTEs'!$AA9),0),0)</f>
        <v>0</v>
      </c>
      <c r="J9" s="51">
        <f>IFERROR(ROUND($B9*('B1- GrossFTEs'!K9/'B1- GrossFTEs'!$AA9),0),0)</f>
        <v>0</v>
      </c>
      <c r="K9" s="51">
        <f>IFERROR(ROUND($B9*('B1- GrossFTEs'!L9/'B1- GrossFTEs'!$AA9),0),0)</f>
        <v>0</v>
      </c>
      <c r="L9" s="51">
        <f>IFERROR(ROUND($B9*('B1- GrossFTEs'!M9/'B1- GrossFTEs'!$AA9),0),0)</f>
        <v>0</v>
      </c>
      <c r="M9" s="51">
        <f>IFERROR(ROUND($B9*('B1- GrossFTEs'!N9/'B1- GrossFTEs'!$AA9),0),0)</f>
        <v>0</v>
      </c>
      <c r="N9" s="51">
        <f>IFERROR(ROUND($B9*('B1- GrossFTEs'!O9/'B1- GrossFTEs'!$AA9),0),0)</f>
        <v>0</v>
      </c>
      <c r="O9" s="51">
        <f>IFERROR(ROUND($B9*('B1- GrossFTEs'!P9/'B1- GrossFTEs'!$AA9),0),0)</f>
        <v>0</v>
      </c>
      <c r="P9" s="51">
        <f>IFERROR(ROUND($B9*('B1- GrossFTEs'!R9/'B1- GrossFTEs'!$AA9),0),0)</f>
        <v>0</v>
      </c>
      <c r="Q9" s="51">
        <f>IFERROR(ROUND($B9*('B1- GrossFTEs'!T9/'B1- GrossFTEs'!$AA9),0),0)</f>
        <v>0</v>
      </c>
      <c r="R9" s="51">
        <f t="shared" si="1"/>
        <v>0</v>
      </c>
      <c r="S9" s="51">
        <f>IFERROR(ROUND($B9*('B1- GrossFTEs'!Y9/'B1- GrossFTEs'!$AA9),0),0)</f>
        <v>0</v>
      </c>
      <c r="T9" s="437" t="str">
        <f t="shared" si="0"/>
        <v>Y</v>
      </c>
    </row>
    <row r="10" spans="1:20" ht="15" customHeight="1">
      <c r="A10" s="48" t="str">
        <f>IF('B1- GrossFTEs'!A10=0,"",'B1- GrossFTEs'!A10)</f>
        <v>Clerk Accounting</v>
      </c>
      <c r="B10" s="152"/>
      <c r="C10" s="50"/>
      <c r="D10" s="51">
        <f>IFERROR(ROUND($B10*('B1- GrossFTEs'!B10/'B1- GrossFTEs'!$AA10),0),0)</f>
        <v>0</v>
      </c>
      <c r="E10" s="51">
        <f>IFERROR(ROUND($B10*('B1- GrossFTEs'!C10/'B1- GrossFTEs'!$AA10),0),0)</f>
        <v>0</v>
      </c>
      <c r="F10" s="51">
        <f>IFERROR(ROUND($B10*('B1- GrossFTEs'!D10/'B1- GrossFTEs'!$AA10),0),0)</f>
        <v>0</v>
      </c>
      <c r="G10" s="51">
        <f>IFERROR(ROUND($B10*('B1- GrossFTEs'!F10/'B1- GrossFTEs'!$AA10),0),0)</f>
        <v>0</v>
      </c>
      <c r="H10" s="51">
        <f>IFERROR(ROUND($B10*('B1- GrossFTEs'!H10/'B1- GrossFTEs'!$AA10),0),0)</f>
        <v>0</v>
      </c>
      <c r="I10" s="51">
        <f>IFERROR(ROUND($B10*('B1- GrossFTEs'!J10/'B1- GrossFTEs'!$AA10),0),0)</f>
        <v>0</v>
      </c>
      <c r="J10" s="51">
        <f>IFERROR(ROUND($B10*('B1- GrossFTEs'!K10/'B1- GrossFTEs'!$AA10),0),0)</f>
        <v>0</v>
      </c>
      <c r="K10" s="51">
        <f>IFERROR(ROUND($B10*('B1- GrossFTEs'!L10/'B1- GrossFTEs'!$AA10),0),0)</f>
        <v>0</v>
      </c>
      <c r="L10" s="51">
        <f>IFERROR(ROUND($B10*('B1- GrossFTEs'!M10/'B1- GrossFTEs'!$AA10),0),0)</f>
        <v>0</v>
      </c>
      <c r="M10" s="51">
        <f>IFERROR(ROUND($B10*('B1- GrossFTEs'!N10/'B1- GrossFTEs'!$AA10),0),0)</f>
        <v>0</v>
      </c>
      <c r="N10" s="51">
        <f>IFERROR(ROUND($B10*('B1- GrossFTEs'!O10/'B1- GrossFTEs'!$AA10),0),0)</f>
        <v>0</v>
      </c>
      <c r="O10" s="51">
        <f>IFERROR(ROUND($B10*('B1- GrossFTEs'!P10/'B1- GrossFTEs'!$AA10),0),0)</f>
        <v>0</v>
      </c>
      <c r="P10" s="51">
        <f>IFERROR(ROUND($B10*('B1- GrossFTEs'!R10/'B1- GrossFTEs'!$AA10),0),0)</f>
        <v>0</v>
      </c>
      <c r="Q10" s="51">
        <f>IFERROR(ROUND($B10*('B1- GrossFTEs'!T10/'B1- GrossFTEs'!$AA10),0),0)</f>
        <v>0</v>
      </c>
      <c r="R10" s="51">
        <f t="shared" si="1"/>
        <v>0</v>
      </c>
      <c r="S10" s="51">
        <f>IFERROR(ROUND($B10*('B1- GrossFTEs'!Y10/'B1- GrossFTEs'!$AA10),0),0)</f>
        <v>0</v>
      </c>
      <c r="T10" s="437" t="str">
        <f t="shared" si="0"/>
        <v>Y</v>
      </c>
    </row>
    <row r="11" spans="1:20" ht="15" customHeight="1">
      <c r="A11" s="48" t="str">
        <f>IF('B1- GrossFTEs'!A11=0,"",'B1- GrossFTEs'!A11)</f>
        <v>Executive Administration</v>
      </c>
      <c r="B11" s="153"/>
      <c r="C11" s="50"/>
      <c r="D11" s="51">
        <f>IFERROR(ROUND($B11*('B1- GrossFTEs'!B11/'B1- GrossFTEs'!$AA11),0),0)</f>
        <v>0</v>
      </c>
      <c r="E11" s="51">
        <f>IFERROR(ROUND($B11*('B1- GrossFTEs'!C11/'B1- GrossFTEs'!$AA11),0),0)</f>
        <v>0</v>
      </c>
      <c r="F11" s="51">
        <f>IFERROR(ROUND($B11*('B1- GrossFTEs'!D11/'B1- GrossFTEs'!$AA11),0),0)</f>
        <v>0</v>
      </c>
      <c r="G11" s="51">
        <f>IFERROR(ROUND($B11*('B1- GrossFTEs'!F11/'B1- GrossFTEs'!$AA11),0),0)</f>
        <v>0</v>
      </c>
      <c r="H11" s="51">
        <f>IFERROR(ROUND($B11*('B1- GrossFTEs'!H11/'B1- GrossFTEs'!$AA11),0),0)</f>
        <v>0</v>
      </c>
      <c r="I11" s="51">
        <f>IFERROR(ROUND($B11*('B1- GrossFTEs'!J11/'B1- GrossFTEs'!$AA11),0),0)</f>
        <v>0</v>
      </c>
      <c r="J11" s="51">
        <f>IFERROR(ROUND($B11*('B1- GrossFTEs'!K11/'B1- GrossFTEs'!$AA11),0),0)</f>
        <v>0</v>
      </c>
      <c r="K11" s="51">
        <f>IFERROR(ROUND($B11*('B1- GrossFTEs'!L11/'B1- GrossFTEs'!$AA11),0),0)</f>
        <v>0</v>
      </c>
      <c r="L11" s="51">
        <f>IFERROR(ROUND($B11*('B1- GrossFTEs'!M11/'B1- GrossFTEs'!$AA11),0),0)</f>
        <v>0</v>
      </c>
      <c r="M11" s="51">
        <f>IFERROR(ROUND($B11*('B1- GrossFTEs'!N11/'B1- GrossFTEs'!$AA11),0),0)</f>
        <v>0</v>
      </c>
      <c r="N11" s="51">
        <f>IFERROR(ROUND($B11*('B1- GrossFTEs'!O11/'B1- GrossFTEs'!$AA11),0),0)</f>
        <v>0</v>
      </c>
      <c r="O11" s="51">
        <f>IFERROR(ROUND($B11*('B1- GrossFTEs'!P11/'B1- GrossFTEs'!$AA11),0),0)</f>
        <v>0</v>
      </c>
      <c r="P11" s="51">
        <f>IFERROR(ROUND($B11*('B1- GrossFTEs'!R11/'B1- GrossFTEs'!$AA11),0),0)</f>
        <v>0</v>
      </c>
      <c r="Q11" s="51">
        <f>IFERROR(ROUND($B11*('B1- GrossFTEs'!T11/'B1- GrossFTEs'!$AA11),0),0)</f>
        <v>0</v>
      </c>
      <c r="R11" s="51">
        <f t="shared" si="1"/>
        <v>0</v>
      </c>
      <c r="S11" s="51">
        <f>IFERROR(ROUND($B11*('B1- GrossFTEs'!Y11/'B1- GrossFTEs'!$AA11),0),0)</f>
        <v>0</v>
      </c>
      <c r="T11" s="437" t="str">
        <f t="shared" si="0"/>
        <v>Y</v>
      </c>
    </row>
    <row r="12" spans="1:20" ht="15" customHeight="1">
      <c r="A12" s="151" t="str">
        <f>IF('B1- GrossFTEs'!A12=0,"",'B1- GrossFTEs'!A12)</f>
        <v>Calculated FTE Cost Center Based on Tab B Detail</v>
      </c>
      <c r="B12" s="154">
        <f>'B- GrossCourtPersonnelDetail'!B1326-SUM(B6:B11,B13:B80)</f>
        <v>0</v>
      </c>
      <c r="C12" s="50"/>
      <c r="D12" s="109"/>
      <c r="E12" s="109"/>
      <c r="F12" s="51">
        <f>IFERROR(ROUND($B12*IF('B1- GrossFTEs'!AA12=0,('B1- GrossFTEs'!D81/'B1- GrossFTEs'!$AA81),('B1- GrossFTEs'!D12/'B1- GrossFTEs'!$AA12)),0),0)</f>
        <v>0</v>
      </c>
      <c r="G12" s="51">
        <f>IFERROR(ROUND($B12*IF('B1- GrossFTEs'!AA12=0,('B1- GrossFTEs'!F81/'B1- GrossFTEs'!$AA81),('B1- GrossFTEs'!F12/'B1- GrossFTEs'!$AA12)),0),0)</f>
        <v>0</v>
      </c>
      <c r="H12" s="51">
        <f>IFERROR(ROUND($B12*IF('B1- GrossFTEs'!AA12=0,('B1- GrossFTEs'!H81/'B1- GrossFTEs'!$AA81),('B1- GrossFTEs'!H12/'B1- GrossFTEs'!$AA12)),0),0)</f>
        <v>0</v>
      </c>
      <c r="I12" s="51">
        <f>IFERROR(ROUND($B12*IF('B1- GrossFTEs'!AA12=0,('B1- GrossFTEs'!J81/'B1- GrossFTEs'!$AA81),('B1- GrossFTEs'!J12/'B1- GrossFTEs'!$AA12)),0),0)</f>
        <v>0</v>
      </c>
      <c r="J12" s="51">
        <f>IFERROR(ROUND($B12*IF('B1- GrossFTEs'!AA12=0,('B1- GrossFTEs'!K81/'B1- GrossFTEs'!$AA81),('B1- GrossFTEs'!K12/'B1- GrossFTEs'!$AA12)),0),0)</f>
        <v>0</v>
      </c>
      <c r="K12" s="51">
        <f>IFERROR(ROUND($B12*IF('B1- GrossFTEs'!AA12=0,('B1- GrossFTEs'!L81/'B1- GrossFTEs'!$AA81),('B1- GrossFTEs'!L12/'B1- GrossFTEs'!$AA12)),0),0)</f>
        <v>0</v>
      </c>
      <c r="L12" s="51">
        <f>IFERROR(ROUND($B12*('B1- GrossFTEs'!M12/'B1- GrossFTEs'!$AA12),0),0)</f>
        <v>0</v>
      </c>
      <c r="M12" s="51">
        <f>IFERROR(ROUND($B12*('B1- GrossFTEs'!N12/'B1- GrossFTEs'!$AA12),0),0)</f>
        <v>0</v>
      </c>
      <c r="N12" s="51">
        <f>IFERROR(ROUND($B12*('B1- GrossFTEs'!O12/'B1- GrossFTEs'!$AA12),0),0)</f>
        <v>0</v>
      </c>
      <c r="O12" s="51">
        <f>IFERROR(ROUND($B12*IF('B1- GrossFTEs'!AA12=0,('B1- GrossFTEs'!P81/'B1- GrossFTEs'!$AA81),('B1- GrossFTEs'!P12/'B1- GrossFTEs'!$AA12)),0),0)</f>
        <v>0</v>
      </c>
      <c r="P12" s="51">
        <f>IFERROR(ROUND($B12*IF('B1- GrossFTEs'!AA12=0,('B1- GrossFTEs'!R81/'B1- GrossFTEs'!$AA81),('B1- GrossFTEs'!R12/'B1- GrossFTEs'!$AA12)),0),0)</f>
        <v>0</v>
      </c>
      <c r="Q12" s="51">
        <f>IFERROR(ROUND($B12*IF('B1- GrossFTEs'!AA12=0,('B1- GrossFTEs'!T81/'B1- GrossFTEs'!$AA81),('B1- GrossFTEs'!T12/'B1- GrossFTEs'!$AA12)),0),0)</f>
        <v>0</v>
      </c>
      <c r="R12" s="51">
        <f t="shared" si="1"/>
        <v>0</v>
      </c>
      <c r="S12" s="109"/>
      <c r="T12" s="437" t="str">
        <f t="shared" si="0"/>
        <v>Y</v>
      </c>
    </row>
    <row r="13" spans="1:20" ht="15" customHeight="1">
      <c r="A13" s="150" t="str">
        <f>IF('B1- GrossFTEs'!A13=0,"",'B1- GrossFTEs'!A13)</f>
        <v>Jury Management</v>
      </c>
      <c r="B13" s="152"/>
      <c r="C13" s="50"/>
      <c r="D13" s="109"/>
      <c r="E13" s="51">
        <f>IFERROR(ROUND($B13,0),0)</f>
        <v>0</v>
      </c>
      <c r="F13" s="109"/>
      <c r="G13" s="109"/>
      <c r="H13" s="109"/>
      <c r="I13" s="109"/>
      <c r="J13" s="109"/>
      <c r="K13" s="109"/>
      <c r="L13" s="109"/>
      <c r="M13" s="109"/>
      <c r="N13" s="109"/>
      <c r="O13" s="109"/>
      <c r="P13" s="109"/>
      <c r="Q13" s="109"/>
      <c r="R13" s="109"/>
      <c r="S13" s="109"/>
      <c r="T13" s="437" t="str">
        <f t="shared" si="0"/>
        <v>Y</v>
      </c>
    </row>
    <row r="14" spans="1:20" s="58" customFormat="1" ht="15" hidden="1" customHeight="1">
      <c r="A14" s="435" t="str">
        <f>IF('B1- GrossFTEs'!A14=0,"",'B1- GrossFTEs'!A14)</f>
        <v/>
      </c>
      <c r="B14" s="696"/>
      <c r="C14" s="50"/>
      <c r="D14" s="109"/>
      <c r="E14" s="51">
        <f>IFERROR(ROUND($B14,0),0)</f>
        <v>0</v>
      </c>
      <c r="F14" s="109"/>
      <c r="G14" s="109"/>
      <c r="H14" s="109"/>
      <c r="I14" s="109"/>
      <c r="J14" s="109"/>
      <c r="K14" s="109"/>
      <c r="L14" s="109"/>
      <c r="M14" s="109"/>
      <c r="N14" s="109"/>
      <c r="O14" s="109"/>
      <c r="P14" s="109"/>
      <c r="Q14" s="109"/>
      <c r="R14" s="109"/>
      <c r="S14" s="109"/>
      <c r="T14" s="436" t="str">
        <f t="shared" si="0"/>
        <v/>
      </c>
    </row>
    <row r="15" spans="1:20" ht="15" customHeight="1">
      <c r="A15" s="49" t="str">
        <f>IF('B1- GrossFTEs'!A15=0,"",'B1- GrossFTEs'!A15)</f>
        <v/>
      </c>
      <c r="B15" s="152"/>
      <c r="C15" s="50"/>
      <c r="D15" s="109"/>
      <c r="E15" s="51">
        <f>IFERROR(ROUND($B15*('B1- GrossFTEs'!C15/'B1- GrossFTEs'!$AA15),0),0)</f>
        <v>0</v>
      </c>
      <c r="F15" s="51">
        <f>IFERROR(ROUND($B15*('B1- GrossFTEs'!D15/'B1- GrossFTEs'!$AA15),0),0)</f>
        <v>0</v>
      </c>
      <c r="G15" s="51">
        <f>IFERROR(ROUND($B15*('B1- GrossFTEs'!F15/'B1- GrossFTEs'!$AA15),0),0)</f>
        <v>0</v>
      </c>
      <c r="H15" s="51">
        <f>IFERROR(ROUND($B15*('B1- GrossFTEs'!H15/'B1- GrossFTEs'!$AA15),0),0)</f>
        <v>0</v>
      </c>
      <c r="I15" s="51">
        <f>IFERROR(ROUND($B15*('B1- GrossFTEs'!J15/'B1- GrossFTEs'!$AA15),0),0)</f>
        <v>0</v>
      </c>
      <c r="J15" s="51">
        <f>IFERROR(ROUND($B15*('B1- GrossFTEs'!K15/'B1- GrossFTEs'!$AA15),0),0)</f>
        <v>0</v>
      </c>
      <c r="K15" s="51">
        <f>IFERROR(ROUND($B15*('B1- GrossFTEs'!L15/'B1- GrossFTEs'!$AA15),0),0)</f>
        <v>0</v>
      </c>
      <c r="L15" s="51">
        <f>IFERROR(ROUND($B15*('B1- GrossFTEs'!M15/'B1- GrossFTEs'!$AA15),0),0)</f>
        <v>0</v>
      </c>
      <c r="M15" s="51">
        <f>IFERROR(ROUND($B15*('B1- GrossFTEs'!N15/'B1- GrossFTEs'!$AA15),0),0)</f>
        <v>0</v>
      </c>
      <c r="N15" s="51">
        <f>IFERROR(ROUND($B15*('B1- GrossFTEs'!O15/'B1- GrossFTEs'!$AA15),0),0)</f>
        <v>0</v>
      </c>
      <c r="O15" s="51">
        <f>IFERROR(ROUND($B15*('B1- GrossFTEs'!P15/'B1- GrossFTEs'!$AA15),0),0)</f>
        <v>0</v>
      </c>
      <c r="P15" s="51">
        <f>IFERROR(ROUND($B15*('B1- GrossFTEs'!R15/'B1- GrossFTEs'!$AA15),0),0)</f>
        <v>0</v>
      </c>
      <c r="Q15" s="51">
        <f>IFERROR(ROUND($B15*('B1- GrossFTEs'!T15/'B1- GrossFTEs'!$AA15),0),0)</f>
        <v>0</v>
      </c>
      <c r="R15" s="51">
        <f t="shared" si="1"/>
        <v>0</v>
      </c>
      <c r="S15" s="51">
        <f>IFERROR(ROUND($B15*('B1- GrossFTEs'!Y15/'B1- GrossFTEs'!$AA15),0),0)</f>
        <v>0</v>
      </c>
      <c r="T15" s="437" t="str">
        <f t="shared" si="0"/>
        <v/>
      </c>
    </row>
    <row r="16" spans="1:20" ht="15" customHeight="1">
      <c r="A16" s="49" t="str">
        <f>IF('B1- GrossFTEs'!A16=0,"",'B1- GrossFTEs'!A16)</f>
        <v/>
      </c>
      <c r="B16" s="153"/>
      <c r="C16" s="50"/>
      <c r="D16" s="109"/>
      <c r="E16" s="51">
        <f>IFERROR(ROUND($B16*('B1- GrossFTEs'!C16/'B1- GrossFTEs'!$AA16),0),0)</f>
        <v>0</v>
      </c>
      <c r="F16" s="51">
        <f>IFERROR(ROUND($B16*('B1- GrossFTEs'!D16/'B1- GrossFTEs'!$AA16),0),0)</f>
        <v>0</v>
      </c>
      <c r="G16" s="51">
        <f>IFERROR(ROUND($B16*('B1- GrossFTEs'!F16/'B1- GrossFTEs'!$AA16),0),0)</f>
        <v>0</v>
      </c>
      <c r="H16" s="51">
        <f>IFERROR(ROUND($B16*('B1- GrossFTEs'!H16/'B1- GrossFTEs'!$AA16),0),0)</f>
        <v>0</v>
      </c>
      <c r="I16" s="51">
        <f>IFERROR(ROUND($B16*('B1- GrossFTEs'!J16/'B1- GrossFTEs'!$AA16),0),0)</f>
        <v>0</v>
      </c>
      <c r="J16" s="51">
        <f>IFERROR(ROUND($B16*('B1- GrossFTEs'!K16/'B1- GrossFTEs'!$AA16),0),0)</f>
        <v>0</v>
      </c>
      <c r="K16" s="51">
        <f>IFERROR(ROUND($B16*('B1- GrossFTEs'!L16/'B1- GrossFTEs'!$AA16),0),0)</f>
        <v>0</v>
      </c>
      <c r="L16" s="51">
        <f>IFERROR(ROUND($B16*('B1- GrossFTEs'!M16/'B1- GrossFTEs'!$AA16),0),0)</f>
        <v>0</v>
      </c>
      <c r="M16" s="51">
        <f>IFERROR(ROUND($B16*('B1- GrossFTEs'!N16/'B1- GrossFTEs'!$AA16),0),0)</f>
        <v>0</v>
      </c>
      <c r="N16" s="51">
        <f>IFERROR(ROUND($B16*('B1- GrossFTEs'!O16/'B1- GrossFTEs'!$AA16),0),0)</f>
        <v>0</v>
      </c>
      <c r="O16" s="51">
        <f>IFERROR(ROUND($B16*('B1- GrossFTEs'!P16/'B1- GrossFTEs'!$AA16),0),0)</f>
        <v>0</v>
      </c>
      <c r="P16" s="51">
        <f>IFERROR(ROUND($B16*('B1- GrossFTEs'!R16/'B1- GrossFTEs'!$AA16),0),0)</f>
        <v>0</v>
      </c>
      <c r="Q16" s="51">
        <f>IFERROR(ROUND($B16*('B1- GrossFTEs'!T16/'B1- GrossFTEs'!$AA16),0),0)</f>
        <v>0</v>
      </c>
      <c r="R16" s="51">
        <f t="shared" si="1"/>
        <v>0</v>
      </c>
      <c r="S16" s="51">
        <f>IFERROR(ROUND($B16*('B1- GrossFTEs'!Y16/'B1- GrossFTEs'!$AA16),0),0)</f>
        <v>0</v>
      </c>
      <c r="T16" s="437" t="str">
        <f t="shared" si="0"/>
        <v/>
      </c>
    </row>
    <row r="17" spans="1:20" ht="15" customHeight="1">
      <c r="A17" s="49" t="str">
        <f>IF('B1- GrossFTEs'!A17=0,"",'B1- GrossFTEs'!A17)</f>
        <v/>
      </c>
      <c r="B17" s="152"/>
      <c r="C17" s="50"/>
      <c r="D17" s="109"/>
      <c r="E17" s="51">
        <f>IFERROR(ROUND($B17*('B1- GrossFTEs'!C17/'B1- GrossFTEs'!$AA17),0),0)</f>
        <v>0</v>
      </c>
      <c r="F17" s="51">
        <f>IFERROR(ROUND($B17*('B1- GrossFTEs'!D17/'B1- GrossFTEs'!$AA17),0),0)</f>
        <v>0</v>
      </c>
      <c r="G17" s="51">
        <f>IFERROR(ROUND($B17*('B1- GrossFTEs'!F17/'B1- GrossFTEs'!$AA17),0),0)</f>
        <v>0</v>
      </c>
      <c r="H17" s="51">
        <f>IFERROR(ROUND($B17*('B1- GrossFTEs'!H17/'B1- GrossFTEs'!$AA17),0),0)</f>
        <v>0</v>
      </c>
      <c r="I17" s="51">
        <f>IFERROR(ROUND($B17*('B1- GrossFTEs'!J17/'B1- GrossFTEs'!$AA17),0),0)</f>
        <v>0</v>
      </c>
      <c r="J17" s="51">
        <f>IFERROR(ROUND($B17*('B1- GrossFTEs'!K17/'B1- GrossFTEs'!$AA17),0),0)</f>
        <v>0</v>
      </c>
      <c r="K17" s="51">
        <f>IFERROR(ROUND($B17*('B1- GrossFTEs'!L17/'B1- GrossFTEs'!$AA17),0),0)</f>
        <v>0</v>
      </c>
      <c r="L17" s="51">
        <f>IFERROR(ROUND($B17*('B1- GrossFTEs'!M17/'B1- GrossFTEs'!$AA17),0),0)</f>
        <v>0</v>
      </c>
      <c r="M17" s="51">
        <f>IFERROR(ROUND($B17*('B1- GrossFTEs'!N17/'B1- GrossFTEs'!$AA17),0),0)</f>
        <v>0</v>
      </c>
      <c r="N17" s="51">
        <f>IFERROR(ROUND($B17*('B1- GrossFTEs'!O17/'B1- GrossFTEs'!$AA17),0),0)</f>
        <v>0</v>
      </c>
      <c r="O17" s="51">
        <f>IFERROR(ROUND($B17*('B1- GrossFTEs'!P17/'B1- GrossFTEs'!$AA17),0),0)</f>
        <v>0</v>
      </c>
      <c r="P17" s="51">
        <f>IFERROR(ROUND($B17*('B1- GrossFTEs'!R17/'B1- GrossFTEs'!$AA17),0),0)</f>
        <v>0</v>
      </c>
      <c r="Q17" s="51">
        <f>IFERROR(ROUND($B17*('B1- GrossFTEs'!T17/'B1- GrossFTEs'!$AA17),0),0)</f>
        <v>0</v>
      </c>
      <c r="R17" s="51">
        <f t="shared" si="1"/>
        <v>0</v>
      </c>
      <c r="S17" s="51">
        <f>IFERROR(ROUND($B17*('B1- GrossFTEs'!Y17/'B1- GrossFTEs'!$AA17),0),0)</f>
        <v>0</v>
      </c>
      <c r="T17" s="437" t="str">
        <f t="shared" si="0"/>
        <v/>
      </c>
    </row>
    <row r="18" spans="1:20" ht="15" customHeight="1">
      <c r="A18" s="49" t="str">
        <f>IF('B1- GrossFTEs'!A18=0,"",'B1- GrossFTEs'!A18)</f>
        <v/>
      </c>
      <c r="B18" s="153"/>
      <c r="C18" s="50"/>
      <c r="D18" s="109"/>
      <c r="E18" s="51">
        <f>IFERROR(ROUND($B18*('B1- GrossFTEs'!C18/'B1- GrossFTEs'!$AA18),0),0)</f>
        <v>0</v>
      </c>
      <c r="F18" s="51">
        <f>IFERROR(ROUND($B18*('B1- GrossFTEs'!D18/'B1- GrossFTEs'!$AA18),0),0)</f>
        <v>0</v>
      </c>
      <c r="G18" s="51">
        <f>IFERROR(ROUND($B18*('B1- GrossFTEs'!F18/'B1- GrossFTEs'!$AA18),0),0)</f>
        <v>0</v>
      </c>
      <c r="H18" s="51">
        <f>IFERROR(ROUND($B18*('B1- GrossFTEs'!H18/'B1- GrossFTEs'!$AA18),0),0)</f>
        <v>0</v>
      </c>
      <c r="I18" s="51">
        <f>IFERROR(ROUND($B18*('B1- GrossFTEs'!J18/'B1- GrossFTEs'!$AA18),0),0)</f>
        <v>0</v>
      </c>
      <c r="J18" s="51">
        <f>IFERROR(ROUND($B18*('B1- GrossFTEs'!K18/'B1- GrossFTEs'!$AA18),0),0)</f>
        <v>0</v>
      </c>
      <c r="K18" s="51">
        <f>IFERROR(ROUND($B18*('B1- GrossFTEs'!L18/'B1- GrossFTEs'!$AA18),0),0)</f>
        <v>0</v>
      </c>
      <c r="L18" s="51">
        <f>IFERROR(ROUND($B18*('B1- GrossFTEs'!M18/'B1- GrossFTEs'!$AA18),0),0)</f>
        <v>0</v>
      </c>
      <c r="M18" s="51">
        <f>IFERROR(ROUND($B18*('B1- GrossFTEs'!N18/'B1- GrossFTEs'!$AA18),0),0)</f>
        <v>0</v>
      </c>
      <c r="N18" s="51">
        <f>IFERROR(ROUND($B18*('B1- GrossFTEs'!O18/'B1- GrossFTEs'!$AA18),0),0)</f>
        <v>0</v>
      </c>
      <c r="O18" s="51">
        <f>IFERROR(ROUND($B18*('B1- GrossFTEs'!P18/'B1- GrossFTEs'!$AA18),0),0)</f>
        <v>0</v>
      </c>
      <c r="P18" s="51">
        <f>IFERROR(ROUND($B18*('B1- GrossFTEs'!R18/'B1- GrossFTEs'!$AA18),0),0)</f>
        <v>0</v>
      </c>
      <c r="Q18" s="51">
        <f>IFERROR(ROUND($B18*('B1- GrossFTEs'!T18/'B1- GrossFTEs'!$AA18),0),0)</f>
        <v>0</v>
      </c>
      <c r="R18" s="51">
        <f t="shared" si="1"/>
        <v>0</v>
      </c>
      <c r="S18" s="51">
        <f>IFERROR(ROUND($B18*('B1- GrossFTEs'!Y18/'B1- GrossFTEs'!$AA18),0),0)</f>
        <v>0</v>
      </c>
      <c r="T18" s="437" t="str">
        <f t="shared" si="0"/>
        <v/>
      </c>
    </row>
    <row r="19" spans="1:20" ht="15" customHeight="1">
      <c r="A19" s="49" t="str">
        <f>IF('B1- GrossFTEs'!A19=0,"",'B1- GrossFTEs'!A19)</f>
        <v/>
      </c>
      <c r="B19" s="152"/>
      <c r="C19" s="50"/>
      <c r="D19" s="109"/>
      <c r="E19" s="51">
        <f>IFERROR(ROUND($B19*('B1- GrossFTEs'!C19/'B1- GrossFTEs'!$AA19),0),0)</f>
        <v>0</v>
      </c>
      <c r="F19" s="51">
        <f>IFERROR(ROUND($B19*('B1- GrossFTEs'!D19/'B1- GrossFTEs'!$AA19),0),0)</f>
        <v>0</v>
      </c>
      <c r="G19" s="51">
        <f>IFERROR(ROUND($B19*('B1- GrossFTEs'!F19/'B1- GrossFTEs'!$AA19),0),0)</f>
        <v>0</v>
      </c>
      <c r="H19" s="51">
        <f>IFERROR(ROUND($B19*('B1- GrossFTEs'!H19/'B1- GrossFTEs'!$AA19),0),0)</f>
        <v>0</v>
      </c>
      <c r="I19" s="51">
        <f>IFERROR(ROUND($B19*('B1- GrossFTEs'!J19/'B1- GrossFTEs'!$AA19),0),0)</f>
        <v>0</v>
      </c>
      <c r="J19" s="51">
        <f>IFERROR(ROUND($B19*('B1- GrossFTEs'!K19/'B1- GrossFTEs'!$AA19),0),0)</f>
        <v>0</v>
      </c>
      <c r="K19" s="51">
        <f>IFERROR(ROUND($B19*('B1- GrossFTEs'!L19/'B1- GrossFTEs'!$AA19),0),0)</f>
        <v>0</v>
      </c>
      <c r="L19" s="51">
        <f>IFERROR(ROUND($B19*('B1- GrossFTEs'!M19/'B1- GrossFTEs'!$AA19),0),0)</f>
        <v>0</v>
      </c>
      <c r="M19" s="51">
        <f>IFERROR(ROUND($B19*('B1- GrossFTEs'!N19/'B1- GrossFTEs'!$AA19),0),0)</f>
        <v>0</v>
      </c>
      <c r="N19" s="51">
        <f>IFERROR(ROUND($B19*('B1- GrossFTEs'!O19/'B1- GrossFTEs'!$AA19),0),0)</f>
        <v>0</v>
      </c>
      <c r="O19" s="51">
        <f>IFERROR(ROUND($B19*('B1- GrossFTEs'!P19/'B1- GrossFTEs'!$AA19),0),0)</f>
        <v>0</v>
      </c>
      <c r="P19" s="51">
        <f>IFERROR(ROUND($B19*('B1- GrossFTEs'!R19/'B1- GrossFTEs'!$AA19),0),0)</f>
        <v>0</v>
      </c>
      <c r="Q19" s="51">
        <f>IFERROR(ROUND($B19*('B1- GrossFTEs'!T19/'B1- GrossFTEs'!$AA19),0),0)</f>
        <v>0</v>
      </c>
      <c r="R19" s="51">
        <f t="shared" si="1"/>
        <v>0</v>
      </c>
      <c r="S19" s="51">
        <f>IFERROR(ROUND($B19*('B1- GrossFTEs'!Y19/'B1- GrossFTEs'!$AA19),0),0)</f>
        <v>0</v>
      </c>
      <c r="T19" s="437" t="str">
        <f t="shared" si="0"/>
        <v/>
      </c>
    </row>
    <row r="20" spans="1:20" ht="15" customHeight="1">
      <c r="A20" s="49" t="str">
        <f>IF('B1- GrossFTEs'!A20=0,"",'B1- GrossFTEs'!A20)</f>
        <v/>
      </c>
      <c r="B20" s="153"/>
      <c r="C20" s="50"/>
      <c r="D20" s="109"/>
      <c r="E20" s="51">
        <f>IFERROR(ROUND($B20*('B1- GrossFTEs'!C20/'B1- GrossFTEs'!$AA20),0),0)</f>
        <v>0</v>
      </c>
      <c r="F20" s="51">
        <f>IFERROR(ROUND($B20*('B1- GrossFTEs'!D20/'B1- GrossFTEs'!$AA20),0),0)</f>
        <v>0</v>
      </c>
      <c r="G20" s="51">
        <f>IFERROR(ROUND($B20*('B1- GrossFTEs'!F20/'B1- GrossFTEs'!$AA20),0),0)</f>
        <v>0</v>
      </c>
      <c r="H20" s="51">
        <f>IFERROR(ROUND($B20*('B1- GrossFTEs'!H20/'B1- GrossFTEs'!$AA20),0),0)</f>
        <v>0</v>
      </c>
      <c r="I20" s="51">
        <f>IFERROR(ROUND($B20*('B1- GrossFTEs'!J20/'B1- GrossFTEs'!$AA20),0),0)</f>
        <v>0</v>
      </c>
      <c r="J20" s="51">
        <f>IFERROR(ROUND($B20*('B1- GrossFTEs'!K20/'B1- GrossFTEs'!$AA20),0),0)</f>
        <v>0</v>
      </c>
      <c r="K20" s="51">
        <f>IFERROR(ROUND($B20*('B1- GrossFTEs'!L20/'B1- GrossFTEs'!$AA20),0),0)</f>
        <v>0</v>
      </c>
      <c r="L20" s="51">
        <f>IFERROR(ROUND($B20*('B1- GrossFTEs'!M20/'B1- GrossFTEs'!$AA20),0),0)</f>
        <v>0</v>
      </c>
      <c r="M20" s="51">
        <f>IFERROR(ROUND($B20*('B1- GrossFTEs'!N20/'B1- GrossFTEs'!$AA20),0),0)</f>
        <v>0</v>
      </c>
      <c r="N20" s="51">
        <f>IFERROR(ROUND($B20*('B1- GrossFTEs'!O20/'B1- GrossFTEs'!$AA20),0),0)</f>
        <v>0</v>
      </c>
      <c r="O20" s="51">
        <f>IFERROR(ROUND($B20*('B1- GrossFTEs'!P20/'B1- GrossFTEs'!$AA20),0),0)</f>
        <v>0</v>
      </c>
      <c r="P20" s="51">
        <f>IFERROR(ROUND($B20*('B1- GrossFTEs'!R20/'B1- GrossFTEs'!$AA20),0),0)</f>
        <v>0</v>
      </c>
      <c r="Q20" s="51">
        <f>IFERROR(ROUND($B20*('B1- GrossFTEs'!T20/'B1- GrossFTEs'!$AA20),0),0)</f>
        <v>0</v>
      </c>
      <c r="R20" s="51">
        <f t="shared" si="1"/>
        <v>0</v>
      </c>
      <c r="S20" s="51">
        <f>IFERROR(ROUND($B20*('B1- GrossFTEs'!Y20/'B1- GrossFTEs'!$AA20),0),0)</f>
        <v>0</v>
      </c>
      <c r="T20" s="437" t="str">
        <f t="shared" si="0"/>
        <v/>
      </c>
    </row>
    <row r="21" spans="1:20" ht="15" customHeight="1">
      <c r="A21" s="49" t="str">
        <f>IF('B1- GrossFTEs'!A21=0,"",'B1- GrossFTEs'!A21)</f>
        <v/>
      </c>
      <c r="B21" s="152"/>
      <c r="C21" s="50"/>
      <c r="D21" s="109"/>
      <c r="E21" s="51">
        <f>IFERROR(ROUND($B21*('B1- GrossFTEs'!C21/'B1- GrossFTEs'!$AA21),0),0)</f>
        <v>0</v>
      </c>
      <c r="F21" s="51">
        <f>IFERROR(ROUND($B21*('B1- GrossFTEs'!D21/'B1- GrossFTEs'!$AA21),0),0)</f>
        <v>0</v>
      </c>
      <c r="G21" s="51">
        <f>IFERROR(ROUND($B21*('B1- GrossFTEs'!F21/'B1- GrossFTEs'!$AA21),0),0)</f>
        <v>0</v>
      </c>
      <c r="H21" s="51">
        <f>IFERROR(ROUND($B21*('B1- GrossFTEs'!H21/'B1- GrossFTEs'!$AA21),0),0)</f>
        <v>0</v>
      </c>
      <c r="I21" s="51">
        <f>IFERROR(ROUND($B21*('B1- GrossFTEs'!J21/'B1- GrossFTEs'!$AA21),0),0)</f>
        <v>0</v>
      </c>
      <c r="J21" s="51">
        <f>IFERROR(ROUND($B21*('B1- GrossFTEs'!K21/'B1- GrossFTEs'!$AA21),0),0)</f>
        <v>0</v>
      </c>
      <c r="K21" s="51">
        <f>IFERROR(ROUND($B21*('B1- GrossFTEs'!L21/'B1- GrossFTEs'!$AA21),0),0)</f>
        <v>0</v>
      </c>
      <c r="L21" s="51">
        <f>IFERROR(ROUND($B21*('B1- GrossFTEs'!M21/'B1- GrossFTEs'!$AA21),0),0)</f>
        <v>0</v>
      </c>
      <c r="M21" s="51">
        <f>IFERROR(ROUND($B21*('B1- GrossFTEs'!N21/'B1- GrossFTEs'!$AA21),0),0)</f>
        <v>0</v>
      </c>
      <c r="N21" s="51">
        <f>IFERROR(ROUND($B21*('B1- GrossFTEs'!O21/'B1- GrossFTEs'!$AA21),0),0)</f>
        <v>0</v>
      </c>
      <c r="O21" s="51">
        <f>IFERROR(ROUND($B21*('B1- GrossFTEs'!P21/'B1- GrossFTEs'!$AA21),0),0)</f>
        <v>0</v>
      </c>
      <c r="P21" s="51">
        <f>IFERROR(ROUND($B21*('B1- GrossFTEs'!R21/'B1- GrossFTEs'!$AA21),0),0)</f>
        <v>0</v>
      </c>
      <c r="Q21" s="51">
        <f>IFERROR(ROUND($B21*('B1- GrossFTEs'!T21/'B1- GrossFTEs'!$AA21),0),0)</f>
        <v>0</v>
      </c>
      <c r="R21" s="51">
        <f t="shared" si="1"/>
        <v>0</v>
      </c>
      <c r="S21" s="51">
        <f>IFERROR(ROUND($B21*('B1- GrossFTEs'!Y21/'B1- GrossFTEs'!$AA21),0),0)</f>
        <v>0</v>
      </c>
      <c r="T21" s="437" t="str">
        <f t="shared" si="0"/>
        <v/>
      </c>
    </row>
    <row r="22" spans="1:20" ht="15" customHeight="1">
      <c r="A22" s="49" t="str">
        <f>IF('B1- GrossFTEs'!A22=0,"",'B1- GrossFTEs'!A22)</f>
        <v/>
      </c>
      <c r="B22" s="153"/>
      <c r="C22" s="50"/>
      <c r="D22" s="109"/>
      <c r="E22" s="51">
        <f>IFERROR(ROUND($B22*('B1- GrossFTEs'!C22/'B1- GrossFTEs'!$AA22),0),0)</f>
        <v>0</v>
      </c>
      <c r="F22" s="51">
        <f>IFERROR(ROUND($B22*('B1- GrossFTEs'!D22/'B1- GrossFTEs'!$AA22),0),0)</f>
        <v>0</v>
      </c>
      <c r="G22" s="51">
        <f>IFERROR(ROUND($B22*('B1- GrossFTEs'!F22/'B1- GrossFTEs'!$AA22),0),0)</f>
        <v>0</v>
      </c>
      <c r="H22" s="51">
        <f>IFERROR(ROUND($B22*('B1- GrossFTEs'!H22/'B1- GrossFTEs'!$AA22),0),0)</f>
        <v>0</v>
      </c>
      <c r="I22" s="51">
        <f>IFERROR(ROUND($B22*('B1- GrossFTEs'!J22/'B1- GrossFTEs'!$AA22),0),0)</f>
        <v>0</v>
      </c>
      <c r="J22" s="51">
        <f>IFERROR(ROUND($B22*('B1- GrossFTEs'!K22/'B1- GrossFTEs'!$AA22),0),0)</f>
        <v>0</v>
      </c>
      <c r="K22" s="51">
        <f>IFERROR(ROUND($B22*('B1- GrossFTEs'!L22/'B1- GrossFTEs'!$AA22),0),0)</f>
        <v>0</v>
      </c>
      <c r="L22" s="51">
        <f>IFERROR(ROUND($B22*('B1- GrossFTEs'!M22/'B1- GrossFTEs'!$AA22),0),0)</f>
        <v>0</v>
      </c>
      <c r="M22" s="51">
        <f>IFERROR(ROUND($B22*('B1- GrossFTEs'!N22/'B1- GrossFTEs'!$AA22),0),0)</f>
        <v>0</v>
      </c>
      <c r="N22" s="51">
        <f>IFERROR(ROUND($B22*('B1- GrossFTEs'!O22/'B1- GrossFTEs'!$AA22),0),0)</f>
        <v>0</v>
      </c>
      <c r="O22" s="51">
        <f>IFERROR(ROUND($B22*('B1- GrossFTEs'!P22/'B1- GrossFTEs'!$AA22),0),0)</f>
        <v>0</v>
      </c>
      <c r="P22" s="51">
        <f>IFERROR(ROUND($B22*('B1- GrossFTEs'!R22/'B1- GrossFTEs'!$AA22),0),0)</f>
        <v>0</v>
      </c>
      <c r="Q22" s="51">
        <f>IFERROR(ROUND($B22*('B1- GrossFTEs'!T22/'B1- GrossFTEs'!$AA22),0),0)</f>
        <v>0</v>
      </c>
      <c r="R22" s="51">
        <f t="shared" si="1"/>
        <v>0</v>
      </c>
      <c r="S22" s="51">
        <f>IFERROR(ROUND($B22*('B1- GrossFTEs'!Y22/'B1- GrossFTEs'!$AA22),0),0)</f>
        <v>0</v>
      </c>
      <c r="T22" s="437" t="str">
        <f t="shared" si="0"/>
        <v/>
      </c>
    </row>
    <row r="23" spans="1:20" ht="15" customHeight="1">
      <c r="A23" s="49" t="str">
        <f>IF('B1- GrossFTEs'!A23=0,"",'B1- GrossFTEs'!A23)</f>
        <v/>
      </c>
      <c r="B23" s="152"/>
      <c r="C23" s="50"/>
      <c r="D23" s="109"/>
      <c r="E23" s="51">
        <f>IFERROR(ROUND($B23*('B1- GrossFTEs'!C23/'B1- GrossFTEs'!$AA23),0),0)</f>
        <v>0</v>
      </c>
      <c r="F23" s="51">
        <f>IFERROR(ROUND($B23*('B1- GrossFTEs'!D23/'B1- GrossFTEs'!$AA23),0),0)</f>
        <v>0</v>
      </c>
      <c r="G23" s="51">
        <f>IFERROR(ROUND($B23*('B1- GrossFTEs'!F23/'B1- GrossFTEs'!$AA23),0),0)</f>
        <v>0</v>
      </c>
      <c r="H23" s="51">
        <f>IFERROR(ROUND($B23*('B1- GrossFTEs'!H23/'B1- GrossFTEs'!$AA23),0),0)</f>
        <v>0</v>
      </c>
      <c r="I23" s="51">
        <f>IFERROR(ROUND($B23*('B1- GrossFTEs'!J23/'B1- GrossFTEs'!$AA23),0),0)</f>
        <v>0</v>
      </c>
      <c r="J23" s="51">
        <f>IFERROR(ROUND($B23*('B1- GrossFTEs'!K23/'B1- GrossFTEs'!$AA23),0),0)</f>
        <v>0</v>
      </c>
      <c r="K23" s="51">
        <f>IFERROR(ROUND($B23*('B1- GrossFTEs'!L23/'B1- GrossFTEs'!$AA23),0),0)</f>
        <v>0</v>
      </c>
      <c r="L23" s="51">
        <f>IFERROR(ROUND($B23*('B1- GrossFTEs'!M23/'B1- GrossFTEs'!$AA23),0),0)</f>
        <v>0</v>
      </c>
      <c r="M23" s="51">
        <f>IFERROR(ROUND($B23*('B1- GrossFTEs'!N23/'B1- GrossFTEs'!$AA23),0),0)</f>
        <v>0</v>
      </c>
      <c r="N23" s="51">
        <f>IFERROR(ROUND($B23*('B1- GrossFTEs'!O23/'B1- GrossFTEs'!$AA23),0),0)</f>
        <v>0</v>
      </c>
      <c r="O23" s="51">
        <f>IFERROR(ROUND($B23*('B1- GrossFTEs'!P23/'B1- GrossFTEs'!$AA23),0),0)</f>
        <v>0</v>
      </c>
      <c r="P23" s="51">
        <f>IFERROR(ROUND($B23*('B1- GrossFTEs'!R23/'B1- GrossFTEs'!$AA23),0),0)</f>
        <v>0</v>
      </c>
      <c r="Q23" s="51">
        <f>IFERROR(ROUND($B23*('B1- GrossFTEs'!T23/'B1- GrossFTEs'!$AA23),0),0)</f>
        <v>0</v>
      </c>
      <c r="R23" s="51">
        <f t="shared" si="1"/>
        <v>0</v>
      </c>
      <c r="S23" s="51">
        <f>IFERROR(ROUND($B23*('B1- GrossFTEs'!Y23/'B1- GrossFTEs'!$AA23),0),0)</f>
        <v>0</v>
      </c>
      <c r="T23" s="437" t="str">
        <f t="shared" si="0"/>
        <v/>
      </c>
    </row>
    <row r="24" spans="1:20" ht="15" customHeight="1">
      <c r="A24" s="49" t="str">
        <f>IF('B1- GrossFTEs'!A24=0,"",'B1- GrossFTEs'!A24)</f>
        <v/>
      </c>
      <c r="B24" s="153"/>
      <c r="C24" s="50"/>
      <c r="D24" s="109"/>
      <c r="E24" s="51">
        <f>IFERROR(ROUND($B24*('B1- GrossFTEs'!C24/'B1- GrossFTEs'!$AA24),0),0)</f>
        <v>0</v>
      </c>
      <c r="F24" s="51">
        <f>IFERROR(ROUND($B24*('B1- GrossFTEs'!D24/'B1- GrossFTEs'!$AA24),0),0)</f>
        <v>0</v>
      </c>
      <c r="G24" s="51">
        <f>IFERROR(ROUND($B24*('B1- GrossFTEs'!F24/'B1- GrossFTEs'!$AA24),0),0)</f>
        <v>0</v>
      </c>
      <c r="H24" s="51">
        <f>IFERROR(ROUND($B24*('B1- GrossFTEs'!H24/'B1- GrossFTEs'!$AA24),0),0)</f>
        <v>0</v>
      </c>
      <c r="I24" s="51">
        <f>IFERROR(ROUND($B24*('B1- GrossFTEs'!J24/'B1- GrossFTEs'!$AA24),0),0)</f>
        <v>0</v>
      </c>
      <c r="J24" s="51">
        <f>IFERROR(ROUND($B24*('B1- GrossFTEs'!K24/'B1- GrossFTEs'!$AA24),0),0)</f>
        <v>0</v>
      </c>
      <c r="K24" s="51">
        <f>IFERROR(ROUND($B24*('B1- GrossFTEs'!L24/'B1- GrossFTEs'!$AA24),0),0)</f>
        <v>0</v>
      </c>
      <c r="L24" s="51">
        <f>IFERROR(ROUND($B24*('B1- GrossFTEs'!M24/'B1- GrossFTEs'!$AA24),0),0)</f>
        <v>0</v>
      </c>
      <c r="M24" s="51">
        <f>IFERROR(ROUND($B24*('B1- GrossFTEs'!N24/'B1- GrossFTEs'!$AA24),0),0)</f>
        <v>0</v>
      </c>
      <c r="N24" s="51">
        <f>IFERROR(ROUND($B24*('B1- GrossFTEs'!O24/'B1- GrossFTEs'!$AA24),0),0)</f>
        <v>0</v>
      </c>
      <c r="O24" s="51">
        <f>IFERROR(ROUND($B24*('B1- GrossFTEs'!P24/'B1- GrossFTEs'!$AA24),0),0)</f>
        <v>0</v>
      </c>
      <c r="P24" s="51">
        <f>IFERROR(ROUND($B24*('B1- GrossFTEs'!R24/'B1- GrossFTEs'!$AA24),0),0)</f>
        <v>0</v>
      </c>
      <c r="Q24" s="51">
        <f>IFERROR(ROUND($B24*('B1- GrossFTEs'!T24/'B1- GrossFTEs'!$AA24),0),0)</f>
        <v>0</v>
      </c>
      <c r="R24" s="51">
        <f t="shared" si="1"/>
        <v>0</v>
      </c>
      <c r="S24" s="51">
        <f>IFERROR(ROUND($B24*('B1- GrossFTEs'!Y24/'B1- GrossFTEs'!$AA24),0),0)</f>
        <v>0</v>
      </c>
      <c r="T24" s="437" t="str">
        <f t="shared" si="0"/>
        <v/>
      </c>
    </row>
    <row r="25" spans="1:20" ht="15" customHeight="1">
      <c r="A25" s="49" t="str">
        <f>IF('B1- GrossFTEs'!A25=0,"",'B1- GrossFTEs'!A25)</f>
        <v/>
      </c>
      <c r="B25" s="152"/>
      <c r="C25" s="50"/>
      <c r="D25" s="109"/>
      <c r="E25" s="51">
        <f>IFERROR(ROUND($B25*('B1- GrossFTEs'!C25/'B1- GrossFTEs'!$AA25),0),0)</f>
        <v>0</v>
      </c>
      <c r="F25" s="51">
        <f>IFERROR(ROUND($B25*('B1- GrossFTEs'!D25/'B1- GrossFTEs'!$AA25),0),0)</f>
        <v>0</v>
      </c>
      <c r="G25" s="51">
        <f>IFERROR(ROUND($B25*('B1- GrossFTEs'!F25/'B1- GrossFTEs'!$AA25),0),0)</f>
        <v>0</v>
      </c>
      <c r="H25" s="51">
        <f>IFERROR(ROUND($B25*('B1- GrossFTEs'!H25/'B1- GrossFTEs'!$AA25),0),0)</f>
        <v>0</v>
      </c>
      <c r="I25" s="51">
        <f>IFERROR(ROUND($B25*('B1- GrossFTEs'!J25/'B1- GrossFTEs'!$AA25),0),0)</f>
        <v>0</v>
      </c>
      <c r="J25" s="51">
        <f>IFERROR(ROUND($B25*('B1- GrossFTEs'!K25/'B1- GrossFTEs'!$AA25),0),0)</f>
        <v>0</v>
      </c>
      <c r="K25" s="51">
        <f>IFERROR(ROUND($B25*('B1- GrossFTEs'!L25/'B1- GrossFTEs'!$AA25),0),0)</f>
        <v>0</v>
      </c>
      <c r="L25" s="51">
        <f>IFERROR(ROUND($B25*('B1- GrossFTEs'!M25/'B1- GrossFTEs'!$AA25),0),0)</f>
        <v>0</v>
      </c>
      <c r="M25" s="51">
        <f>IFERROR(ROUND($B25*('B1- GrossFTEs'!N25/'B1- GrossFTEs'!$AA25),0),0)</f>
        <v>0</v>
      </c>
      <c r="N25" s="51">
        <f>IFERROR(ROUND($B25*('B1- GrossFTEs'!O25/'B1- GrossFTEs'!$AA25),0),0)</f>
        <v>0</v>
      </c>
      <c r="O25" s="51">
        <f>IFERROR(ROUND($B25*('B1- GrossFTEs'!P25/'B1- GrossFTEs'!$AA25),0),0)</f>
        <v>0</v>
      </c>
      <c r="P25" s="51">
        <f>IFERROR(ROUND($B25*('B1- GrossFTEs'!R25/'B1- GrossFTEs'!$AA25),0),0)</f>
        <v>0</v>
      </c>
      <c r="Q25" s="51">
        <f>IFERROR(ROUND($B25*('B1- GrossFTEs'!T25/'B1- GrossFTEs'!$AA25),0),0)</f>
        <v>0</v>
      </c>
      <c r="R25" s="51">
        <f t="shared" si="1"/>
        <v>0</v>
      </c>
      <c r="S25" s="51">
        <f>IFERROR(ROUND($B25*('B1- GrossFTEs'!Y25/'B1- GrossFTEs'!$AA25),0),0)</f>
        <v>0</v>
      </c>
      <c r="T25" s="437" t="str">
        <f t="shared" si="0"/>
        <v/>
      </c>
    </row>
    <row r="26" spans="1:20" ht="15" customHeight="1">
      <c r="A26" s="49" t="str">
        <f>IF('B1- GrossFTEs'!A26=0,"",'B1- GrossFTEs'!A26)</f>
        <v/>
      </c>
      <c r="B26" s="153"/>
      <c r="C26" s="50"/>
      <c r="D26" s="109"/>
      <c r="E26" s="51">
        <f>IFERROR(ROUND($B26*('B1- GrossFTEs'!C26/'B1- GrossFTEs'!$AA26),0),0)</f>
        <v>0</v>
      </c>
      <c r="F26" s="51">
        <f>IFERROR(ROUND($B26*('B1- GrossFTEs'!D26/'B1- GrossFTEs'!$AA26),0),0)</f>
        <v>0</v>
      </c>
      <c r="G26" s="51">
        <f>IFERROR(ROUND($B26*('B1- GrossFTEs'!F26/'B1- GrossFTEs'!$AA26),0),0)</f>
        <v>0</v>
      </c>
      <c r="H26" s="51">
        <f>IFERROR(ROUND($B26*('B1- GrossFTEs'!H26/'B1- GrossFTEs'!$AA26),0),0)</f>
        <v>0</v>
      </c>
      <c r="I26" s="51">
        <f>IFERROR(ROUND($B26*('B1- GrossFTEs'!J26/'B1- GrossFTEs'!$AA26),0),0)</f>
        <v>0</v>
      </c>
      <c r="J26" s="51">
        <f>IFERROR(ROUND($B26*('B1- GrossFTEs'!K26/'B1- GrossFTEs'!$AA26),0),0)</f>
        <v>0</v>
      </c>
      <c r="K26" s="51">
        <f>IFERROR(ROUND($B26*('B1- GrossFTEs'!L26/'B1- GrossFTEs'!$AA26),0),0)</f>
        <v>0</v>
      </c>
      <c r="L26" s="51">
        <f>IFERROR(ROUND($B26*('B1- GrossFTEs'!M26/'B1- GrossFTEs'!$AA26),0),0)</f>
        <v>0</v>
      </c>
      <c r="M26" s="51">
        <f>IFERROR(ROUND($B26*('B1- GrossFTEs'!N26/'B1- GrossFTEs'!$AA26),0),0)</f>
        <v>0</v>
      </c>
      <c r="N26" s="51">
        <f>IFERROR(ROUND($B26*('B1- GrossFTEs'!O26/'B1- GrossFTEs'!$AA26),0),0)</f>
        <v>0</v>
      </c>
      <c r="O26" s="51">
        <f>IFERROR(ROUND($B26*('B1- GrossFTEs'!P26/'B1- GrossFTEs'!$AA26),0),0)</f>
        <v>0</v>
      </c>
      <c r="P26" s="51">
        <f>IFERROR(ROUND($B26*('B1- GrossFTEs'!R26/'B1- GrossFTEs'!$AA26),0),0)</f>
        <v>0</v>
      </c>
      <c r="Q26" s="51">
        <f>IFERROR(ROUND($B26*('B1- GrossFTEs'!T26/'B1- GrossFTEs'!$AA26),0),0)</f>
        <v>0</v>
      </c>
      <c r="R26" s="51">
        <f t="shared" si="1"/>
        <v>0</v>
      </c>
      <c r="S26" s="51">
        <f>IFERROR(ROUND($B26*('B1- GrossFTEs'!Y26/'B1- GrossFTEs'!$AA26),0),0)</f>
        <v>0</v>
      </c>
      <c r="T26" s="437" t="str">
        <f t="shared" si="0"/>
        <v/>
      </c>
    </row>
    <row r="27" spans="1:20" ht="15" customHeight="1">
      <c r="A27" s="49" t="str">
        <f>IF('B1- GrossFTEs'!A27=0,"",'B1- GrossFTEs'!A27)</f>
        <v/>
      </c>
      <c r="B27" s="152"/>
      <c r="C27" s="50"/>
      <c r="D27" s="109"/>
      <c r="E27" s="51">
        <f>IFERROR(ROUND($B27*('B1- GrossFTEs'!C27/'B1- GrossFTEs'!$AA27),0),0)</f>
        <v>0</v>
      </c>
      <c r="F27" s="51">
        <f>IFERROR(ROUND($B27*('B1- GrossFTEs'!D27/'B1- GrossFTEs'!$AA27),0),0)</f>
        <v>0</v>
      </c>
      <c r="G27" s="51">
        <f>IFERROR(ROUND($B27*('B1- GrossFTEs'!F27/'B1- GrossFTEs'!$AA27),0),0)</f>
        <v>0</v>
      </c>
      <c r="H27" s="51">
        <f>IFERROR(ROUND($B27*('B1- GrossFTEs'!H27/'B1- GrossFTEs'!$AA27),0),0)</f>
        <v>0</v>
      </c>
      <c r="I27" s="51">
        <f>IFERROR(ROUND($B27*('B1- GrossFTEs'!J27/'B1- GrossFTEs'!$AA27),0),0)</f>
        <v>0</v>
      </c>
      <c r="J27" s="51">
        <f>IFERROR(ROUND($B27*('B1- GrossFTEs'!K27/'B1- GrossFTEs'!$AA27),0),0)</f>
        <v>0</v>
      </c>
      <c r="K27" s="51">
        <f>IFERROR(ROUND($B27*('B1- GrossFTEs'!L27/'B1- GrossFTEs'!$AA27),0),0)</f>
        <v>0</v>
      </c>
      <c r="L27" s="51">
        <f>IFERROR(ROUND($B27*('B1- GrossFTEs'!M27/'B1- GrossFTEs'!$AA27),0),0)</f>
        <v>0</v>
      </c>
      <c r="M27" s="51">
        <f>IFERROR(ROUND($B27*('B1- GrossFTEs'!N27/'B1- GrossFTEs'!$AA27),0),0)</f>
        <v>0</v>
      </c>
      <c r="N27" s="51">
        <f>IFERROR(ROUND($B27*('B1- GrossFTEs'!O27/'B1- GrossFTEs'!$AA27),0),0)</f>
        <v>0</v>
      </c>
      <c r="O27" s="51">
        <f>IFERROR(ROUND($B27*('B1- GrossFTEs'!P27/'B1- GrossFTEs'!$AA27),0),0)</f>
        <v>0</v>
      </c>
      <c r="P27" s="51">
        <f>IFERROR(ROUND($B27*('B1- GrossFTEs'!R27/'B1- GrossFTEs'!$AA27),0),0)</f>
        <v>0</v>
      </c>
      <c r="Q27" s="51">
        <f>IFERROR(ROUND($B27*('B1- GrossFTEs'!T27/'B1- GrossFTEs'!$AA27),0),0)</f>
        <v>0</v>
      </c>
      <c r="R27" s="51">
        <f t="shared" si="1"/>
        <v>0</v>
      </c>
      <c r="S27" s="51">
        <f>IFERROR(ROUND($B27*('B1- GrossFTEs'!Y27/'B1- GrossFTEs'!$AA27),0),0)</f>
        <v>0</v>
      </c>
      <c r="T27" s="437" t="str">
        <f t="shared" si="0"/>
        <v/>
      </c>
    </row>
    <row r="28" spans="1:20" ht="15" customHeight="1">
      <c r="A28" s="49" t="str">
        <f>IF('B1- GrossFTEs'!A28=0,"",'B1- GrossFTEs'!A28)</f>
        <v/>
      </c>
      <c r="B28" s="153"/>
      <c r="C28" s="50"/>
      <c r="D28" s="109"/>
      <c r="E28" s="51">
        <f>IFERROR(ROUND($B28*('B1- GrossFTEs'!C28/'B1- GrossFTEs'!$AA28),0),0)</f>
        <v>0</v>
      </c>
      <c r="F28" s="51">
        <f>IFERROR(ROUND($B28*('B1- GrossFTEs'!D28/'B1- GrossFTEs'!$AA28),0),0)</f>
        <v>0</v>
      </c>
      <c r="G28" s="51">
        <f>IFERROR(ROUND($B28*('B1- GrossFTEs'!F28/'B1- GrossFTEs'!$AA28),0),0)</f>
        <v>0</v>
      </c>
      <c r="H28" s="51">
        <f>IFERROR(ROUND($B28*('B1- GrossFTEs'!H28/'B1- GrossFTEs'!$AA28),0),0)</f>
        <v>0</v>
      </c>
      <c r="I28" s="51">
        <f>IFERROR(ROUND($B28*('B1- GrossFTEs'!J28/'B1- GrossFTEs'!$AA28),0),0)</f>
        <v>0</v>
      </c>
      <c r="J28" s="51">
        <f>IFERROR(ROUND($B28*('B1- GrossFTEs'!K28/'B1- GrossFTEs'!$AA28),0),0)</f>
        <v>0</v>
      </c>
      <c r="K28" s="51">
        <f>IFERROR(ROUND($B28*('B1- GrossFTEs'!L28/'B1- GrossFTEs'!$AA28),0),0)</f>
        <v>0</v>
      </c>
      <c r="L28" s="51">
        <f>IFERROR(ROUND($B28*('B1- GrossFTEs'!M28/'B1- GrossFTEs'!$AA28),0),0)</f>
        <v>0</v>
      </c>
      <c r="M28" s="51">
        <f>IFERROR(ROUND($B28*('B1- GrossFTEs'!N28/'B1- GrossFTEs'!$AA28),0),0)</f>
        <v>0</v>
      </c>
      <c r="N28" s="51">
        <f>IFERROR(ROUND($B28*('B1- GrossFTEs'!O28/'B1- GrossFTEs'!$AA28),0),0)</f>
        <v>0</v>
      </c>
      <c r="O28" s="51">
        <f>IFERROR(ROUND($B28*('B1- GrossFTEs'!P28/'B1- GrossFTEs'!$AA28),0),0)</f>
        <v>0</v>
      </c>
      <c r="P28" s="51">
        <f>IFERROR(ROUND($B28*('B1- GrossFTEs'!R28/'B1- GrossFTEs'!$AA28),0),0)</f>
        <v>0</v>
      </c>
      <c r="Q28" s="51">
        <f>IFERROR(ROUND($B28*('B1- GrossFTEs'!T28/'B1- GrossFTEs'!$AA28),0),0)</f>
        <v>0</v>
      </c>
      <c r="R28" s="51">
        <f t="shared" si="1"/>
        <v>0</v>
      </c>
      <c r="S28" s="51">
        <f>IFERROR(ROUND($B28*('B1- GrossFTEs'!Y28/'B1- GrossFTEs'!$AA28),0),0)</f>
        <v>0</v>
      </c>
      <c r="T28" s="437" t="str">
        <f t="shared" si="0"/>
        <v/>
      </c>
    </row>
    <row r="29" spans="1:20" ht="15" customHeight="1">
      <c r="A29" s="49" t="str">
        <f>IF('B1- GrossFTEs'!A29=0,"",'B1- GrossFTEs'!A29)</f>
        <v/>
      </c>
      <c r="B29" s="152"/>
      <c r="C29" s="50"/>
      <c r="D29" s="109"/>
      <c r="E29" s="51">
        <f>IFERROR(ROUND($B29*('B1- GrossFTEs'!C29/'B1- GrossFTEs'!$AA29),0),0)</f>
        <v>0</v>
      </c>
      <c r="F29" s="51">
        <f>IFERROR(ROUND($B29*('B1- GrossFTEs'!D29/'B1- GrossFTEs'!$AA29),0),0)</f>
        <v>0</v>
      </c>
      <c r="G29" s="51">
        <f>IFERROR(ROUND($B29*('B1- GrossFTEs'!F29/'B1- GrossFTEs'!$AA29),0),0)</f>
        <v>0</v>
      </c>
      <c r="H29" s="51">
        <f>IFERROR(ROUND($B29*('B1- GrossFTEs'!H29/'B1- GrossFTEs'!$AA29),0),0)</f>
        <v>0</v>
      </c>
      <c r="I29" s="51">
        <f>IFERROR(ROUND($B29*('B1- GrossFTEs'!J29/'B1- GrossFTEs'!$AA29),0),0)</f>
        <v>0</v>
      </c>
      <c r="J29" s="51">
        <f>IFERROR(ROUND($B29*('B1- GrossFTEs'!K29/'B1- GrossFTEs'!$AA29),0),0)</f>
        <v>0</v>
      </c>
      <c r="K29" s="51">
        <f>IFERROR(ROUND($B29*('B1- GrossFTEs'!L29/'B1- GrossFTEs'!$AA29),0),0)</f>
        <v>0</v>
      </c>
      <c r="L29" s="51">
        <f>IFERROR(ROUND($B29*('B1- GrossFTEs'!M29/'B1- GrossFTEs'!$AA29),0),0)</f>
        <v>0</v>
      </c>
      <c r="M29" s="51">
        <f>IFERROR(ROUND($B29*('B1- GrossFTEs'!N29/'B1- GrossFTEs'!$AA29),0),0)</f>
        <v>0</v>
      </c>
      <c r="N29" s="51">
        <f>IFERROR(ROUND($B29*('B1- GrossFTEs'!O29/'B1- GrossFTEs'!$AA29),0),0)</f>
        <v>0</v>
      </c>
      <c r="O29" s="51">
        <f>IFERROR(ROUND($B29*('B1- GrossFTEs'!P29/'B1- GrossFTEs'!$AA29),0),0)</f>
        <v>0</v>
      </c>
      <c r="P29" s="51">
        <f>IFERROR(ROUND($B29*('B1- GrossFTEs'!R29/'B1- GrossFTEs'!$AA29),0),0)</f>
        <v>0</v>
      </c>
      <c r="Q29" s="51">
        <f>IFERROR(ROUND($B29*('B1- GrossFTEs'!T29/'B1- GrossFTEs'!$AA29),0),0)</f>
        <v>0</v>
      </c>
      <c r="R29" s="51">
        <f t="shared" si="1"/>
        <v>0</v>
      </c>
      <c r="S29" s="51">
        <f>IFERROR(ROUND($B29*('B1- GrossFTEs'!Y29/'B1- GrossFTEs'!$AA29),0),0)</f>
        <v>0</v>
      </c>
      <c r="T29" s="437" t="str">
        <f t="shared" si="0"/>
        <v/>
      </c>
    </row>
    <row r="30" spans="1:20" ht="15" customHeight="1">
      <c r="A30" s="49" t="str">
        <f>IF('B1- GrossFTEs'!A30=0,"",'B1- GrossFTEs'!A30)</f>
        <v/>
      </c>
      <c r="B30" s="153"/>
      <c r="C30" s="50"/>
      <c r="D30" s="109"/>
      <c r="E30" s="51">
        <f>IFERROR(ROUND($B30*('B1- GrossFTEs'!C30/'B1- GrossFTEs'!$AA30),0),0)</f>
        <v>0</v>
      </c>
      <c r="F30" s="51">
        <f>IFERROR(ROUND($B30*('B1- GrossFTEs'!D30/'B1- GrossFTEs'!$AA30),0),0)</f>
        <v>0</v>
      </c>
      <c r="G30" s="51">
        <f>IFERROR(ROUND($B30*('B1- GrossFTEs'!F30/'B1- GrossFTEs'!$AA30),0),0)</f>
        <v>0</v>
      </c>
      <c r="H30" s="51">
        <f>IFERROR(ROUND($B30*('B1- GrossFTEs'!H30/'B1- GrossFTEs'!$AA30),0),0)</f>
        <v>0</v>
      </c>
      <c r="I30" s="51">
        <f>IFERROR(ROUND($B30*('B1- GrossFTEs'!J30/'B1- GrossFTEs'!$AA30),0),0)</f>
        <v>0</v>
      </c>
      <c r="J30" s="51">
        <f>IFERROR(ROUND($B30*('B1- GrossFTEs'!K30/'B1- GrossFTEs'!$AA30),0),0)</f>
        <v>0</v>
      </c>
      <c r="K30" s="51">
        <f>IFERROR(ROUND($B30*('B1- GrossFTEs'!L30/'B1- GrossFTEs'!$AA30),0),0)</f>
        <v>0</v>
      </c>
      <c r="L30" s="51">
        <f>IFERROR(ROUND($B30*('B1- GrossFTEs'!M30/'B1- GrossFTEs'!$AA30),0),0)</f>
        <v>0</v>
      </c>
      <c r="M30" s="51">
        <f>IFERROR(ROUND($B30*('B1- GrossFTEs'!N30/'B1- GrossFTEs'!$AA30),0),0)</f>
        <v>0</v>
      </c>
      <c r="N30" s="51">
        <f>IFERROR(ROUND($B30*('B1- GrossFTEs'!O30/'B1- GrossFTEs'!$AA30),0),0)</f>
        <v>0</v>
      </c>
      <c r="O30" s="51">
        <f>IFERROR(ROUND($B30*('B1- GrossFTEs'!P30/'B1- GrossFTEs'!$AA30),0),0)</f>
        <v>0</v>
      </c>
      <c r="P30" s="51">
        <f>IFERROR(ROUND($B30*('B1- GrossFTEs'!R30/'B1- GrossFTEs'!$AA30),0),0)</f>
        <v>0</v>
      </c>
      <c r="Q30" s="51">
        <f>IFERROR(ROUND($B30*('B1- GrossFTEs'!T30/'B1- GrossFTEs'!$AA30),0),0)</f>
        <v>0</v>
      </c>
      <c r="R30" s="51">
        <f t="shared" si="1"/>
        <v>0</v>
      </c>
      <c r="S30" s="51">
        <f>IFERROR(ROUND($B30*('B1- GrossFTEs'!Y30/'B1- GrossFTEs'!$AA30),0),0)</f>
        <v>0</v>
      </c>
      <c r="T30" s="437" t="str">
        <f t="shared" si="0"/>
        <v/>
      </c>
    </row>
    <row r="31" spans="1:20" ht="15" customHeight="1">
      <c r="A31" s="49" t="str">
        <f>IF('B1- GrossFTEs'!A31=0,"",'B1- GrossFTEs'!A31)</f>
        <v/>
      </c>
      <c r="B31" s="152"/>
      <c r="C31" s="50"/>
      <c r="D31" s="109"/>
      <c r="E31" s="51">
        <f>IFERROR(ROUND($B31*('B1- GrossFTEs'!C31/'B1- GrossFTEs'!$AA31),0),0)</f>
        <v>0</v>
      </c>
      <c r="F31" s="51">
        <f>IFERROR(ROUND($B31*('B1- GrossFTEs'!D31/'B1- GrossFTEs'!$AA31),0),0)</f>
        <v>0</v>
      </c>
      <c r="G31" s="51">
        <f>IFERROR(ROUND($B31*('B1- GrossFTEs'!F31/'B1- GrossFTEs'!$AA31),0),0)</f>
        <v>0</v>
      </c>
      <c r="H31" s="51">
        <f>IFERROR(ROUND($B31*('B1- GrossFTEs'!H31/'B1- GrossFTEs'!$AA31),0),0)</f>
        <v>0</v>
      </c>
      <c r="I31" s="51">
        <f>IFERROR(ROUND($B31*('B1- GrossFTEs'!J31/'B1- GrossFTEs'!$AA31),0),0)</f>
        <v>0</v>
      </c>
      <c r="J31" s="51">
        <f>IFERROR(ROUND($B31*('B1- GrossFTEs'!K31/'B1- GrossFTEs'!$AA31),0),0)</f>
        <v>0</v>
      </c>
      <c r="K31" s="51">
        <f>IFERROR(ROUND($B31*('B1- GrossFTEs'!L31/'B1- GrossFTEs'!$AA31),0),0)</f>
        <v>0</v>
      </c>
      <c r="L31" s="51">
        <f>IFERROR(ROUND($B31*('B1- GrossFTEs'!M31/'B1- GrossFTEs'!$AA31),0),0)</f>
        <v>0</v>
      </c>
      <c r="M31" s="51">
        <f>IFERROR(ROUND($B31*('B1- GrossFTEs'!N31/'B1- GrossFTEs'!$AA31),0),0)</f>
        <v>0</v>
      </c>
      <c r="N31" s="51">
        <f>IFERROR(ROUND($B31*('B1- GrossFTEs'!O31/'B1- GrossFTEs'!$AA31),0),0)</f>
        <v>0</v>
      </c>
      <c r="O31" s="51">
        <f>IFERROR(ROUND($B31*('B1- GrossFTEs'!P31/'B1- GrossFTEs'!$AA31),0),0)</f>
        <v>0</v>
      </c>
      <c r="P31" s="51">
        <f>IFERROR(ROUND($B31*('B1- GrossFTEs'!R31/'B1- GrossFTEs'!$AA31),0),0)</f>
        <v>0</v>
      </c>
      <c r="Q31" s="51">
        <f>IFERROR(ROUND($B31*('B1- GrossFTEs'!T31/'B1- GrossFTEs'!$AA31),0),0)</f>
        <v>0</v>
      </c>
      <c r="R31" s="51">
        <f t="shared" si="1"/>
        <v>0</v>
      </c>
      <c r="S31" s="51">
        <f>IFERROR(ROUND($B31*('B1- GrossFTEs'!Y31/'B1- GrossFTEs'!$AA31),0),0)</f>
        <v>0</v>
      </c>
      <c r="T31" s="437" t="str">
        <f t="shared" si="0"/>
        <v/>
      </c>
    </row>
    <row r="32" spans="1:20" ht="15" customHeight="1">
      <c r="A32" s="49" t="str">
        <f>IF('B1- GrossFTEs'!A32=0,"",'B1- GrossFTEs'!A32)</f>
        <v/>
      </c>
      <c r="B32" s="153"/>
      <c r="C32" s="50"/>
      <c r="D32" s="109"/>
      <c r="E32" s="51">
        <f>IFERROR(ROUND($B32*('B1- GrossFTEs'!C32/'B1- GrossFTEs'!$AA32),0),0)</f>
        <v>0</v>
      </c>
      <c r="F32" s="51">
        <f>IFERROR(ROUND($B32*('B1- GrossFTEs'!D32/'B1- GrossFTEs'!$AA32),0),0)</f>
        <v>0</v>
      </c>
      <c r="G32" s="51">
        <f>IFERROR(ROUND($B32*('B1- GrossFTEs'!F32/'B1- GrossFTEs'!$AA32),0),0)</f>
        <v>0</v>
      </c>
      <c r="H32" s="51">
        <f>IFERROR(ROUND($B32*('B1- GrossFTEs'!H32/'B1- GrossFTEs'!$AA32),0),0)</f>
        <v>0</v>
      </c>
      <c r="I32" s="51">
        <f>IFERROR(ROUND($B32*('B1- GrossFTEs'!J32/'B1- GrossFTEs'!$AA32),0),0)</f>
        <v>0</v>
      </c>
      <c r="J32" s="51">
        <f>IFERROR(ROUND($B32*('B1- GrossFTEs'!K32/'B1- GrossFTEs'!$AA32),0),0)</f>
        <v>0</v>
      </c>
      <c r="K32" s="51">
        <f>IFERROR(ROUND($B32*('B1- GrossFTEs'!L32/'B1- GrossFTEs'!$AA32),0),0)</f>
        <v>0</v>
      </c>
      <c r="L32" s="51">
        <f>IFERROR(ROUND($B32*('B1- GrossFTEs'!M32/'B1- GrossFTEs'!$AA32),0),0)</f>
        <v>0</v>
      </c>
      <c r="M32" s="51">
        <f>IFERROR(ROUND($B32*('B1- GrossFTEs'!N32/'B1- GrossFTEs'!$AA32),0),0)</f>
        <v>0</v>
      </c>
      <c r="N32" s="51">
        <f>IFERROR(ROUND($B32*('B1- GrossFTEs'!O32/'B1- GrossFTEs'!$AA32),0),0)</f>
        <v>0</v>
      </c>
      <c r="O32" s="51">
        <f>IFERROR(ROUND($B32*('B1- GrossFTEs'!P32/'B1- GrossFTEs'!$AA32),0),0)</f>
        <v>0</v>
      </c>
      <c r="P32" s="51">
        <f>IFERROR(ROUND($B32*('B1- GrossFTEs'!R32/'B1- GrossFTEs'!$AA32),0),0)</f>
        <v>0</v>
      </c>
      <c r="Q32" s="51">
        <f>IFERROR(ROUND($B32*('B1- GrossFTEs'!T32/'B1- GrossFTEs'!$AA32),0),0)</f>
        <v>0</v>
      </c>
      <c r="R32" s="51">
        <f t="shared" si="1"/>
        <v>0</v>
      </c>
      <c r="S32" s="51">
        <f>IFERROR(ROUND($B32*('B1- GrossFTEs'!Y32/'B1- GrossFTEs'!$AA32),0),0)</f>
        <v>0</v>
      </c>
      <c r="T32" s="437" t="str">
        <f t="shared" si="0"/>
        <v/>
      </c>
    </row>
    <row r="33" spans="1:20" ht="15" customHeight="1">
      <c r="A33" s="49" t="str">
        <f>IF('B1- GrossFTEs'!A33=0,"",'B1- GrossFTEs'!A33)</f>
        <v/>
      </c>
      <c r="B33" s="152"/>
      <c r="C33" s="50"/>
      <c r="D33" s="109"/>
      <c r="E33" s="51">
        <f>IFERROR(ROUND($B33*('B1- GrossFTEs'!C33/'B1- GrossFTEs'!$AA33),0),0)</f>
        <v>0</v>
      </c>
      <c r="F33" s="51">
        <f>IFERROR(ROUND($B33*('B1- GrossFTEs'!D33/'B1- GrossFTEs'!$AA33),0),0)</f>
        <v>0</v>
      </c>
      <c r="G33" s="51">
        <f>IFERROR(ROUND($B33*('B1- GrossFTEs'!F33/'B1- GrossFTEs'!$AA33),0),0)</f>
        <v>0</v>
      </c>
      <c r="H33" s="51">
        <f>IFERROR(ROUND($B33*('B1- GrossFTEs'!H33/'B1- GrossFTEs'!$AA33),0),0)</f>
        <v>0</v>
      </c>
      <c r="I33" s="51">
        <f>IFERROR(ROUND($B33*('B1- GrossFTEs'!J33/'B1- GrossFTEs'!$AA33),0),0)</f>
        <v>0</v>
      </c>
      <c r="J33" s="51">
        <f>IFERROR(ROUND($B33*('B1- GrossFTEs'!K33/'B1- GrossFTEs'!$AA33),0),0)</f>
        <v>0</v>
      </c>
      <c r="K33" s="51">
        <f>IFERROR(ROUND($B33*('B1- GrossFTEs'!L33/'B1- GrossFTEs'!$AA33),0),0)</f>
        <v>0</v>
      </c>
      <c r="L33" s="51">
        <f>IFERROR(ROUND($B33*('B1- GrossFTEs'!M33/'B1- GrossFTEs'!$AA33),0),0)</f>
        <v>0</v>
      </c>
      <c r="M33" s="51">
        <f>IFERROR(ROUND($B33*('B1- GrossFTEs'!N33/'B1- GrossFTEs'!$AA33),0),0)</f>
        <v>0</v>
      </c>
      <c r="N33" s="51">
        <f>IFERROR(ROUND($B33*('B1- GrossFTEs'!O33/'B1- GrossFTEs'!$AA33),0),0)</f>
        <v>0</v>
      </c>
      <c r="O33" s="51">
        <f>IFERROR(ROUND($B33*('B1- GrossFTEs'!P33/'B1- GrossFTEs'!$AA33),0),0)</f>
        <v>0</v>
      </c>
      <c r="P33" s="51">
        <f>IFERROR(ROUND($B33*('B1- GrossFTEs'!R33/'B1- GrossFTEs'!$AA33),0),0)</f>
        <v>0</v>
      </c>
      <c r="Q33" s="51">
        <f>IFERROR(ROUND($B33*('B1- GrossFTEs'!T33/'B1- GrossFTEs'!$AA33),0),0)</f>
        <v>0</v>
      </c>
      <c r="R33" s="51">
        <f t="shared" si="1"/>
        <v>0</v>
      </c>
      <c r="S33" s="51">
        <f>IFERROR(ROUND($B33*('B1- GrossFTEs'!Y33/'B1- GrossFTEs'!$AA33),0),0)</f>
        <v>0</v>
      </c>
      <c r="T33" s="437" t="str">
        <f t="shared" si="0"/>
        <v/>
      </c>
    </row>
    <row r="34" spans="1:20" ht="15" customHeight="1">
      <c r="A34" s="49" t="str">
        <f>IF('B1- GrossFTEs'!A34=0,"",'B1- GrossFTEs'!A34)</f>
        <v/>
      </c>
      <c r="B34" s="153"/>
      <c r="C34" s="50"/>
      <c r="D34" s="109"/>
      <c r="E34" s="51">
        <f>IFERROR(ROUND($B34*('B1- GrossFTEs'!C34/'B1- GrossFTEs'!$AA34),0),0)</f>
        <v>0</v>
      </c>
      <c r="F34" s="51">
        <f>IFERROR(ROUND($B34*('B1- GrossFTEs'!D34/'B1- GrossFTEs'!$AA34),0),0)</f>
        <v>0</v>
      </c>
      <c r="G34" s="51">
        <f>IFERROR(ROUND($B34*('B1- GrossFTEs'!F34/'B1- GrossFTEs'!$AA34),0),0)</f>
        <v>0</v>
      </c>
      <c r="H34" s="51">
        <f>IFERROR(ROUND($B34*('B1- GrossFTEs'!H34/'B1- GrossFTEs'!$AA34),0),0)</f>
        <v>0</v>
      </c>
      <c r="I34" s="51">
        <f>IFERROR(ROUND($B34*('B1- GrossFTEs'!J34/'B1- GrossFTEs'!$AA34),0),0)</f>
        <v>0</v>
      </c>
      <c r="J34" s="51">
        <f>IFERROR(ROUND($B34*('B1- GrossFTEs'!K34/'B1- GrossFTEs'!$AA34),0),0)</f>
        <v>0</v>
      </c>
      <c r="K34" s="51">
        <f>IFERROR(ROUND($B34*('B1- GrossFTEs'!L34/'B1- GrossFTEs'!$AA34),0),0)</f>
        <v>0</v>
      </c>
      <c r="L34" s="51">
        <f>IFERROR(ROUND($B34*('B1- GrossFTEs'!M34/'B1- GrossFTEs'!$AA34),0),0)</f>
        <v>0</v>
      </c>
      <c r="M34" s="51">
        <f>IFERROR(ROUND($B34*('B1- GrossFTEs'!N34/'B1- GrossFTEs'!$AA34),0),0)</f>
        <v>0</v>
      </c>
      <c r="N34" s="51">
        <f>IFERROR(ROUND($B34*('B1- GrossFTEs'!O34/'B1- GrossFTEs'!$AA34),0),0)</f>
        <v>0</v>
      </c>
      <c r="O34" s="51">
        <f>IFERROR(ROUND($B34*('B1- GrossFTEs'!P34/'B1- GrossFTEs'!$AA34),0),0)</f>
        <v>0</v>
      </c>
      <c r="P34" s="51">
        <f>IFERROR(ROUND($B34*('B1- GrossFTEs'!R34/'B1- GrossFTEs'!$AA34),0),0)</f>
        <v>0</v>
      </c>
      <c r="Q34" s="51">
        <f>IFERROR(ROUND($B34*('B1- GrossFTEs'!T34/'B1- GrossFTEs'!$AA34),0),0)</f>
        <v>0</v>
      </c>
      <c r="R34" s="51">
        <f t="shared" si="1"/>
        <v>0</v>
      </c>
      <c r="S34" s="51">
        <f>IFERROR(ROUND($B34*('B1- GrossFTEs'!Y34/'B1- GrossFTEs'!$AA34),0),0)</f>
        <v>0</v>
      </c>
      <c r="T34" s="437" t="str">
        <f t="shared" si="0"/>
        <v/>
      </c>
    </row>
    <row r="35" spans="1:20" ht="15" customHeight="1">
      <c r="A35" s="49" t="str">
        <f>IF('B1- GrossFTEs'!A35=0,"",'B1- GrossFTEs'!A35)</f>
        <v/>
      </c>
      <c r="B35" s="152"/>
      <c r="C35" s="50"/>
      <c r="D35" s="109"/>
      <c r="E35" s="51">
        <f>IFERROR(ROUND($B35*('B1- GrossFTEs'!C35/'B1- GrossFTEs'!$AA35),0),0)</f>
        <v>0</v>
      </c>
      <c r="F35" s="51">
        <f>IFERROR(ROUND($B35*('B1- GrossFTEs'!D35/'B1- GrossFTEs'!$AA35),0),0)</f>
        <v>0</v>
      </c>
      <c r="G35" s="51">
        <f>IFERROR(ROUND($B35*('B1- GrossFTEs'!F35/'B1- GrossFTEs'!$AA35),0),0)</f>
        <v>0</v>
      </c>
      <c r="H35" s="51">
        <f>IFERROR(ROUND($B35*('B1- GrossFTEs'!H35/'B1- GrossFTEs'!$AA35),0),0)</f>
        <v>0</v>
      </c>
      <c r="I35" s="51">
        <f>IFERROR(ROUND($B35*('B1- GrossFTEs'!J35/'B1- GrossFTEs'!$AA35),0),0)</f>
        <v>0</v>
      </c>
      <c r="J35" s="51">
        <f>IFERROR(ROUND($B35*('B1- GrossFTEs'!K35/'B1- GrossFTEs'!$AA35),0),0)</f>
        <v>0</v>
      </c>
      <c r="K35" s="51">
        <f>IFERROR(ROUND($B35*('B1- GrossFTEs'!L35/'B1- GrossFTEs'!$AA35),0),0)</f>
        <v>0</v>
      </c>
      <c r="L35" s="51">
        <f>IFERROR(ROUND($B35*('B1- GrossFTEs'!M35/'B1- GrossFTEs'!$AA35),0),0)</f>
        <v>0</v>
      </c>
      <c r="M35" s="51">
        <f>IFERROR(ROUND($B35*('B1- GrossFTEs'!N35/'B1- GrossFTEs'!$AA35),0),0)</f>
        <v>0</v>
      </c>
      <c r="N35" s="51">
        <f>IFERROR(ROUND($B35*('B1- GrossFTEs'!O35/'B1- GrossFTEs'!$AA35),0),0)</f>
        <v>0</v>
      </c>
      <c r="O35" s="51">
        <f>IFERROR(ROUND($B35*('B1- GrossFTEs'!P35/'B1- GrossFTEs'!$AA35),0),0)</f>
        <v>0</v>
      </c>
      <c r="P35" s="51">
        <f>IFERROR(ROUND($B35*('B1- GrossFTEs'!R35/'B1- GrossFTEs'!$AA35),0),0)</f>
        <v>0</v>
      </c>
      <c r="Q35" s="51">
        <f>IFERROR(ROUND($B35*('B1- GrossFTEs'!T35/'B1- GrossFTEs'!$AA35),0),0)</f>
        <v>0</v>
      </c>
      <c r="R35" s="51">
        <f t="shared" si="1"/>
        <v>0</v>
      </c>
      <c r="S35" s="51">
        <f>IFERROR(ROUND($B35*('B1- GrossFTEs'!Y35/'B1- GrossFTEs'!$AA35),0),0)</f>
        <v>0</v>
      </c>
      <c r="T35" s="437" t="str">
        <f t="shared" si="0"/>
        <v/>
      </c>
    </row>
    <row r="36" spans="1:20" ht="15" customHeight="1">
      <c r="A36" s="49" t="str">
        <f>IF('B1- GrossFTEs'!A36=0,"",'B1- GrossFTEs'!A36)</f>
        <v/>
      </c>
      <c r="B36" s="153"/>
      <c r="C36" s="50"/>
      <c r="D36" s="109"/>
      <c r="E36" s="51">
        <f>IFERROR(ROUND($B36*('B1- GrossFTEs'!C36/'B1- GrossFTEs'!$AA36),0),0)</f>
        <v>0</v>
      </c>
      <c r="F36" s="51">
        <f>IFERROR(ROUND($B36*('B1- GrossFTEs'!D36/'B1- GrossFTEs'!$AA36),0),0)</f>
        <v>0</v>
      </c>
      <c r="G36" s="51">
        <f>IFERROR(ROUND($B36*('B1- GrossFTEs'!F36/'B1- GrossFTEs'!$AA36),0),0)</f>
        <v>0</v>
      </c>
      <c r="H36" s="51">
        <f>IFERROR(ROUND($B36*('B1- GrossFTEs'!H36/'B1- GrossFTEs'!$AA36),0),0)</f>
        <v>0</v>
      </c>
      <c r="I36" s="51">
        <f>IFERROR(ROUND($B36*('B1- GrossFTEs'!J36/'B1- GrossFTEs'!$AA36),0),0)</f>
        <v>0</v>
      </c>
      <c r="J36" s="51">
        <f>IFERROR(ROUND($B36*('B1- GrossFTEs'!K36/'B1- GrossFTEs'!$AA36),0),0)</f>
        <v>0</v>
      </c>
      <c r="K36" s="51">
        <f>IFERROR(ROUND($B36*('B1- GrossFTEs'!L36/'B1- GrossFTEs'!$AA36),0),0)</f>
        <v>0</v>
      </c>
      <c r="L36" s="51">
        <f>IFERROR(ROUND($B36*('B1- GrossFTEs'!M36/'B1- GrossFTEs'!$AA36),0),0)</f>
        <v>0</v>
      </c>
      <c r="M36" s="51">
        <f>IFERROR(ROUND($B36*('B1- GrossFTEs'!N36/'B1- GrossFTEs'!$AA36),0),0)</f>
        <v>0</v>
      </c>
      <c r="N36" s="51">
        <f>IFERROR(ROUND($B36*('B1- GrossFTEs'!O36/'B1- GrossFTEs'!$AA36),0),0)</f>
        <v>0</v>
      </c>
      <c r="O36" s="51">
        <f>IFERROR(ROUND($B36*('B1- GrossFTEs'!P36/'B1- GrossFTEs'!$AA36),0),0)</f>
        <v>0</v>
      </c>
      <c r="P36" s="51">
        <f>IFERROR(ROUND($B36*('B1- GrossFTEs'!R36/'B1- GrossFTEs'!$AA36),0),0)</f>
        <v>0</v>
      </c>
      <c r="Q36" s="51">
        <f>IFERROR(ROUND($B36*('B1- GrossFTEs'!T36/'B1- GrossFTEs'!$AA36),0),0)</f>
        <v>0</v>
      </c>
      <c r="R36" s="51">
        <f t="shared" si="1"/>
        <v>0</v>
      </c>
      <c r="S36" s="51">
        <f>IFERROR(ROUND($B36*('B1- GrossFTEs'!Y36/'B1- GrossFTEs'!$AA36),0),0)</f>
        <v>0</v>
      </c>
      <c r="T36" s="437" t="str">
        <f t="shared" si="0"/>
        <v/>
      </c>
    </row>
    <row r="37" spans="1:20" ht="15" customHeight="1">
      <c r="A37" s="49" t="str">
        <f>IF('B1- GrossFTEs'!A37=0,"",'B1- GrossFTEs'!A37)</f>
        <v/>
      </c>
      <c r="B37" s="152"/>
      <c r="C37" s="50"/>
      <c r="D37" s="109"/>
      <c r="E37" s="51">
        <f>IFERROR(ROUND($B37*('B1- GrossFTEs'!C37/'B1- GrossFTEs'!$AA37),0),0)</f>
        <v>0</v>
      </c>
      <c r="F37" s="51">
        <f>IFERROR(ROUND($B37*('B1- GrossFTEs'!D37/'B1- GrossFTEs'!$AA37),0),0)</f>
        <v>0</v>
      </c>
      <c r="G37" s="51">
        <f>IFERROR(ROUND($B37*('B1- GrossFTEs'!F37/'B1- GrossFTEs'!$AA37),0),0)</f>
        <v>0</v>
      </c>
      <c r="H37" s="51">
        <f>IFERROR(ROUND($B37*('B1- GrossFTEs'!H37/'B1- GrossFTEs'!$AA37),0),0)</f>
        <v>0</v>
      </c>
      <c r="I37" s="51">
        <f>IFERROR(ROUND($B37*('B1- GrossFTEs'!J37/'B1- GrossFTEs'!$AA37),0),0)</f>
        <v>0</v>
      </c>
      <c r="J37" s="51">
        <f>IFERROR(ROUND($B37*('B1- GrossFTEs'!K37/'B1- GrossFTEs'!$AA37),0),0)</f>
        <v>0</v>
      </c>
      <c r="K37" s="51">
        <f>IFERROR(ROUND($B37*('B1- GrossFTEs'!L37/'B1- GrossFTEs'!$AA37),0),0)</f>
        <v>0</v>
      </c>
      <c r="L37" s="51">
        <f>IFERROR(ROUND($B37*('B1- GrossFTEs'!M37/'B1- GrossFTEs'!$AA37),0),0)</f>
        <v>0</v>
      </c>
      <c r="M37" s="51">
        <f>IFERROR(ROUND($B37*('B1- GrossFTEs'!N37/'B1- GrossFTEs'!$AA37),0),0)</f>
        <v>0</v>
      </c>
      <c r="N37" s="51">
        <f>IFERROR(ROUND($B37*('B1- GrossFTEs'!O37/'B1- GrossFTEs'!$AA37),0),0)</f>
        <v>0</v>
      </c>
      <c r="O37" s="51">
        <f>IFERROR(ROUND($B37*('B1- GrossFTEs'!P37/'B1- GrossFTEs'!$AA37),0),0)</f>
        <v>0</v>
      </c>
      <c r="P37" s="51">
        <f>IFERROR(ROUND($B37*('B1- GrossFTEs'!R37/'B1- GrossFTEs'!$AA37),0),0)</f>
        <v>0</v>
      </c>
      <c r="Q37" s="51">
        <f>IFERROR(ROUND($B37*('B1- GrossFTEs'!T37/'B1- GrossFTEs'!$AA37),0),0)</f>
        <v>0</v>
      </c>
      <c r="R37" s="51">
        <f t="shared" si="1"/>
        <v>0</v>
      </c>
      <c r="S37" s="51">
        <f>IFERROR(ROUND($B37*('B1- GrossFTEs'!Y37/'B1- GrossFTEs'!$AA37),0),0)</f>
        <v>0</v>
      </c>
      <c r="T37" s="437" t="str">
        <f t="shared" si="0"/>
        <v/>
      </c>
    </row>
    <row r="38" spans="1:20" ht="15" customHeight="1">
      <c r="A38" s="49" t="str">
        <f>IF('B1- GrossFTEs'!A38=0,"",'B1- GrossFTEs'!A38)</f>
        <v/>
      </c>
      <c r="B38" s="153"/>
      <c r="C38" s="50"/>
      <c r="D38" s="109"/>
      <c r="E38" s="51">
        <f>IFERROR(ROUND($B38*('B1- GrossFTEs'!C38/'B1- GrossFTEs'!$AA38),0),0)</f>
        <v>0</v>
      </c>
      <c r="F38" s="51">
        <f>IFERROR(ROUND($B38*('B1- GrossFTEs'!D38/'B1- GrossFTEs'!$AA38),0),0)</f>
        <v>0</v>
      </c>
      <c r="G38" s="51">
        <f>IFERROR(ROUND($B38*('B1- GrossFTEs'!F38/'B1- GrossFTEs'!$AA38),0),0)</f>
        <v>0</v>
      </c>
      <c r="H38" s="51">
        <f>IFERROR(ROUND($B38*('B1- GrossFTEs'!H38/'B1- GrossFTEs'!$AA38),0),0)</f>
        <v>0</v>
      </c>
      <c r="I38" s="51">
        <f>IFERROR(ROUND($B38*('B1- GrossFTEs'!J38/'B1- GrossFTEs'!$AA38),0),0)</f>
        <v>0</v>
      </c>
      <c r="J38" s="51">
        <f>IFERROR(ROUND($B38*('B1- GrossFTEs'!K38/'B1- GrossFTEs'!$AA38),0),0)</f>
        <v>0</v>
      </c>
      <c r="K38" s="51">
        <f>IFERROR(ROUND($B38*('B1- GrossFTEs'!L38/'B1- GrossFTEs'!$AA38),0),0)</f>
        <v>0</v>
      </c>
      <c r="L38" s="51">
        <f>IFERROR(ROUND($B38*('B1- GrossFTEs'!M38/'B1- GrossFTEs'!$AA38),0),0)</f>
        <v>0</v>
      </c>
      <c r="M38" s="51">
        <f>IFERROR(ROUND($B38*('B1- GrossFTEs'!N38/'B1- GrossFTEs'!$AA38),0),0)</f>
        <v>0</v>
      </c>
      <c r="N38" s="51">
        <f>IFERROR(ROUND($B38*('B1- GrossFTEs'!O38/'B1- GrossFTEs'!$AA38),0),0)</f>
        <v>0</v>
      </c>
      <c r="O38" s="51">
        <f>IFERROR(ROUND($B38*('B1- GrossFTEs'!P38/'B1- GrossFTEs'!$AA38),0),0)</f>
        <v>0</v>
      </c>
      <c r="P38" s="51">
        <f>IFERROR(ROUND($B38*('B1- GrossFTEs'!R38/'B1- GrossFTEs'!$AA38),0),0)</f>
        <v>0</v>
      </c>
      <c r="Q38" s="51">
        <f>IFERROR(ROUND($B38*('B1- GrossFTEs'!T38/'B1- GrossFTEs'!$AA38),0),0)</f>
        <v>0</v>
      </c>
      <c r="R38" s="51">
        <f t="shared" si="1"/>
        <v>0</v>
      </c>
      <c r="S38" s="51">
        <f>IFERROR(ROUND($B38*('B1- GrossFTEs'!Y38/'B1- GrossFTEs'!$AA38),0),0)</f>
        <v>0</v>
      </c>
      <c r="T38" s="437" t="str">
        <f t="shared" si="0"/>
        <v/>
      </c>
    </row>
    <row r="39" spans="1:20" ht="15" customHeight="1">
      <c r="A39" s="49" t="str">
        <f>IF('B1- GrossFTEs'!A39=0,"",'B1- GrossFTEs'!A39)</f>
        <v/>
      </c>
      <c r="B39" s="152"/>
      <c r="C39" s="50"/>
      <c r="D39" s="109"/>
      <c r="E39" s="51">
        <f>IFERROR(ROUND($B39*('B1- GrossFTEs'!C39/'B1- GrossFTEs'!$AA39),0),0)</f>
        <v>0</v>
      </c>
      <c r="F39" s="51">
        <f>IFERROR(ROUND($B39*('B1- GrossFTEs'!D39/'B1- GrossFTEs'!$AA39),0),0)</f>
        <v>0</v>
      </c>
      <c r="G39" s="51">
        <f>IFERROR(ROUND($B39*('B1- GrossFTEs'!F39/'B1- GrossFTEs'!$AA39),0),0)</f>
        <v>0</v>
      </c>
      <c r="H39" s="51">
        <f>IFERROR(ROUND($B39*('B1- GrossFTEs'!H39/'B1- GrossFTEs'!$AA39),0),0)</f>
        <v>0</v>
      </c>
      <c r="I39" s="51">
        <f>IFERROR(ROUND($B39*('B1- GrossFTEs'!J39/'B1- GrossFTEs'!$AA39),0),0)</f>
        <v>0</v>
      </c>
      <c r="J39" s="51">
        <f>IFERROR(ROUND($B39*('B1- GrossFTEs'!K39/'B1- GrossFTEs'!$AA39),0),0)</f>
        <v>0</v>
      </c>
      <c r="K39" s="51">
        <f>IFERROR(ROUND($B39*('B1- GrossFTEs'!L39/'B1- GrossFTEs'!$AA39),0),0)</f>
        <v>0</v>
      </c>
      <c r="L39" s="51">
        <f>IFERROR(ROUND($B39*('B1- GrossFTEs'!M39/'B1- GrossFTEs'!$AA39),0),0)</f>
        <v>0</v>
      </c>
      <c r="M39" s="51">
        <f>IFERROR(ROUND($B39*('B1- GrossFTEs'!N39/'B1- GrossFTEs'!$AA39),0),0)</f>
        <v>0</v>
      </c>
      <c r="N39" s="51">
        <f>IFERROR(ROUND($B39*('B1- GrossFTEs'!O39/'B1- GrossFTEs'!$AA39),0),0)</f>
        <v>0</v>
      </c>
      <c r="O39" s="51">
        <f>IFERROR(ROUND($B39*('B1- GrossFTEs'!P39/'B1- GrossFTEs'!$AA39),0),0)</f>
        <v>0</v>
      </c>
      <c r="P39" s="51">
        <f>IFERROR(ROUND($B39*('B1- GrossFTEs'!R39/'B1- GrossFTEs'!$AA39),0),0)</f>
        <v>0</v>
      </c>
      <c r="Q39" s="51">
        <f>IFERROR(ROUND($B39*('B1- GrossFTEs'!T39/'B1- GrossFTEs'!$AA39),0),0)</f>
        <v>0</v>
      </c>
      <c r="R39" s="51">
        <f t="shared" si="1"/>
        <v>0</v>
      </c>
      <c r="S39" s="51">
        <f>IFERROR(ROUND($B39*('B1- GrossFTEs'!Y39/'B1- GrossFTEs'!$AA39),0),0)</f>
        <v>0</v>
      </c>
      <c r="T39" s="437" t="str">
        <f t="shared" si="0"/>
        <v/>
      </c>
    </row>
    <row r="40" spans="1:20" ht="15" customHeight="1">
      <c r="A40" s="49" t="str">
        <f>IF('B1- GrossFTEs'!A40=0,"",'B1- GrossFTEs'!A40)</f>
        <v/>
      </c>
      <c r="B40" s="153"/>
      <c r="C40" s="50"/>
      <c r="D40" s="109"/>
      <c r="E40" s="51">
        <f>IFERROR(ROUND($B40*('B1- GrossFTEs'!C40/'B1- GrossFTEs'!$AA40),0),0)</f>
        <v>0</v>
      </c>
      <c r="F40" s="51">
        <f>IFERROR(ROUND($B40*('B1- GrossFTEs'!D40/'B1- GrossFTEs'!$AA40),0),0)</f>
        <v>0</v>
      </c>
      <c r="G40" s="51">
        <f>IFERROR(ROUND($B40*('B1- GrossFTEs'!F40/'B1- GrossFTEs'!$AA40),0),0)</f>
        <v>0</v>
      </c>
      <c r="H40" s="51">
        <f>IFERROR(ROUND($B40*('B1- GrossFTEs'!H40/'B1- GrossFTEs'!$AA40),0),0)</f>
        <v>0</v>
      </c>
      <c r="I40" s="51">
        <f>IFERROR(ROUND($B40*('B1- GrossFTEs'!J40/'B1- GrossFTEs'!$AA40),0),0)</f>
        <v>0</v>
      </c>
      <c r="J40" s="51">
        <f>IFERROR(ROUND($B40*('B1- GrossFTEs'!K40/'B1- GrossFTEs'!$AA40),0),0)</f>
        <v>0</v>
      </c>
      <c r="K40" s="51">
        <f>IFERROR(ROUND($B40*('B1- GrossFTEs'!L40/'B1- GrossFTEs'!$AA40),0),0)</f>
        <v>0</v>
      </c>
      <c r="L40" s="51">
        <f>IFERROR(ROUND($B40*('B1- GrossFTEs'!M40/'B1- GrossFTEs'!$AA40),0),0)</f>
        <v>0</v>
      </c>
      <c r="M40" s="51">
        <f>IFERROR(ROUND($B40*('B1- GrossFTEs'!N40/'B1- GrossFTEs'!$AA40),0),0)</f>
        <v>0</v>
      </c>
      <c r="N40" s="51">
        <f>IFERROR(ROUND($B40*('B1- GrossFTEs'!O40/'B1- GrossFTEs'!$AA40),0),0)</f>
        <v>0</v>
      </c>
      <c r="O40" s="51">
        <f>IFERROR(ROUND($B40*('B1- GrossFTEs'!P40/'B1- GrossFTEs'!$AA40),0),0)</f>
        <v>0</v>
      </c>
      <c r="P40" s="51">
        <f>IFERROR(ROUND($B40*('B1- GrossFTEs'!R40/'B1- GrossFTEs'!$AA40),0),0)</f>
        <v>0</v>
      </c>
      <c r="Q40" s="51">
        <f>IFERROR(ROUND($B40*('B1- GrossFTEs'!T40/'B1- GrossFTEs'!$AA40),0),0)</f>
        <v>0</v>
      </c>
      <c r="R40" s="51">
        <f t="shared" si="1"/>
        <v>0</v>
      </c>
      <c r="S40" s="51">
        <f>IFERROR(ROUND($B40*('B1- GrossFTEs'!Y40/'B1- GrossFTEs'!$AA40),0),0)</f>
        <v>0</v>
      </c>
      <c r="T40" s="437" t="str">
        <f t="shared" si="0"/>
        <v/>
      </c>
    </row>
    <row r="41" spans="1:20" ht="15" customHeight="1">
      <c r="A41" s="49" t="str">
        <f>IF('B1- GrossFTEs'!A41=0,"",'B1- GrossFTEs'!A41)</f>
        <v/>
      </c>
      <c r="B41" s="152"/>
      <c r="C41" s="50"/>
      <c r="D41" s="109"/>
      <c r="E41" s="51">
        <f>IFERROR(ROUND($B41*('B1- GrossFTEs'!C41/'B1- GrossFTEs'!$AA41),0),0)</f>
        <v>0</v>
      </c>
      <c r="F41" s="51">
        <f>IFERROR(ROUND($B41*('B1- GrossFTEs'!D41/'B1- GrossFTEs'!$AA41),0),0)</f>
        <v>0</v>
      </c>
      <c r="G41" s="51">
        <f>IFERROR(ROUND($B41*('B1- GrossFTEs'!F41/'B1- GrossFTEs'!$AA41),0),0)</f>
        <v>0</v>
      </c>
      <c r="H41" s="51">
        <f>IFERROR(ROUND($B41*('B1- GrossFTEs'!H41/'B1- GrossFTEs'!$AA41),0),0)</f>
        <v>0</v>
      </c>
      <c r="I41" s="51">
        <f>IFERROR(ROUND($B41*('B1- GrossFTEs'!J41/'B1- GrossFTEs'!$AA41),0),0)</f>
        <v>0</v>
      </c>
      <c r="J41" s="51">
        <f>IFERROR(ROUND($B41*('B1- GrossFTEs'!K41/'B1- GrossFTEs'!$AA41),0),0)</f>
        <v>0</v>
      </c>
      <c r="K41" s="51">
        <f>IFERROR(ROUND($B41*('B1- GrossFTEs'!L41/'B1- GrossFTEs'!$AA41),0),0)</f>
        <v>0</v>
      </c>
      <c r="L41" s="51">
        <f>IFERROR(ROUND($B41*('B1- GrossFTEs'!M41/'B1- GrossFTEs'!$AA41),0),0)</f>
        <v>0</v>
      </c>
      <c r="M41" s="51">
        <f>IFERROR(ROUND($B41*('B1- GrossFTEs'!N41/'B1- GrossFTEs'!$AA41),0),0)</f>
        <v>0</v>
      </c>
      <c r="N41" s="51">
        <f>IFERROR(ROUND($B41*('B1- GrossFTEs'!O41/'B1- GrossFTEs'!$AA41),0),0)</f>
        <v>0</v>
      </c>
      <c r="O41" s="51">
        <f>IFERROR(ROUND($B41*('B1- GrossFTEs'!P41/'B1- GrossFTEs'!$AA41),0),0)</f>
        <v>0</v>
      </c>
      <c r="P41" s="51">
        <f>IFERROR(ROUND($B41*('B1- GrossFTEs'!R41/'B1- GrossFTEs'!$AA41),0),0)</f>
        <v>0</v>
      </c>
      <c r="Q41" s="51">
        <f>IFERROR(ROUND($B41*('B1- GrossFTEs'!T41/'B1- GrossFTEs'!$AA41),0),0)</f>
        <v>0</v>
      </c>
      <c r="R41" s="51">
        <f t="shared" si="1"/>
        <v>0</v>
      </c>
      <c r="S41" s="51">
        <f>IFERROR(ROUND($B41*('B1- GrossFTEs'!Y41/'B1- GrossFTEs'!$AA41),0),0)</f>
        <v>0</v>
      </c>
      <c r="T41" s="437" t="str">
        <f t="shared" si="0"/>
        <v/>
      </c>
    </row>
    <row r="42" spans="1:20" ht="15" customHeight="1">
      <c r="A42" s="49" t="str">
        <f>IF('B1- GrossFTEs'!A42=0,"",'B1- GrossFTEs'!A42)</f>
        <v/>
      </c>
      <c r="B42" s="153"/>
      <c r="C42" s="50"/>
      <c r="D42" s="109"/>
      <c r="E42" s="51">
        <f>IFERROR(ROUND($B42*('B1- GrossFTEs'!C42/'B1- GrossFTEs'!$AA42),0),0)</f>
        <v>0</v>
      </c>
      <c r="F42" s="51">
        <f>IFERROR(ROUND($B42*('B1- GrossFTEs'!D42/'B1- GrossFTEs'!$AA42),0),0)</f>
        <v>0</v>
      </c>
      <c r="G42" s="51">
        <f>IFERROR(ROUND($B42*('B1- GrossFTEs'!F42/'B1- GrossFTEs'!$AA42),0),0)</f>
        <v>0</v>
      </c>
      <c r="H42" s="51">
        <f>IFERROR(ROUND($B42*('B1- GrossFTEs'!H42/'B1- GrossFTEs'!$AA42),0),0)</f>
        <v>0</v>
      </c>
      <c r="I42" s="51">
        <f>IFERROR(ROUND($B42*('B1- GrossFTEs'!J42/'B1- GrossFTEs'!$AA42),0),0)</f>
        <v>0</v>
      </c>
      <c r="J42" s="51">
        <f>IFERROR(ROUND($B42*('B1- GrossFTEs'!K42/'B1- GrossFTEs'!$AA42),0),0)</f>
        <v>0</v>
      </c>
      <c r="K42" s="51">
        <f>IFERROR(ROUND($B42*('B1- GrossFTEs'!L42/'B1- GrossFTEs'!$AA42),0),0)</f>
        <v>0</v>
      </c>
      <c r="L42" s="51">
        <f>IFERROR(ROUND($B42*('B1- GrossFTEs'!M42/'B1- GrossFTEs'!$AA42),0),0)</f>
        <v>0</v>
      </c>
      <c r="M42" s="51">
        <f>IFERROR(ROUND($B42*('B1- GrossFTEs'!N42/'B1- GrossFTEs'!$AA42),0),0)</f>
        <v>0</v>
      </c>
      <c r="N42" s="51">
        <f>IFERROR(ROUND($B42*('B1- GrossFTEs'!O42/'B1- GrossFTEs'!$AA42),0),0)</f>
        <v>0</v>
      </c>
      <c r="O42" s="51">
        <f>IFERROR(ROUND($B42*('B1- GrossFTEs'!P42/'B1- GrossFTEs'!$AA42),0),0)</f>
        <v>0</v>
      </c>
      <c r="P42" s="51">
        <f>IFERROR(ROUND($B42*('B1- GrossFTEs'!R42/'B1- GrossFTEs'!$AA42),0),0)</f>
        <v>0</v>
      </c>
      <c r="Q42" s="51">
        <f>IFERROR(ROUND($B42*('B1- GrossFTEs'!T42/'B1- GrossFTEs'!$AA42),0),0)</f>
        <v>0</v>
      </c>
      <c r="R42" s="51">
        <f t="shared" si="1"/>
        <v>0</v>
      </c>
      <c r="S42" s="51">
        <f>IFERROR(ROUND($B42*('B1- GrossFTEs'!Y42/'B1- GrossFTEs'!$AA42),0),0)</f>
        <v>0</v>
      </c>
      <c r="T42" s="437" t="str">
        <f t="shared" si="0"/>
        <v/>
      </c>
    </row>
    <row r="43" spans="1:20" ht="15" customHeight="1">
      <c r="A43" s="49" t="str">
        <f>IF('B1- GrossFTEs'!A43=0,"",'B1- GrossFTEs'!A43)</f>
        <v/>
      </c>
      <c r="B43" s="152"/>
      <c r="C43" s="50"/>
      <c r="D43" s="109"/>
      <c r="E43" s="51">
        <f>IFERROR(ROUND($B43*('B1- GrossFTEs'!C43/'B1- GrossFTEs'!$AA43),0),0)</f>
        <v>0</v>
      </c>
      <c r="F43" s="51">
        <f>IFERROR(ROUND($B43*('B1- GrossFTEs'!D43/'B1- GrossFTEs'!$AA43),0),0)</f>
        <v>0</v>
      </c>
      <c r="G43" s="51">
        <f>IFERROR(ROUND($B43*('B1- GrossFTEs'!F43/'B1- GrossFTEs'!$AA43),0),0)</f>
        <v>0</v>
      </c>
      <c r="H43" s="51">
        <f>IFERROR(ROUND($B43*('B1- GrossFTEs'!H43/'B1- GrossFTEs'!$AA43),0),0)</f>
        <v>0</v>
      </c>
      <c r="I43" s="51">
        <f>IFERROR(ROUND($B43*('B1- GrossFTEs'!J43/'B1- GrossFTEs'!$AA43),0),0)</f>
        <v>0</v>
      </c>
      <c r="J43" s="51">
        <f>IFERROR(ROUND($B43*('B1- GrossFTEs'!K43/'B1- GrossFTEs'!$AA43),0),0)</f>
        <v>0</v>
      </c>
      <c r="K43" s="51">
        <f>IFERROR(ROUND($B43*('B1- GrossFTEs'!L43/'B1- GrossFTEs'!$AA43),0),0)</f>
        <v>0</v>
      </c>
      <c r="L43" s="51">
        <f>IFERROR(ROUND($B43*('B1- GrossFTEs'!M43/'B1- GrossFTEs'!$AA43),0),0)</f>
        <v>0</v>
      </c>
      <c r="M43" s="51">
        <f>IFERROR(ROUND($B43*('B1- GrossFTEs'!N43/'B1- GrossFTEs'!$AA43),0),0)</f>
        <v>0</v>
      </c>
      <c r="N43" s="51">
        <f>IFERROR(ROUND($B43*('B1- GrossFTEs'!O43/'B1- GrossFTEs'!$AA43),0),0)</f>
        <v>0</v>
      </c>
      <c r="O43" s="51">
        <f>IFERROR(ROUND($B43*('B1- GrossFTEs'!P43/'B1- GrossFTEs'!$AA43),0),0)</f>
        <v>0</v>
      </c>
      <c r="P43" s="51">
        <f>IFERROR(ROUND($B43*('B1- GrossFTEs'!R43/'B1- GrossFTEs'!$AA43),0),0)</f>
        <v>0</v>
      </c>
      <c r="Q43" s="51">
        <f>IFERROR(ROUND($B43*('B1- GrossFTEs'!T43/'B1- GrossFTEs'!$AA43),0),0)</f>
        <v>0</v>
      </c>
      <c r="R43" s="51">
        <f t="shared" si="1"/>
        <v>0</v>
      </c>
      <c r="S43" s="51">
        <f>IFERROR(ROUND($B43*('B1- GrossFTEs'!Y43/'B1- GrossFTEs'!$AA43),0),0)</f>
        <v>0</v>
      </c>
      <c r="T43" s="437" t="str">
        <f t="shared" si="0"/>
        <v/>
      </c>
    </row>
    <row r="44" spans="1:20" ht="15" customHeight="1">
      <c r="A44" s="49" t="str">
        <f>IF('B1- GrossFTEs'!A44=0,"",'B1- GrossFTEs'!A44)</f>
        <v/>
      </c>
      <c r="B44" s="153"/>
      <c r="C44" s="50"/>
      <c r="D44" s="109"/>
      <c r="E44" s="51">
        <f>IFERROR(ROUND($B44*('B1- GrossFTEs'!C44/'B1- GrossFTEs'!$AA44),0),0)</f>
        <v>0</v>
      </c>
      <c r="F44" s="51">
        <f>IFERROR(ROUND($B44*('B1- GrossFTEs'!D44/'B1- GrossFTEs'!$AA44),0),0)</f>
        <v>0</v>
      </c>
      <c r="G44" s="51">
        <f>IFERROR(ROUND($B44*('B1- GrossFTEs'!F44/'B1- GrossFTEs'!$AA44),0),0)</f>
        <v>0</v>
      </c>
      <c r="H44" s="51">
        <f>IFERROR(ROUND($B44*('B1- GrossFTEs'!H44/'B1- GrossFTEs'!$AA44),0),0)</f>
        <v>0</v>
      </c>
      <c r="I44" s="51">
        <f>IFERROR(ROUND($B44*('B1- GrossFTEs'!J44/'B1- GrossFTEs'!$AA44),0),0)</f>
        <v>0</v>
      </c>
      <c r="J44" s="51">
        <f>IFERROR(ROUND($B44*('B1- GrossFTEs'!K44/'B1- GrossFTEs'!$AA44),0),0)</f>
        <v>0</v>
      </c>
      <c r="K44" s="51">
        <f>IFERROR(ROUND($B44*('B1- GrossFTEs'!L44/'B1- GrossFTEs'!$AA44),0),0)</f>
        <v>0</v>
      </c>
      <c r="L44" s="51">
        <f>IFERROR(ROUND($B44*('B1- GrossFTEs'!M44/'B1- GrossFTEs'!$AA44),0),0)</f>
        <v>0</v>
      </c>
      <c r="M44" s="51">
        <f>IFERROR(ROUND($B44*('B1- GrossFTEs'!N44/'B1- GrossFTEs'!$AA44),0),0)</f>
        <v>0</v>
      </c>
      <c r="N44" s="51">
        <f>IFERROR(ROUND($B44*('B1- GrossFTEs'!O44/'B1- GrossFTEs'!$AA44),0),0)</f>
        <v>0</v>
      </c>
      <c r="O44" s="51">
        <f>IFERROR(ROUND($B44*('B1- GrossFTEs'!P44/'B1- GrossFTEs'!$AA44),0),0)</f>
        <v>0</v>
      </c>
      <c r="P44" s="51">
        <f>IFERROR(ROUND($B44*('B1- GrossFTEs'!R44/'B1- GrossFTEs'!$AA44),0),0)</f>
        <v>0</v>
      </c>
      <c r="Q44" s="51">
        <f>IFERROR(ROUND($B44*('B1- GrossFTEs'!T44/'B1- GrossFTEs'!$AA44),0),0)</f>
        <v>0</v>
      </c>
      <c r="R44" s="51">
        <f t="shared" si="1"/>
        <v>0</v>
      </c>
      <c r="S44" s="51">
        <f>IFERROR(ROUND($B44*('B1- GrossFTEs'!Y44/'B1- GrossFTEs'!$AA44),0),0)</f>
        <v>0</v>
      </c>
      <c r="T44" s="437" t="str">
        <f t="shared" si="0"/>
        <v/>
      </c>
    </row>
    <row r="45" spans="1:20" ht="15" customHeight="1">
      <c r="A45" s="49" t="str">
        <f>IF('B1- GrossFTEs'!A45=0,"",'B1- GrossFTEs'!A45)</f>
        <v/>
      </c>
      <c r="B45" s="152"/>
      <c r="C45" s="50"/>
      <c r="D45" s="109"/>
      <c r="E45" s="51">
        <f>IFERROR(ROUND($B45*('B1- GrossFTEs'!C45/'B1- GrossFTEs'!$AA45),0),0)</f>
        <v>0</v>
      </c>
      <c r="F45" s="51">
        <f>IFERROR(ROUND($B45*('B1- GrossFTEs'!D45/'B1- GrossFTEs'!$AA45),0),0)</f>
        <v>0</v>
      </c>
      <c r="G45" s="51">
        <f>IFERROR(ROUND($B45*('B1- GrossFTEs'!F45/'B1- GrossFTEs'!$AA45),0),0)</f>
        <v>0</v>
      </c>
      <c r="H45" s="51">
        <f>IFERROR(ROUND($B45*('B1- GrossFTEs'!H45/'B1- GrossFTEs'!$AA45),0),0)</f>
        <v>0</v>
      </c>
      <c r="I45" s="51">
        <f>IFERROR(ROUND($B45*('B1- GrossFTEs'!J45/'B1- GrossFTEs'!$AA45),0),0)</f>
        <v>0</v>
      </c>
      <c r="J45" s="51">
        <f>IFERROR(ROUND($B45*('B1- GrossFTEs'!K45/'B1- GrossFTEs'!$AA45),0),0)</f>
        <v>0</v>
      </c>
      <c r="K45" s="51">
        <f>IFERROR(ROUND($B45*('B1- GrossFTEs'!L45/'B1- GrossFTEs'!$AA45),0),0)</f>
        <v>0</v>
      </c>
      <c r="L45" s="51">
        <f>IFERROR(ROUND($B45*('B1- GrossFTEs'!M45/'B1- GrossFTEs'!$AA45),0),0)</f>
        <v>0</v>
      </c>
      <c r="M45" s="51">
        <f>IFERROR(ROUND($B45*('B1- GrossFTEs'!N45/'B1- GrossFTEs'!$AA45),0),0)</f>
        <v>0</v>
      </c>
      <c r="N45" s="51">
        <f>IFERROR(ROUND($B45*('B1- GrossFTEs'!O45/'B1- GrossFTEs'!$AA45),0),0)</f>
        <v>0</v>
      </c>
      <c r="O45" s="51">
        <f>IFERROR(ROUND($B45*('B1- GrossFTEs'!P45/'B1- GrossFTEs'!$AA45),0),0)</f>
        <v>0</v>
      </c>
      <c r="P45" s="51">
        <f>IFERROR(ROUND($B45*('B1- GrossFTEs'!R45/'B1- GrossFTEs'!$AA45),0),0)</f>
        <v>0</v>
      </c>
      <c r="Q45" s="51">
        <f>IFERROR(ROUND($B45*('B1- GrossFTEs'!T45/'B1- GrossFTEs'!$AA45),0),0)</f>
        <v>0</v>
      </c>
      <c r="R45" s="51">
        <f t="shared" si="1"/>
        <v>0</v>
      </c>
      <c r="S45" s="51">
        <f>IFERROR(ROUND($B45*('B1- GrossFTEs'!Y45/'B1- GrossFTEs'!$AA45),0),0)</f>
        <v>0</v>
      </c>
      <c r="T45" s="437" t="str">
        <f t="shared" si="0"/>
        <v/>
      </c>
    </row>
    <row r="46" spans="1:20" ht="15" customHeight="1">
      <c r="A46" s="49" t="str">
        <f>IF('B1- GrossFTEs'!A46=0,"",'B1- GrossFTEs'!A46)</f>
        <v/>
      </c>
      <c r="B46" s="153"/>
      <c r="C46" s="50"/>
      <c r="D46" s="109"/>
      <c r="E46" s="51">
        <f>IFERROR(ROUND($B46*('B1- GrossFTEs'!C46/'B1- GrossFTEs'!$AA46),0),0)</f>
        <v>0</v>
      </c>
      <c r="F46" s="51">
        <f>IFERROR(ROUND($B46*('B1- GrossFTEs'!D46/'B1- GrossFTEs'!$AA46),0),0)</f>
        <v>0</v>
      </c>
      <c r="G46" s="51">
        <f>IFERROR(ROUND($B46*('B1- GrossFTEs'!F46/'B1- GrossFTEs'!$AA46),0),0)</f>
        <v>0</v>
      </c>
      <c r="H46" s="51">
        <f>IFERROR(ROUND($B46*('B1- GrossFTEs'!H46/'B1- GrossFTEs'!$AA46),0),0)</f>
        <v>0</v>
      </c>
      <c r="I46" s="51">
        <f>IFERROR(ROUND($B46*('B1- GrossFTEs'!J46/'B1- GrossFTEs'!$AA46),0),0)</f>
        <v>0</v>
      </c>
      <c r="J46" s="51">
        <f>IFERROR(ROUND($B46*('B1- GrossFTEs'!K46/'B1- GrossFTEs'!$AA46),0),0)</f>
        <v>0</v>
      </c>
      <c r="K46" s="51">
        <f>IFERROR(ROUND($B46*('B1- GrossFTEs'!L46/'B1- GrossFTEs'!$AA46),0),0)</f>
        <v>0</v>
      </c>
      <c r="L46" s="51">
        <f>IFERROR(ROUND($B46*('B1- GrossFTEs'!M46/'B1- GrossFTEs'!$AA46),0),0)</f>
        <v>0</v>
      </c>
      <c r="M46" s="51">
        <f>IFERROR(ROUND($B46*('B1- GrossFTEs'!N46/'B1- GrossFTEs'!$AA46),0),0)</f>
        <v>0</v>
      </c>
      <c r="N46" s="51">
        <f>IFERROR(ROUND($B46*('B1- GrossFTEs'!O46/'B1- GrossFTEs'!$AA46),0),0)</f>
        <v>0</v>
      </c>
      <c r="O46" s="51">
        <f>IFERROR(ROUND($B46*('B1- GrossFTEs'!P46/'B1- GrossFTEs'!$AA46),0),0)</f>
        <v>0</v>
      </c>
      <c r="P46" s="51">
        <f>IFERROR(ROUND($B46*('B1- GrossFTEs'!R46/'B1- GrossFTEs'!$AA46),0),0)</f>
        <v>0</v>
      </c>
      <c r="Q46" s="51">
        <f>IFERROR(ROUND($B46*('B1- GrossFTEs'!T46/'B1- GrossFTEs'!$AA46),0),0)</f>
        <v>0</v>
      </c>
      <c r="R46" s="51">
        <f t="shared" si="1"/>
        <v>0</v>
      </c>
      <c r="S46" s="51">
        <f>IFERROR(ROUND($B46*('B1- GrossFTEs'!Y46/'B1- GrossFTEs'!$AA46),0),0)</f>
        <v>0</v>
      </c>
      <c r="T46" s="437" t="str">
        <f t="shared" si="0"/>
        <v/>
      </c>
    </row>
    <row r="47" spans="1:20" ht="15" customHeight="1">
      <c r="A47" s="49" t="str">
        <f>IF('B1- GrossFTEs'!A47=0,"",'B1- GrossFTEs'!A47)</f>
        <v/>
      </c>
      <c r="B47" s="152"/>
      <c r="C47" s="50"/>
      <c r="D47" s="109"/>
      <c r="E47" s="51">
        <f>IFERROR(ROUND($B47*('B1- GrossFTEs'!C47/'B1- GrossFTEs'!$AA47),0),0)</f>
        <v>0</v>
      </c>
      <c r="F47" s="51">
        <f>IFERROR(ROUND($B47*('B1- GrossFTEs'!D47/'B1- GrossFTEs'!$AA47),0),0)</f>
        <v>0</v>
      </c>
      <c r="G47" s="51">
        <f>IFERROR(ROUND($B47*('B1- GrossFTEs'!F47/'B1- GrossFTEs'!$AA47),0),0)</f>
        <v>0</v>
      </c>
      <c r="H47" s="51">
        <f>IFERROR(ROUND($B47*('B1- GrossFTEs'!H47/'B1- GrossFTEs'!$AA47),0),0)</f>
        <v>0</v>
      </c>
      <c r="I47" s="51">
        <f>IFERROR(ROUND($B47*('B1- GrossFTEs'!J47/'B1- GrossFTEs'!$AA47),0),0)</f>
        <v>0</v>
      </c>
      <c r="J47" s="51">
        <f>IFERROR(ROUND($B47*('B1- GrossFTEs'!K47/'B1- GrossFTEs'!$AA47),0),0)</f>
        <v>0</v>
      </c>
      <c r="K47" s="51">
        <f>IFERROR(ROUND($B47*('B1- GrossFTEs'!L47/'B1- GrossFTEs'!$AA47),0),0)</f>
        <v>0</v>
      </c>
      <c r="L47" s="51">
        <f>IFERROR(ROUND($B47*('B1- GrossFTEs'!M47/'B1- GrossFTEs'!$AA47),0),0)</f>
        <v>0</v>
      </c>
      <c r="M47" s="51">
        <f>IFERROR(ROUND($B47*('B1- GrossFTEs'!N47/'B1- GrossFTEs'!$AA47),0),0)</f>
        <v>0</v>
      </c>
      <c r="N47" s="51">
        <f>IFERROR(ROUND($B47*('B1- GrossFTEs'!O47/'B1- GrossFTEs'!$AA47),0),0)</f>
        <v>0</v>
      </c>
      <c r="O47" s="51">
        <f>IFERROR(ROUND($B47*('B1- GrossFTEs'!P47/'B1- GrossFTEs'!$AA47),0),0)</f>
        <v>0</v>
      </c>
      <c r="P47" s="51">
        <f>IFERROR(ROUND($B47*('B1- GrossFTEs'!R47/'B1- GrossFTEs'!$AA47),0),0)</f>
        <v>0</v>
      </c>
      <c r="Q47" s="51">
        <f>IFERROR(ROUND($B47*('B1- GrossFTEs'!T47/'B1- GrossFTEs'!$AA47),0),0)</f>
        <v>0</v>
      </c>
      <c r="R47" s="51">
        <f t="shared" si="1"/>
        <v>0</v>
      </c>
      <c r="S47" s="51">
        <f>IFERROR(ROUND($B47*('B1- GrossFTEs'!Y47/'B1- GrossFTEs'!$AA47),0),0)</f>
        <v>0</v>
      </c>
      <c r="T47" s="437" t="str">
        <f t="shared" si="0"/>
        <v/>
      </c>
    </row>
    <row r="48" spans="1:20" ht="15" customHeight="1">
      <c r="A48" s="49" t="str">
        <f>IF('B1- GrossFTEs'!A48=0,"",'B1- GrossFTEs'!A48)</f>
        <v/>
      </c>
      <c r="B48" s="153"/>
      <c r="C48" s="50"/>
      <c r="D48" s="109"/>
      <c r="E48" s="51">
        <f>IFERROR(ROUND($B48*('B1- GrossFTEs'!C48/'B1- GrossFTEs'!$AA48),0),0)</f>
        <v>0</v>
      </c>
      <c r="F48" s="51">
        <f>IFERROR(ROUND($B48*('B1- GrossFTEs'!D48/'B1- GrossFTEs'!$AA48),0),0)</f>
        <v>0</v>
      </c>
      <c r="G48" s="51">
        <f>IFERROR(ROUND($B48*('B1- GrossFTEs'!F48/'B1- GrossFTEs'!$AA48),0),0)</f>
        <v>0</v>
      </c>
      <c r="H48" s="51">
        <f>IFERROR(ROUND($B48*('B1- GrossFTEs'!H48/'B1- GrossFTEs'!$AA48),0),0)</f>
        <v>0</v>
      </c>
      <c r="I48" s="51">
        <f>IFERROR(ROUND($B48*('B1- GrossFTEs'!J48/'B1- GrossFTEs'!$AA48),0),0)</f>
        <v>0</v>
      </c>
      <c r="J48" s="51">
        <f>IFERROR(ROUND($B48*('B1- GrossFTEs'!K48/'B1- GrossFTEs'!$AA48),0),0)</f>
        <v>0</v>
      </c>
      <c r="K48" s="51">
        <f>IFERROR(ROUND($B48*('B1- GrossFTEs'!L48/'B1- GrossFTEs'!$AA48),0),0)</f>
        <v>0</v>
      </c>
      <c r="L48" s="51">
        <f>IFERROR(ROUND($B48*('B1- GrossFTEs'!M48/'B1- GrossFTEs'!$AA48),0),0)</f>
        <v>0</v>
      </c>
      <c r="M48" s="51">
        <f>IFERROR(ROUND($B48*('B1- GrossFTEs'!N48/'B1- GrossFTEs'!$AA48),0),0)</f>
        <v>0</v>
      </c>
      <c r="N48" s="51">
        <f>IFERROR(ROUND($B48*('B1- GrossFTEs'!O48/'B1- GrossFTEs'!$AA48),0),0)</f>
        <v>0</v>
      </c>
      <c r="O48" s="51">
        <f>IFERROR(ROUND($B48*('B1- GrossFTEs'!P48/'B1- GrossFTEs'!$AA48),0),0)</f>
        <v>0</v>
      </c>
      <c r="P48" s="51">
        <f>IFERROR(ROUND($B48*('B1- GrossFTEs'!R48/'B1- GrossFTEs'!$AA48),0),0)</f>
        <v>0</v>
      </c>
      <c r="Q48" s="51">
        <f>IFERROR(ROUND($B48*('B1- GrossFTEs'!T48/'B1- GrossFTEs'!$AA48),0),0)</f>
        <v>0</v>
      </c>
      <c r="R48" s="51">
        <f t="shared" si="1"/>
        <v>0</v>
      </c>
      <c r="S48" s="51">
        <f>IFERROR(ROUND($B48*('B1- GrossFTEs'!Y48/'B1- GrossFTEs'!$AA48),0),0)</f>
        <v>0</v>
      </c>
      <c r="T48" s="437" t="str">
        <f t="shared" si="0"/>
        <v/>
      </c>
    </row>
    <row r="49" spans="1:20" ht="15" customHeight="1">
      <c r="A49" s="49" t="str">
        <f>IF('B1- GrossFTEs'!A49=0,"",'B1- GrossFTEs'!A49)</f>
        <v/>
      </c>
      <c r="B49" s="152"/>
      <c r="C49" s="50"/>
      <c r="D49" s="109"/>
      <c r="E49" s="51">
        <f>IFERROR(ROUND($B49*('B1- GrossFTEs'!C49/'B1- GrossFTEs'!$AA49),0),0)</f>
        <v>0</v>
      </c>
      <c r="F49" s="51">
        <f>IFERROR(ROUND($B49*('B1- GrossFTEs'!D49/'B1- GrossFTEs'!$AA49),0),0)</f>
        <v>0</v>
      </c>
      <c r="G49" s="51">
        <f>IFERROR(ROUND($B49*('B1- GrossFTEs'!F49/'B1- GrossFTEs'!$AA49),0),0)</f>
        <v>0</v>
      </c>
      <c r="H49" s="51">
        <f>IFERROR(ROUND($B49*('B1- GrossFTEs'!H49/'B1- GrossFTEs'!$AA49),0),0)</f>
        <v>0</v>
      </c>
      <c r="I49" s="51">
        <f>IFERROR(ROUND($B49*('B1- GrossFTEs'!J49/'B1- GrossFTEs'!$AA49),0),0)</f>
        <v>0</v>
      </c>
      <c r="J49" s="51">
        <f>IFERROR(ROUND($B49*('B1- GrossFTEs'!K49/'B1- GrossFTEs'!$AA49),0),0)</f>
        <v>0</v>
      </c>
      <c r="K49" s="51">
        <f>IFERROR(ROUND($B49*('B1- GrossFTEs'!L49/'B1- GrossFTEs'!$AA49),0),0)</f>
        <v>0</v>
      </c>
      <c r="L49" s="51">
        <f>IFERROR(ROUND($B49*('B1- GrossFTEs'!M49/'B1- GrossFTEs'!$AA49),0),0)</f>
        <v>0</v>
      </c>
      <c r="M49" s="51">
        <f>IFERROR(ROUND($B49*('B1- GrossFTEs'!N49/'B1- GrossFTEs'!$AA49),0),0)</f>
        <v>0</v>
      </c>
      <c r="N49" s="51">
        <f>IFERROR(ROUND($B49*('B1- GrossFTEs'!O49/'B1- GrossFTEs'!$AA49),0),0)</f>
        <v>0</v>
      </c>
      <c r="O49" s="51">
        <f>IFERROR(ROUND($B49*('B1- GrossFTEs'!P49/'B1- GrossFTEs'!$AA49),0),0)</f>
        <v>0</v>
      </c>
      <c r="P49" s="51">
        <f>IFERROR(ROUND($B49*('B1- GrossFTEs'!R49/'B1- GrossFTEs'!$AA49),0),0)</f>
        <v>0</v>
      </c>
      <c r="Q49" s="51">
        <f>IFERROR(ROUND($B49*('B1- GrossFTEs'!T49/'B1- GrossFTEs'!$AA49),0),0)</f>
        <v>0</v>
      </c>
      <c r="R49" s="51">
        <f t="shared" si="1"/>
        <v>0</v>
      </c>
      <c r="S49" s="51">
        <f>IFERROR(ROUND($B49*('B1- GrossFTEs'!Y49/'B1- GrossFTEs'!$AA49),0),0)</f>
        <v>0</v>
      </c>
      <c r="T49" s="437" t="str">
        <f t="shared" si="0"/>
        <v/>
      </c>
    </row>
    <row r="50" spans="1:20" ht="15" customHeight="1">
      <c r="A50" s="49" t="str">
        <f>IF('B1- GrossFTEs'!A50=0,"",'B1- GrossFTEs'!A50)</f>
        <v/>
      </c>
      <c r="B50" s="153"/>
      <c r="C50" s="50"/>
      <c r="D50" s="109"/>
      <c r="E50" s="51">
        <f>IFERROR(ROUND($B50*('B1- GrossFTEs'!C50/'B1- GrossFTEs'!$AA50),0),0)</f>
        <v>0</v>
      </c>
      <c r="F50" s="51">
        <f>IFERROR(ROUND($B50*('B1- GrossFTEs'!D50/'B1- GrossFTEs'!$AA50),0),0)</f>
        <v>0</v>
      </c>
      <c r="G50" s="51">
        <f>IFERROR(ROUND($B50*('B1- GrossFTEs'!F50/'B1- GrossFTEs'!$AA50),0),0)</f>
        <v>0</v>
      </c>
      <c r="H50" s="51">
        <f>IFERROR(ROUND($B50*('B1- GrossFTEs'!H50/'B1- GrossFTEs'!$AA50),0),0)</f>
        <v>0</v>
      </c>
      <c r="I50" s="51">
        <f>IFERROR(ROUND($B50*('B1- GrossFTEs'!J50/'B1- GrossFTEs'!$AA50),0),0)</f>
        <v>0</v>
      </c>
      <c r="J50" s="51">
        <f>IFERROR(ROUND($B50*('B1- GrossFTEs'!K50/'B1- GrossFTEs'!$AA50),0),0)</f>
        <v>0</v>
      </c>
      <c r="K50" s="51">
        <f>IFERROR(ROUND($B50*('B1- GrossFTEs'!L50/'B1- GrossFTEs'!$AA50),0),0)</f>
        <v>0</v>
      </c>
      <c r="L50" s="51">
        <f>IFERROR(ROUND($B50*('B1- GrossFTEs'!M50/'B1- GrossFTEs'!$AA50),0),0)</f>
        <v>0</v>
      </c>
      <c r="M50" s="51">
        <f>IFERROR(ROUND($B50*('B1- GrossFTEs'!N50/'B1- GrossFTEs'!$AA50),0),0)</f>
        <v>0</v>
      </c>
      <c r="N50" s="51">
        <f>IFERROR(ROUND($B50*('B1- GrossFTEs'!O50/'B1- GrossFTEs'!$AA50),0),0)</f>
        <v>0</v>
      </c>
      <c r="O50" s="51">
        <f>IFERROR(ROUND($B50*('B1- GrossFTEs'!P50/'B1- GrossFTEs'!$AA50),0),0)</f>
        <v>0</v>
      </c>
      <c r="P50" s="51">
        <f>IFERROR(ROUND($B50*('B1- GrossFTEs'!R50/'B1- GrossFTEs'!$AA50),0),0)</f>
        <v>0</v>
      </c>
      <c r="Q50" s="51">
        <f>IFERROR(ROUND($B50*('B1- GrossFTEs'!T50/'B1- GrossFTEs'!$AA50),0),0)</f>
        <v>0</v>
      </c>
      <c r="R50" s="51">
        <f t="shared" si="1"/>
        <v>0</v>
      </c>
      <c r="S50" s="51">
        <f>IFERROR(ROUND($B50*('B1- GrossFTEs'!Y50/'B1- GrossFTEs'!$AA50),0),0)</f>
        <v>0</v>
      </c>
      <c r="T50" s="437" t="str">
        <f t="shared" si="0"/>
        <v/>
      </c>
    </row>
    <row r="51" spans="1:20" ht="15" customHeight="1">
      <c r="A51" s="49" t="str">
        <f>IF('B1- GrossFTEs'!A51=0,"",'B1- GrossFTEs'!A51)</f>
        <v/>
      </c>
      <c r="B51" s="152"/>
      <c r="C51" s="50"/>
      <c r="D51" s="109"/>
      <c r="E51" s="51">
        <f>IFERROR(ROUND($B51*('B1- GrossFTEs'!C51/'B1- GrossFTEs'!$AA51),0),0)</f>
        <v>0</v>
      </c>
      <c r="F51" s="51">
        <f>IFERROR(ROUND($B51*('B1- GrossFTEs'!D51/'B1- GrossFTEs'!$AA51),0),0)</f>
        <v>0</v>
      </c>
      <c r="G51" s="51">
        <f>IFERROR(ROUND($B51*('B1- GrossFTEs'!F51/'B1- GrossFTEs'!$AA51),0),0)</f>
        <v>0</v>
      </c>
      <c r="H51" s="51">
        <f>IFERROR(ROUND($B51*('B1- GrossFTEs'!H51/'B1- GrossFTEs'!$AA51),0),0)</f>
        <v>0</v>
      </c>
      <c r="I51" s="51">
        <f>IFERROR(ROUND($B51*('B1- GrossFTEs'!J51/'B1- GrossFTEs'!$AA51),0),0)</f>
        <v>0</v>
      </c>
      <c r="J51" s="51">
        <f>IFERROR(ROUND($B51*('B1- GrossFTEs'!K51/'B1- GrossFTEs'!$AA51),0),0)</f>
        <v>0</v>
      </c>
      <c r="K51" s="51">
        <f>IFERROR(ROUND($B51*('B1- GrossFTEs'!L51/'B1- GrossFTEs'!$AA51),0),0)</f>
        <v>0</v>
      </c>
      <c r="L51" s="51">
        <f>IFERROR(ROUND($B51*('B1- GrossFTEs'!M51/'B1- GrossFTEs'!$AA51),0),0)</f>
        <v>0</v>
      </c>
      <c r="M51" s="51">
        <f>IFERROR(ROUND($B51*('B1- GrossFTEs'!N51/'B1- GrossFTEs'!$AA51),0),0)</f>
        <v>0</v>
      </c>
      <c r="N51" s="51">
        <f>IFERROR(ROUND($B51*('B1- GrossFTEs'!O51/'B1- GrossFTEs'!$AA51),0),0)</f>
        <v>0</v>
      </c>
      <c r="O51" s="51">
        <f>IFERROR(ROUND($B51*('B1- GrossFTEs'!P51/'B1- GrossFTEs'!$AA51),0),0)</f>
        <v>0</v>
      </c>
      <c r="P51" s="51">
        <f>IFERROR(ROUND($B51*('B1- GrossFTEs'!R51/'B1- GrossFTEs'!$AA51),0),0)</f>
        <v>0</v>
      </c>
      <c r="Q51" s="51">
        <f>IFERROR(ROUND($B51*('B1- GrossFTEs'!T51/'B1- GrossFTEs'!$AA51),0),0)</f>
        <v>0</v>
      </c>
      <c r="R51" s="51">
        <f t="shared" si="1"/>
        <v>0</v>
      </c>
      <c r="S51" s="51">
        <f>IFERROR(ROUND($B51*('B1- GrossFTEs'!Y51/'B1- GrossFTEs'!$AA51),0),0)</f>
        <v>0</v>
      </c>
      <c r="T51" s="437" t="str">
        <f t="shared" si="0"/>
        <v/>
      </c>
    </row>
    <row r="52" spans="1:20" ht="15" customHeight="1">
      <c r="A52" s="49" t="str">
        <f>IF('B1- GrossFTEs'!A52=0,"",'B1- GrossFTEs'!A52)</f>
        <v/>
      </c>
      <c r="B52" s="153"/>
      <c r="C52" s="50"/>
      <c r="D52" s="109"/>
      <c r="E52" s="51">
        <f>IFERROR(ROUND($B52*('B1- GrossFTEs'!C52/'B1- GrossFTEs'!$AA52),0),0)</f>
        <v>0</v>
      </c>
      <c r="F52" s="51">
        <f>IFERROR(ROUND($B52*('B1- GrossFTEs'!D52/'B1- GrossFTEs'!$AA52),0),0)</f>
        <v>0</v>
      </c>
      <c r="G52" s="51">
        <f>IFERROR(ROUND($B52*('B1- GrossFTEs'!F52/'B1- GrossFTEs'!$AA52),0),0)</f>
        <v>0</v>
      </c>
      <c r="H52" s="51">
        <f>IFERROR(ROUND($B52*('B1- GrossFTEs'!H52/'B1- GrossFTEs'!$AA52),0),0)</f>
        <v>0</v>
      </c>
      <c r="I52" s="51">
        <f>IFERROR(ROUND($B52*('B1- GrossFTEs'!J52/'B1- GrossFTEs'!$AA52),0),0)</f>
        <v>0</v>
      </c>
      <c r="J52" s="51">
        <f>IFERROR(ROUND($B52*('B1- GrossFTEs'!K52/'B1- GrossFTEs'!$AA52),0),0)</f>
        <v>0</v>
      </c>
      <c r="K52" s="51">
        <f>IFERROR(ROUND($B52*('B1- GrossFTEs'!L52/'B1- GrossFTEs'!$AA52),0),0)</f>
        <v>0</v>
      </c>
      <c r="L52" s="51">
        <f>IFERROR(ROUND($B52*('B1- GrossFTEs'!M52/'B1- GrossFTEs'!$AA52),0),0)</f>
        <v>0</v>
      </c>
      <c r="M52" s="51">
        <f>IFERROR(ROUND($B52*('B1- GrossFTEs'!N52/'B1- GrossFTEs'!$AA52),0),0)</f>
        <v>0</v>
      </c>
      <c r="N52" s="51">
        <f>IFERROR(ROUND($B52*('B1- GrossFTEs'!O52/'B1- GrossFTEs'!$AA52),0),0)</f>
        <v>0</v>
      </c>
      <c r="O52" s="51">
        <f>IFERROR(ROUND($B52*('B1- GrossFTEs'!P52/'B1- GrossFTEs'!$AA52),0),0)</f>
        <v>0</v>
      </c>
      <c r="P52" s="51">
        <f>IFERROR(ROUND($B52*('B1- GrossFTEs'!R52/'B1- GrossFTEs'!$AA52),0),0)</f>
        <v>0</v>
      </c>
      <c r="Q52" s="51">
        <f>IFERROR(ROUND($B52*('B1- GrossFTEs'!T52/'B1- GrossFTEs'!$AA52),0),0)</f>
        <v>0</v>
      </c>
      <c r="R52" s="51">
        <f t="shared" si="1"/>
        <v>0</v>
      </c>
      <c r="S52" s="51">
        <f>IFERROR(ROUND($B52*('B1- GrossFTEs'!Y52/'B1- GrossFTEs'!$AA52),0),0)</f>
        <v>0</v>
      </c>
      <c r="T52" s="437" t="str">
        <f t="shared" si="0"/>
        <v/>
      </c>
    </row>
    <row r="53" spans="1:20" ht="15" customHeight="1">
      <c r="A53" s="49" t="str">
        <f>IF('B1- GrossFTEs'!A53=0,"",'B1- GrossFTEs'!A53)</f>
        <v/>
      </c>
      <c r="B53" s="152"/>
      <c r="C53" s="50"/>
      <c r="D53" s="109"/>
      <c r="E53" s="51">
        <f>IFERROR(ROUND($B53*('B1- GrossFTEs'!C53/'B1- GrossFTEs'!$AA53),0),0)</f>
        <v>0</v>
      </c>
      <c r="F53" s="51">
        <f>IFERROR(ROUND($B53*('B1- GrossFTEs'!D53/'B1- GrossFTEs'!$AA53),0),0)</f>
        <v>0</v>
      </c>
      <c r="G53" s="51">
        <f>IFERROR(ROUND($B53*('B1- GrossFTEs'!F53/'B1- GrossFTEs'!$AA53),0),0)</f>
        <v>0</v>
      </c>
      <c r="H53" s="51">
        <f>IFERROR(ROUND($B53*('B1- GrossFTEs'!H53/'B1- GrossFTEs'!$AA53),0),0)</f>
        <v>0</v>
      </c>
      <c r="I53" s="51">
        <f>IFERROR(ROUND($B53*('B1- GrossFTEs'!J53/'B1- GrossFTEs'!$AA53),0),0)</f>
        <v>0</v>
      </c>
      <c r="J53" s="51">
        <f>IFERROR(ROUND($B53*('B1- GrossFTEs'!K53/'B1- GrossFTEs'!$AA53),0),0)</f>
        <v>0</v>
      </c>
      <c r="K53" s="51">
        <f>IFERROR(ROUND($B53*('B1- GrossFTEs'!L53/'B1- GrossFTEs'!$AA53),0),0)</f>
        <v>0</v>
      </c>
      <c r="L53" s="51">
        <f>IFERROR(ROUND($B53*('B1- GrossFTEs'!M53/'B1- GrossFTEs'!$AA53),0),0)</f>
        <v>0</v>
      </c>
      <c r="M53" s="51">
        <f>IFERROR(ROUND($B53*('B1- GrossFTEs'!N53/'B1- GrossFTEs'!$AA53),0),0)</f>
        <v>0</v>
      </c>
      <c r="N53" s="51">
        <f>IFERROR(ROUND($B53*('B1- GrossFTEs'!O53/'B1- GrossFTEs'!$AA53),0),0)</f>
        <v>0</v>
      </c>
      <c r="O53" s="51">
        <f>IFERROR(ROUND($B53*('B1- GrossFTEs'!P53/'B1- GrossFTEs'!$AA53),0),0)</f>
        <v>0</v>
      </c>
      <c r="P53" s="51">
        <f>IFERROR(ROUND($B53*('B1- GrossFTEs'!R53/'B1- GrossFTEs'!$AA53),0),0)</f>
        <v>0</v>
      </c>
      <c r="Q53" s="51">
        <f>IFERROR(ROUND($B53*('B1- GrossFTEs'!T53/'B1- GrossFTEs'!$AA53),0),0)</f>
        <v>0</v>
      </c>
      <c r="R53" s="51">
        <f t="shared" si="1"/>
        <v>0</v>
      </c>
      <c r="S53" s="51">
        <f>IFERROR(ROUND($B53*('B1- GrossFTEs'!Y53/'B1- GrossFTEs'!$AA53),0),0)</f>
        <v>0</v>
      </c>
      <c r="T53" s="437" t="str">
        <f t="shared" si="0"/>
        <v/>
      </c>
    </row>
    <row r="54" spans="1:20" ht="15" customHeight="1">
      <c r="A54" s="49" t="str">
        <f>IF('B1- GrossFTEs'!A54=0,"",'B1- GrossFTEs'!A54)</f>
        <v/>
      </c>
      <c r="B54" s="153"/>
      <c r="C54" s="50"/>
      <c r="D54" s="109"/>
      <c r="E54" s="51">
        <f>IFERROR(ROUND($B54*('B1- GrossFTEs'!C54/'B1- GrossFTEs'!$AA54),0),0)</f>
        <v>0</v>
      </c>
      <c r="F54" s="51">
        <f>IFERROR(ROUND($B54*('B1- GrossFTEs'!D54/'B1- GrossFTEs'!$AA54),0),0)</f>
        <v>0</v>
      </c>
      <c r="G54" s="51">
        <f>IFERROR(ROUND($B54*('B1- GrossFTEs'!F54/'B1- GrossFTEs'!$AA54),0),0)</f>
        <v>0</v>
      </c>
      <c r="H54" s="51">
        <f>IFERROR(ROUND($B54*('B1- GrossFTEs'!H54/'B1- GrossFTEs'!$AA54),0),0)</f>
        <v>0</v>
      </c>
      <c r="I54" s="51">
        <f>IFERROR(ROUND($B54*('B1- GrossFTEs'!J54/'B1- GrossFTEs'!$AA54),0),0)</f>
        <v>0</v>
      </c>
      <c r="J54" s="51">
        <f>IFERROR(ROUND($B54*('B1- GrossFTEs'!K54/'B1- GrossFTEs'!$AA54),0),0)</f>
        <v>0</v>
      </c>
      <c r="K54" s="51">
        <f>IFERROR(ROUND($B54*('B1- GrossFTEs'!L54/'B1- GrossFTEs'!$AA54),0),0)</f>
        <v>0</v>
      </c>
      <c r="L54" s="51">
        <f>IFERROR(ROUND($B54*('B1- GrossFTEs'!M54/'B1- GrossFTEs'!$AA54),0),0)</f>
        <v>0</v>
      </c>
      <c r="M54" s="51">
        <f>IFERROR(ROUND($B54*('B1- GrossFTEs'!N54/'B1- GrossFTEs'!$AA54),0),0)</f>
        <v>0</v>
      </c>
      <c r="N54" s="51">
        <f>IFERROR(ROUND($B54*('B1- GrossFTEs'!O54/'B1- GrossFTEs'!$AA54),0),0)</f>
        <v>0</v>
      </c>
      <c r="O54" s="51">
        <f>IFERROR(ROUND($B54*('B1- GrossFTEs'!P54/'B1- GrossFTEs'!$AA54),0),0)</f>
        <v>0</v>
      </c>
      <c r="P54" s="51">
        <f>IFERROR(ROUND($B54*('B1- GrossFTEs'!R54/'B1- GrossFTEs'!$AA54),0),0)</f>
        <v>0</v>
      </c>
      <c r="Q54" s="51">
        <f>IFERROR(ROUND($B54*('B1- GrossFTEs'!T54/'B1- GrossFTEs'!$AA54),0),0)</f>
        <v>0</v>
      </c>
      <c r="R54" s="51">
        <f t="shared" si="1"/>
        <v>0</v>
      </c>
      <c r="S54" s="51">
        <f>IFERROR(ROUND($B54*('B1- GrossFTEs'!Y54/'B1- GrossFTEs'!$AA54),0),0)</f>
        <v>0</v>
      </c>
      <c r="T54" s="437" t="str">
        <f t="shared" si="0"/>
        <v/>
      </c>
    </row>
    <row r="55" spans="1:20" ht="15" customHeight="1">
      <c r="A55" s="49" t="str">
        <f>IF('B1- GrossFTEs'!A55=0,"",'B1- GrossFTEs'!A55)</f>
        <v/>
      </c>
      <c r="B55" s="152"/>
      <c r="C55" s="50"/>
      <c r="D55" s="109"/>
      <c r="E55" s="51">
        <f>IFERROR(ROUND($B55*('B1- GrossFTEs'!C55/'B1- GrossFTEs'!$AA55),0),0)</f>
        <v>0</v>
      </c>
      <c r="F55" s="51">
        <f>IFERROR(ROUND($B55*('B1- GrossFTEs'!D55/'B1- GrossFTEs'!$AA55),0),0)</f>
        <v>0</v>
      </c>
      <c r="G55" s="51">
        <f>IFERROR(ROUND($B55*('B1- GrossFTEs'!F55/'B1- GrossFTEs'!$AA55),0),0)</f>
        <v>0</v>
      </c>
      <c r="H55" s="51">
        <f>IFERROR(ROUND($B55*('B1- GrossFTEs'!H55/'B1- GrossFTEs'!$AA55),0),0)</f>
        <v>0</v>
      </c>
      <c r="I55" s="51">
        <f>IFERROR(ROUND($B55*('B1- GrossFTEs'!J55/'B1- GrossFTEs'!$AA55),0),0)</f>
        <v>0</v>
      </c>
      <c r="J55" s="51">
        <f>IFERROR(ROUND($B55*('B1- GrossFTEs'!K55/'B1- GrossFTEs'!$AA55),0),0)</f>
        <v>0</v>
      </c>
      <c r="K55" s="51">
        <f>IFERROR(ROUND($B55*('B1- GrossFTEs'!L55/'B1- GrossFTEs'!$AA55),0),0)</f>
        <v>0</v>
      </c>
      <c r="L55" s="51">
        <f>IFERROR(ROUND($B55*('B1- GrossFTEs'!M55/'B1- GrossFTEs'!$AA55),0),0)</f>
        <v>0</v>
      </c>
      <c r="M55" s="51">
        <f>IFERROR(ROUND($B55*('B1- GrossFTEs'!N55/'B1- GrossFTEs'!$AA55),0),0)</f>
        <v>0</v>
      </c>
      <c r="N55" s="51">
        <f>IFERROR(ROUND($B55*('B1- GrossFTEs'!O55/'B1- GrossFTEs'!$AA55),0),0)</f>
        <v>0</v>
      </c>
      <c r="O55" s="51">
        <f>IFERROR(ROUND($B55*('B1- GrossFTEs'!P55/'B1- GrossFTEs'!$AA55),0),0)</f>
        <v>0</v>
      </c>
      <c r="P55" s="51">
        <f>IFERROR(ROUND($B55*('B1- GrossFTEs'!R55/'B1- GrossFTEs'!$AA55),0),0)</f>
        <v>0</v>
      </c>
      <c r="Q55" s="51">
        <f>IFERROR(ROUND($B55*('B1- GrossFTEs'!T55/'B1- GrossFTEs'!$AA55),0),0)</f>
        <v>0</v>
      </c>
      <c r="R55" s="51">
        <f t="shared" si="1"/>
        <v>0</v>
      </c>
      <c r="S55" s="51">
        <f>IFERROR(ROUND($B55*('B1- GrossFTEs'!Y55/'B1- GrossFTEs'!$AA55),0),0)</f>
        <v>0</v>
      </c>
      <c r="T55" s="437" t="str">
        <f t="shared" si="0"/>
        <v/>
      </c>
    </row>
    <row r="56" spans="1:20" ht="15" customHeight="1">
      <c r="A56" s="49" t="str">
        <f>IF('B1- GrossFTEs'!A56=0,"",'B1- GrossFTEs'!A56)</f>
        <v/>
      </c>
      <c r="B56" s="153"/>
      <c r="C56" s="50"/>
      <c r="D56" s="109"/>
      <c r="E56" s="51">
        <f>IFERROR(ROUND($B56*('B1- GrossFTEs'!C56/'B1- GrossFTEs'!$AA56),0),0)</f>
        <v>0</v>
      </c>
      <c r="F56" s="51">
        <f>IFERROR(ROUND($B56*('B1- GrossFTEs'!D56/'B1- GrossFTEs'!$AA56),0),0)</f>
        <v>0</v>
      </c>
      <c r="G56" s="51">
        <f>IFERROR(ROUND($B56*('B1- GrossFTEs'!F56/'B1- GrossFTEs'!$AA56),0),0)</f>
        <v>0</v>
      </c>
      <c r="H56" s="51">
        <f>IFERROR(ROUND($B56*('B1- GrossFTEs'!H56/'B1- GrossFTEs'!$AA56),0),0)</f>
        <v>0</v>
      </c>
      <c r="I56" s="51">
        <f>IFERROR(ROUND($B56*('B1- GrossFTEs'!J56/'B1- GrossFTEs'!$AA56),0),0)</f>
        <v>0</v>
      </c>
      <c r="J56" s="51">
        <f>IFERROR(ROUND($B56*('B1- GrossFTEs'!K56/'B1- GrossFTEs'!$AA56),0),0)</f>
        <v>0</v>
      </c>
      <c r="K56" s="51">
        <f>IFERROR(ROUND($B56*('B1- GrossFTEs'!L56/'B1- GrossFTEs'!$AA56),0),0)</f>
        <v>0</v>
      </c>
      <c r="L56" s="51">
        <f>IFERROR(ROUND($B56*('B1- GrossFTEs'!M56/'B1- GrossFTEs'!$AA56),0),0)</f>
        <v>0</v>
      </c>
      <c r="M56" s="51">
        <f>IFERROR(ROUND($B56*('B1- GrossFTEs'!N56/'B1- GrossFTEs'!$AA56),0),0)</f>
        <v>0</v>
      </c>
      <c r="N56" s="51">
        <f>IFERROR(ROUND($B56*('B1- GrossFTEs'!O56/'B1- GrossFTEs'!$AA56),0),0)</f>
        <v>0</v>
      </c>
      <c r="O56" s="51">
        <f>IFERROR(ROUND($B56*('B1- GrossFTEs'!P56/'B1- GrossFTEs'!$AA56),0),0)</f>
        <v>0</v>
      </c>
      <c r="P56" s="51">
        <f>IFERROR(ROUND($B56*('B1- GrossFTEs'!R56/'B1- GrossFTEs'!$AA56),0),0)</f>
        <v>0</v>
      </c>
      <c r="Q56" s="51">
        <f>IFERROR(ROUND($B56*('B1- GrossFTEs'!T56/'B1- GrossFTEs'!$AA56),0),0)</f>
        <v>0</v>
      </c>
      <c r="R56" s="51">
        <f t="shared" si="1"/>
        <v>0</v>
      </c>
      <c r="S56" s="51">
        <f>IFERROR(ROUND($B56*('B1- GrossFTEs'!Y56/'B1- GrossFTEs'!$AA56),0),0)</f>
        <v>0</v>
      </c>
      <c r="T56" s="437" t="str">
        <f t="shared" si="0"/>
        <v/>
      </c>
    </row>
    <row r="57" spans="1:20" ht="15" customHeight="1">
      <c r="A57" s="49" t="str">
        <f>IF('B1- GrossFTEs'!A57=0,"",'B1- GrossFTEs'!A57)</f>
        <v/>
      </c>
      <c r="B57" s="152"/>
      <c r="C57" s="50"/>
      <c r="D57" s="109"/>
      <c r="E57" s="51">
        <f>IFERROR(ROUND($B57*('B1- GrossFTEs'!C57/'B1- GrossFTEs'!$AA57),0),0)</f>
        <v>0</v>
      </c>
      <c r="F57" s="51">
        <f>IFERROR(ROUND($B57*('B1- GrossFTEs'!D57/'B1- GrossFTEs'!$AA57),0),0)</f>
        <v>0</v>
      </c>
      <c r="G57" s="51">
        <f>IFERROR(ROUND($B57*('B1- GrossFTEs'!F57/'B1- GrossFTEs'!$AA57),0),0)</f>
        <v>0</v>
      </c>
      <c r="H57" s="51">
        <f>IFERROR(ROUND($B57*('B1- GrossFTEs'!H57/'B1- GrossFTEs'!$AA57),0),0)</f>
        <v>0</v>
      </c>
      <c r="I57" s="51">
        <f>IFERROR(ROUND($B57*('B1- GrossFTEs'!J57/'B1- GrossFTEs'!$AA57),0),0)</f>
        <v>0</v>
      </c>
      <c r="J57" s="51">
        <f>IFERROR(ROUND($B57*('B1- GrossFTEs'!K57/'B1- GrossFTEs'!$AA57),0),0)</f>
        <v>0</v>
      </c>
      <c r="K57" s="51">
        <f>IFERROR(ROUND($B57*('B1- GrossFTEs'!L57/'B1- GrossFTEs'!$AA57),0),0)</f>
        <v>0</v>
      </c>
      <c r="L57" s="51">
        <f>IFERROR(ROUND($B57*('B1- GrossFTEs'!M57/'B1- GrossFTEs'!$AA57),0),0)</f>
        <v>0</v>
      </c>
      <c r="M57" s="51">
        <f>IFERROR(ROUND($B57*('B1- GrossFTEs'!N57/'B1- GrossFTEs'!$AA57),0),0)</f>
        <v>0</v>
      </c>
      <c r="N57" s="51">
        <f>IFERROR(ROUND($B57*('B1- GrossFTEs'!O57/'B1- GrossFTEs'!$AA57),0),0)</f>
        <v>0</v>
      </c>
      <c r="O57" s="51">
        <f>IFERROR(ROUND($B57*('B1- GrossFTEs'!P57/'B1- GrossFTEs'!$AA57),0),0)</f>
        <v>0</v>
      </c>
      <c r="P57" s="51">
        <f>IFERROR(ROUND($B57*('B1- GrossFTEs'!R57/'B1- GrossFTEs'!$AA57),0),0)</f>
        <v>0</v>
      </c>
      <c r="Q57" s="51">
        <f>IFERROR(ROUND($B57*('B1- GrossFTEs'!T57/'B1- GrossFTEs'!$AA57),0),0)</f>
        <v>0</v>
      </c>
      <c r="R57" s="51">
        <f t="shared" si="1"/>
        <v>0</v>
      </c>
      <c r="S57" s="51">
        <f>IFERROR(ROUND($B57*('B1- GrossFTEs'!Y57/'B1- GrossFTEs'!$AA57),0),0)</f>
        <v>0</v>
      </c>
      <c r="T57" s="437" t="str">
        <f t="shared" si="0"/>
        <v/>
      </c>
    </row>
    <row r="58" spans="1:20" ht="15" customHeight="1">
      <c r="A58" s="49" t="str">
        <f>IF('B1- GrossFTEs'!A58=0,"",'B1- GrossFTEs'!A58)</f>
        <v/>
      </c>
      <c r="B58" s="153"/>
      <c r="C58" s="50"/>
      <c r="D58" s="109"/>
      <c r="E58" s="51">
        <f>IFERROR(ROUND($B58*('B1- GrossFTEs'!C58/'B1- GrossFTEs'!$AA58),0),0)</f>
        <v>0</v>
      </c>
      <c r="F58" s="51">
        <f>IFERROR(ROUND($B58*('B1- GrossFTEs'!D58/'B1- GrossFTEs'!$AA58),0),0)</f>
        <v>0</v>
      </c>
      <c r="G58" s="51">
        <f>IFERROR(ROUND($B58*('B1- GrossFTEs'!F58/'B1- GrossFTEs'!$AA58),0),0)</f>
        <v>0</v>
      </c>
      <c r="H58" s="51">
        <f>IFERROR(ROUND($B58*('B1- GrossFTEs'!H58/'B1- GrossFTEs'!$AA58),0),0)</f>
        <v>0</v>
      </c>
      <c r="I58" s="51">
        <f>IFERROR(ROUND($B58*('B1- GrossFTEs'!J58/'B1- GrossFTEs'!$AA58),0),0)</f>
        <v>0</v>
      </c>
      <c r="J58" s="51">
        <f>IFERROR(ROUND($B58*('B1- GrossFTEs'!K58/'B1- GrossFTEs'!$AA58),0),0)</f>
        <v>0</v>
      </c>
      <c r="K58" s="51">
        <f>IFERROR(ROUND($B58*('B1- GrossFTEs'!L58/'B1- GrossFTEs'!$AA58),0),0)</f>
        <v>0</v>
      </c>
      <c r="L58" s="51">
        <f>IFERROR(ROUND($B58*('B1- GrossFTEs'!M58/'B1- GrossFTEs'!$AA58),0),0)</f>
        <v>0</v>
      </c>
      <c r="M58" s="51">
        <f>IFERROR(ROUND($B58*('B1- GrossFTEs'!N58/'B1- GrossFTEs'!$AA58),0),0)</f>
        <v>0</v>
      </c>
      <c r="N58" s="51">
        <f>IFERROR(ROUND($B58*('B1- GrossFTEs'!O58/'B1- GrossFTEs'!$AA58),0),0)</f>
        <v>0</v>
      </c>
      <c r="O58" s="51">
        <f>IFERROR(ROUND($B58*('B1- GrossFTEs'!P58/'B1- GrossFTEs'!$AA58),0),0)</f>
        <v>0</v>
      </c>
      <c r="P58" s="51">
        <f>IFERROR(ROUND($B58*('B1- GrossFTEs'!R58/'B1- GrossFTEs'!$AA58),0),0)</f>
        <v>0</v>
      </c>
      <c r="Q58" s="51">
        <f>IFERROR(ROUND($B58*('B1- GrossFTEs'!T58/'B1- GrossFTEs'!$AA58),0),0)</f>
        <v>0</v>
      </c>
      <c r="R58" s="51">
        <f t="shared" si="1"/>
        <v>0</v>
      </c>
      <c r="S58" s="51">
        <f>IFERROR(ROUND($B58*('B1- GrossFTEs'!Y58/'B1- GrossFTEs'!$AA58),0),0)</f>
        <v>0</v>
      </c>
      <c r="T58" s="437" t="str">
        <f t="shared" si="0"/>
        <v/>
      </c>
    </row>
    <row r="59" spans="1:20" ht="15" customHeight="1">
      <c r="A59" s="49" t="str">
        <f>IF('B1- GrossFTEs'!A59=0,"",'B1- GrossFTEs'!A59)</f>
        <v/>
      </c>
      <c r="B59" s="152"/>
      <c r="C59" s="50"/>
      <c r="D59" s="109"/>
      <c r="E59" s="51">
        <f>IFERROR(ROUND($B59*('B1- GrossFTEs'!C59/'B1- GrossFTEs'!$AA59),0),0)</f>
        <v>0</v>
      </c>
      <c r="F59" s="51">
        <f>IFERROR(ROUND($B59*('B1- GrossFTEs'!D59/'B1- GrossFTEs'!$AA59),0),0)</f>
        <v>0</v>
      </c>
      <c r="G59" s="51">
        <f>IFERROR(ROUND($B59*('B1- GrossFTEs'!F59/'B1- GrossFTEs'!$AA59),0),0)</f>
        <v>0</v>
      </c>
      <c r="H59" s="51">
        <f>IFERROR(ROUND($B59*('B1- GrossFTEs'!H59/'B1- GrossFTEs'!$AA59),0),0)</f>
        <v>0</v>
      </c>
      <c r="I59" s="51">
        <f>IFERROR(ROUND($B59*('B1- GrossFTEs'!J59/'B1- GrossFTEs'!$AA59),0),0)</f>
        <v>0</v>
      </c>
      <c r="J59" s="51">
        <f>IFERROR(ROUND($B59*('B1- GrossFTEs'!K59/'B1- GrossFTEs'!$AA59),0),0)</f>
        <v>0</v>
      </c>
      <c r="K59" s="51">
        <f>IFERROR(ROUND($B59*('B1- GrossFTEs'!L59/'B1- GrossFTEs'!$AA59),0),0)</f>
        <v>0</v>
      </c>
      <c r="L59" s="51">
        <f>IFERROR(ROUND($B59*('B1- GrossFTEs'!M59/'B1- GrossFTEs'!$AA59),0),0)</f>
        <v>0</v>
      </c>
      <c r="M59" s="51">
        <f>IFERROR(ROUND($B59*('B1- GrossFTEs'!N59/'B1- GrossFTEs'!$AA59),0),0)</f>
        <v>0</v>
      </c>
      <c r="N59" s="51">
        <f>IFERROR(ROUND($B59*('B1- GrossFTEs'!O59/'B1- GrossFTEs'!$AA59),0),0)</f>
        <v>0</v>
      </c>
      <c r="O59" s="51">
        <f>IFERROR(ROUND($B59*('B1- GrossFTEs'!P59/'B1- GrossFTEs'!$AA59),0),0)</f>
        <v>0</v>
      </c>
      <c r="P59" s="51">
        <f>IFERROR(ROUND($B59*('B1- GrossFTEs'!R59/'B1- GrossFTEs'!$AA59),0),0)</f>
        <v>0</v>
      </c>
      <c r="Q59" s="51">
        <f>IFERROR(ROUND($B59*('B1- GrossFTEs'!T59/'B1- GrossFTEs'!$AA59),0),0)</f>
        <v>0</v>
      </c>
      <c r="R59" s="51">
        <f t="shared" si="1"/>
        <v>0</v>
      </c>
      <c r="S59" s="51">
        <f>IFERROR(ROUND($B59*('B1- GrossFTEs'!Y59/'B1- GrossFTEs'!$AA59),0),0)</f>
        <v>0</v>
      </c>
      <c r="T59" s="437" t="str">
        <f t="shared" si="0"/>
        <v/>
      </c>
    </row>
    <row r="60" spans="1:20" ht="15" customHeight="1">
      <c r="A60" s="49" t="str">
        <f>IF('B1- GrossFTEs'!A60=0,"",'B1- GrossFTEs'!A60)</f>
        <v/>
      </c>
      <c r="B60" s="153"/>
      <c r="C60" s="50"/>
      <c r="D60" s="109"/>
      <c r="E60" s="51">
        <f>IFERROR(ROUND($B60*('B1- GrossFTEs'!C60/'B1- GrossFTEs'!$AA60),0),0)</f>
        <v>0</v>
      </c>
      <c r="F60" s="51">
        <f>IFERROR(ROUND($B60*('B1- GrossFTEs'!D60/'B1- GrossFTEs'!$AA60),0),0)</f>
        <v>0</v>
      </c>
      <c r="G60" s="51">
        <f>IFERROR(ROUND($B60*('B1- GrossFTEs'!F60/'B1- GrossFTEs'!$AA60),0),0)</f>
        <v>0</v>
      </c>
      <c r="H60" s="51">
        <f>IFERROR(ROUND($B60*('B1- GrossFTEs'!H60/'B1- GrossFTEs'!$AA60),0),0)</f>
        <v>0</v>
      </c>
      <c r="I60" s="51">
        <f>IFERROR(ROUND($B60*('B1- GrossFTEs'!J60/'B1- GrossFTEs'!$AA60),0),0)</f>
        <v>0</v>
      </c>
      <c r="J60" s="51">
        <f>IFERROR(ROUND($B60*('B1- GrossFTEs'!K60/'B1- GrossFTEs'!$AA60),0),0)</f>
        <v>0</v>
      </c>
      <c r="K60" s="51">
        <f>IFERROR(ROUND($B60*('B1- GrossFTEs'!L60/'B1- GrossFTEs'!$AA60),0),0)</f>
        <v>0</v>
      </c>
      <c r="L60" s="51">
        <f>IFERROR(ROUND($B60*('B1- GrossFTEs'!M60/'B1- GrossFTEs'!$AA60),0),0)</f>
        <v>0</v>
      </c>
      <c r="M60" s="51">
        <f>IFERROR(ROUND($B60*('B1- GrossFTEs'!N60/'B1- GrossFTEs'!$AA60),0),0)</f>
        <v>0</v>
      </c>
      <c r="N60" s="51">
        <f>IFERROR(ROUND($B60*('B1- GrossFTEs'!O60/'B1- GrossFTEs'!$AA60),0),0)</f>
        <v>0</v>
      </c>
      <c r="O60" s="51">
        <f>IFERROR(ROUND($B60*('B1- GrossFTEs'!P60/'B1- GrossFTEs'!$AA60),0),0)</f>
        <v>0</v>
      </c>
      <c r="P60" s="51">
        <f>IFERROR(ROUND($B60*('B1- GrossFTEs'!R60/'B1- GrossFTEs'!$AA60),0),0)</f>
        <v>0</v>
      </c>
      <c r="Q60" s="51">
        <f>IFERROR(ROUND($B60*('B1- GrossFTEs'!T60/'B1- GrossFTEs'!$AA60),0),0)</f>
        <v>0</v>
      </c>
      <c r="R60" s="51">
        <f t="shared" si="1"/>
        <v>0</v>
      </c>
      <c r="S60" s="51">
        <f>IFERROR(ROUND($B60*('B1- GrossFTEs'!Y60/'B1- GrossFTEs'!$AA60),0),0)</f>
        <v>0</v>
      </c>
      <c r="T60" s="437" t="str">
        <f t="shared" si="0"/>
        <v/>
      </c>
    </row>
    <row r="61" spans="1:20" ht="15" customHeight="1">
      <c r="A61" s="49" t="str">
        <f>IF('B1- GrossFTEs'!A61=0,"",'B1- GrossFTEs'!A61)</f>
        <v/>
      </c>
      <c r="B61" s="152"/>
      <c r="C61" s="50"/>
      <c r="D61" s="109"/>
      <c r="E61" s="51">
        <f>IFERROR(ROUND($B61*('B1- GrossFTEs'!C61/'B1- GrossFTEs'!$AA61),0),0)</f>
        <v>0</v>
      </c>
      <c r="F61" s="51">
        <f>IFERROR(ROUND($B61*('B1- GrossFTEs'!D61/'B1- GrossFTEs'!$AA61),0),0)</f>
        <v>0</v>
      </c>
      <c r="G61" s="51">
        <f>IFERROR(ROUND($B61*('B1- GrossFTEs'!F61/'B1- GrossFTEs'!$AA61),0),0)</f>
        <v>0</v>
      </c>
      <c r="H61" s="51">
        <f>IFERROR(ROUND($B61*('B1- GrossFTEs'!H61/'B1- GrossFTEs'!$AA61),0),0)</f>
        <v>0</v>
      </c>
      <c r="I61" s="51">
        <f>IFERROR(ROUND($B61*('B1- GrossFTEs'!J61/'B1- GrossFTEs'!$AA61),0),0)</f>
        <v>0</v>
      </c>
      <c r="J61" s="51">
        <f>IFERROR(ROUND($B61*('B1- GrossFTEs'!K61/'B1- GrossFTEs'!$AA61),0),0)</f>
        <v>0</v>
      </c>
      <c r="K61" s="51">
        <f>IFERROR(ROUND($B61*('B1- GrossFTEs'!L61/'B1- GrossFTEs'!$AA61),0),0)</f>
        <v>0</v>
      </c>
      <c r="L61" s="51">
        <f>IFERROR(ROUND($B61*('B1- GrossFTEs'!M61/'B1- GrossFTEs'!$AA61),0),0)</f>
        <v>0</v>
      </c>
      <c r="M61" s="51">
        <f>IFERROR(ROUND($B61*('B1- GrossFTEs'!N61/'B1- GrossFTEs'!$AA61),0),0)</f>
        <v>0</v>
      </c>
      <c r="N61" s="51">
        <f>IFERROR(ROUND($B61*('B1- GrossFTEs'!O61/'B1- GrossFTEs'!$AA61),0),0)</f>
        <v>0</v>
      </c>
      <c r="O61" s="51">
        <f>IFERROR(ROUND($B61*('B1- GrossFTEs'!P61/'B1- GrossFTEs'!$AA61),0),0)</f>
        <v>0</v>
      </c>
      <c r="P61" s="51">
        <f>IFERROR(ROUND($B61*('B1- GrossFTEs'!R61/'B1- GrossFTEs'!$AA61),0),0)</f>
        <v>0</v>
      </c>
      <c r="Q61" s="51">
        <f>IFERROR(ROUND($B61*('B1- GrossFTEs'!T61/'B1- GrossFTEs'!$AA61),0),0)</f>
        <v>0</v>
      </c>
      <c r="R61" s="51">
        <f t="shared" si="1"/>
        <v>0</v>
      </c>
      <c r="S61" s="51">
        <f>IFERROR(ROUND($B61*('B1- GrossFTEs'!Y61/'B1- GrossFTEs'!$AA61),0),0)</f>
        <v>0</v>
      </c>
      <c r="T61" s="437" t="str">
        <f t="shared" si="0"/>
        <v/>
      </c>
    </row>
    <row r="62" spans="1:20" ht="15" customHeight="1">
      <c r="A62" s="49" t="str">
        <f>IF('B1- GrossFTEs'!A62=0,"",'B1- GrossFTEs'!A62)</f>
        <v/>
      </c>
      <c r="B62" s="153"/>
      <c r="C62" s="50"/>
      <c r="D62" s="109"/>
      <c r="E62" s="51">
        <f>IFERROR(ROUND($B62*('B1- GrossFTEs'!C62/'B1- GrossFTEs'!$AA62),0),0)</f>
        <v>0</v>
      </c>
      <c r="F62" s="51">
        <f>IFERROR(ROUND($B62*('B1- GrossFTEs'!D62/'B1- GrossFTEs'!$AA62),0),0)</f>
        <v>0</v>
      </c>
      <c r="G62" s="51">
        <f>IFERROR(ROUND($B62*('B1- GrossFTEs'!F62/'B1- GrossFTEs'!$AA62),0),0)</f>
        <v>0</v>
      </c>
      <c r="H62" s="51">
        <f>IFERROR(ROUND($B62*('B1- GrossFTEs'!H62/'B1- GrossFTEs'!$AA62),0),0)</f>
        <v>0</v>
      </c>
      <c r="I62" s="51">
        <f>IFERROR(ROUND($B62*('B1- GrossFTEs'!J62/'B1- GrossFTEs'!$AA62),0),0)</f>
        <v>0</v>
      </c>
      <c r="J62" s="51">
        <f>IFERROR(ROUND($B62*('B1- GrossFTEs'!K62/'B1- GrossFTEs'!$AA62),0),0)</f>
        <v>0</v>
      </c>
      <c r="K62" s="51">
        <f>IFERROR(ROUND($B62*('B1- GrossFTEs'!L62/'B1- GrossFTEs'!$AA62),0),0)</f>
        <v>0</v>
      </c>
      <c r="L62" s="51">
        <f>IFERROR(ROUND($B62*('B1- GrossFTEs'!M62/'B1- GrossFTEs'!$AA62),0),0)</f>
        <v>0</v>
      </c>
      <c r="M62" s="51">
        <f>IFERROR(ROUND($B62*('B1- GrossFTEs'!N62/'B1- GrossFTEs'!$AA62),0),0)</f>
        <v>0</v>
      </c>
      <c r="N62" s="51">
        <f>IFERROR(ROUND($B62*('B1- GrossFTEs'!O62/'B1- GrossFTEs'!$AA62),0),0)</f>
        <v>0</v>
      </c>
      <c r="O62" s="51">
        <f>IFERROR(ROUND($B62*('B1- GrossFTEs'!P62/'B1- GrossFTEs'!$AA62),0),0)</f>
        <v>0</v>
      </c>
      <c r="P62" s="51">
        <f>IFERROR(ROUND($B62*('B1- GrossFTEs'!R62/'B1- GrossFTEs'!$AA62),0),0)</f>
        <v>0</v>
      </c>
      <c r="Q62" s="51">
        <f>IFERROR(ROUND($B62*('B1- GrossFTEs'!T62/'B1- GrossFTEs'!$AA62),0),0)</f>
        <v>0</v>
      </c>
      <c r="R62" s="51">
        <f t="shared" si="1"/>
        <v>0</v>
      </c>
      <c r="S62" s="51">
        <f>IFERROR(ROUND($B62*('B1- GrossFTEs'!Y62/'B1- GrossFTEs'!$AA62),0),0)</f>
        <v>0</v>
      </c>
      <c r="T62" s="437" t="str">
        <f t="shared" si="0"/>
        <v/>
      </c>
    </row>
    <row r="63" spans="1:20" ht="15" customHeight="1">
      <c r="A63" s="49" t="str">
        <f>IF('B1- GrossFTEs'!A63=0,"",'B1- GrossFTEs'!A63)</f>
        <v/>
      </c>
      <c r="B63" s="152"/>
      <c r="C63" s="50"/>
      <c r="D63" s="109"/>
      <c r="E63" s="51">
        <f>IFERROR(ROUND($B63*('B1- GrossFTEs'!C63/'B1- GrossFTEs'!$AA63),0),0)</f>
        <v>0</v>
      </c>
      <c r="F63" s="51">
        <f>IFERROR(ROUND($B63*('B1- GrossFTEs'!D63/'B1- GrossFTEs'!$AA63),0),0)</f>
        <v>0</v>
      </c>
      <c r="G63" s="51">
        <f>IFERROR(ROUND($B63*('B1- GrossFTEs'!F63/'B1- GrossFTEs'!$AA63),0),0)</f>
        <v>0</v>
      </c>
      <c r="H63" s="51">
        <f>IFERROR(ROUND($B63*('B1- GrossFTEs'!H63/'B1- GrossFTEs'!$AA63),0),0)</f>
        <v>0</v>
      </c>
      <c r="I63" s="51">
        <f>IFERROR(ROUND($B63*('B1- GrossFTEs'!J63/'B1- GrossFTEs'!$AA63),0),0)</f>
        <v>0</v>
      </c>
      <c r="J63" s="51">
        <f>IFERROR(ROUND($B63*('B1- GrossFTEs'!K63/'B1- GrossFTEs'!$AA63),0),0)</f>
        <v>0</v>
      </c>
      <c r="K63" s="51">
        <f>IFERROR(ROUND($B63*('B1- GrossFTEs'!L63/'B1- GrossFTEs'!$AA63),0),0)</f>
        <v>0</v>
      </c>
      <c r="L63" s="51">
        <f>IFERROR(ROUND($B63*('B1- GrossFTEs'!M63/'B1- GrossFTEs'!$AA63),0),0)</f>
        <v>0</v>
      </c>
      <c r="M63" s="51">
        <f>IFERROR(ROUND($B63*('B1- GrossFTEs'!N63/'B1- GrossFTEs'!$AA63),0),0)</f>
        <v>0</v>
      </c>
      <c r="N63" s="51">
        <f>IFERROR(ROUND($B63*('B1- GrossFTEs'!O63/'B1- GrossFTEs'!$AA63),0),0)</f>
        <v>0</v>
      </c>
      <c r="O63" s="51">
        <f>IFERROR(ROUND($B63*('B1- GrossFTEs'!P63/'B1- GrossFTEs'!$AA63),0),0)</f>
        <v>0</v>
      </c>
      <c r="P63" s="51">
        <f>IFERROR(ROUND($B63*('B1- GrossFTEs'!R63/'B1- GrossFTEs'!$AA63),0),0)</f>
        <v>0</v>
      </c>
      <c r="Q63" s="51">
        <f>IFERROR(ROUND($B63*('B1- GrossFTEs'!T63/'B1- GrossFTEs'!$AA63),0),0)</f>
        <v>0</v>
      </c>
      <c r="R63" s="51">
        <f t="shared" si="1"/>
        <v>0</v>
      </c>
      <c r="S63" s="51">
        <f>IFERROR(ROUND($B63*('B1- GrossFTEs'!Y63/'B1- GrossFTEs'!$AA63),0),0)</f>
        <v>0</v>
      </c>
      <c r="T63" s="437" t="str">
        <f t="shared" si="0"/>
        <v/>
      </c>
    </row>
    <row r="64" spans="1:20" ht="15" customHeight="1">
      <c r="A64" s="49" t="str">
        <f>IF('B1- GrossFTEs'!A64=0,"",'B1- GrossFTEs'!A64)</f>
        <v/>
      </c>
      <c r="B64" s="153"/>
      <c r="C64" s="50"/>
      <c r="D64" s="109"/>
      <c r="E64" s="51">
        <f>IFERROR(ROUND($B64*('B1- GrossFTEs'!C64/'B1- GrossFTEs'!$AA64),0),0)</f>
        <v>0</v>
      </c>
      <c r="F64" s="51">
        <f>IFERROR(ROUND($B64*('B1- GrossFTEs'!D64/'B1- GrossFTEs'!$AA64),0),0)</f>
        <v>0</v>
      </c>
      <c r="G64" s="51">
        <f>IFERROR(ROUND($B64*('B1- GrossFTEs'!F64/'B1- GrossFTEs'!$AA64),0),0)</f>
        <v>0</v>
      </c>
      <c r="H64" s="51">
        <f>IFERROR(ROUND($B64*('B1- GrossFTEs'!H64/'B1- GrossFTEs'!$AA64),0),0)</f>
        <v>0</v>
      </c>
      <c r="I64" s="51">
        <f>IFERROR(ROUND($B64*('B1- GrossFTEs'!J64/'B1- GrossFTEs'!$AA64),0),0)</f>
        <v>0</v>
      </c>
      <c r="J64" s="51">
        <f>IFERROR(ROUND($B64*('B1- GrossFTEs'!K64/'B1- GrossFTEs'!$AA64),0),0)</f>
        <v>0</v>
      </c>
      <c r="K64" s="51">
        <f>IFERROR(ROUND($B64*('B1- GrossFTEs'!L64/'B1- GrossFTEs'!$AA64),0),0)</f>
        <v>0</v>
      </c>
      <c r="L64" s="51">
        <f>IFERROR(ROUND($B64*('B1- GrossFTEs'!M64/'B1- GrossFTEs'!$AA64),0),0)</f>
        <v>0</v>
      </c>
      <c r="M64" s="51">
        <f>IFERROR(ROUND($B64*('B1- GrossFTEs'!N64/'B1- GrossFTEs'!$AA64),0),0)</f>
        <v>0</v>
      </c>
      <c r="N64" s="51">
        <f>IFERROR(ROUND($B64*('B1- GrossFTEs'!O64/'B1- GrossFTEs'!$AA64),0),0)</f>
        <v>0</v>
      </c>
      <c r="O64" s="51">
        <f>IFERROR(ROUND($B64*('B1- GrossFTEs'!P64/'B1- GrossFTEs'!$AA64),0),0)</f>
        <v>0</v>
      </c>
      <c r="P64" s="51">
        <f>IFERROR(ROUND($B64*('B1- GrossFTEs'!R64/'B1- GrossFTEs'!$AA64),0),0)</f>
        <v>0</v>
      </c>
      <c r="Q64" s="51">
        <f>IFERROR(ROUND($B64*('B1- GrossFTEs'!T64/'B1- GrossFTEs'!$AA64),0),0)</f>
        <v>0</v>
      </c>
      <c r="R64" s="51">
        <f t="shared" si="1"/>
        <v>0</v>
      </c>
      <c r="S64" s="51">
        <f>IFERROR(ROUND($B64*('B1- GrossFTEs'!Y64/'B1- GrossFTEs'!$AA64),0),0)</f>
        <v>0</v>
      </c>
      <c r="T64" s="437" t="str">
        <f t="shared" si="0"/>
        <v/>
      </c>
    </row>
    <row r="65" spans="1:20" ht="15" customHeight="1">
      <c r="A65" s="49" t="str">
        <f>IF('B1- GrossFTEs'!A65=0,"",'B1- GrossFTEs'!A65)</f>
        <v/>
      </c>
      <c r="B65" s="152"/>
      <c r="C65" s="50"/>
      <c r="D65" s="109"/>
      <c r="E65" s="51">
        <f>IFERROR(ROUND($B65*('B1- GrossFTEs'!C65/'B1- GrossFTEs'!$AA65),0),0)</f>
        <v>0</v>
      </c>
      <c r="F65" s="51">
        <f>IFERROR(ROUND($B65*('B1- GrossFTEs'!D65/'B1- GrossFTEs'!$AA65),0),0)</f>
        <v>0</v>
      </c>
      <c r="G65" s="51">
        <f>IFERROR(ROUND($B65*('B1- GrossFTEs'!F65/'B1- GrossFTEs'!$AA65),0),0)</f>
        <v>0</v>
      </c>
      <c r="H65" s="51">
        <f>IFERROR(ROUND($B65*('B1- GrossFTEs'!H65/'B1- GrossFTEs'!$AA65),0),0)</f>
        <v>0</v>
      </c>
      <c r="I65" s="51">
        <f>IFERROR(ROUND($B65*('B1- GrossFTEs'!J65/'B1- GrossFTEs'!$AA65),0),0)</f>
        <v>0</v>
      </c>
      <c r="J65" s="51">
        <f>IFERROR(ROUND($B65*('B1- GrossFTEs'!K65/'B1- GrossFTEs'!$AA65),0),0)</f>
        <v>0</v>
      </c>
      <c r="K65" s="51">
        <f>IFERROR(ROUND($B65*('B1- GrossFTEs'!L65/'B1- GrossFTEs'!$AA65),0),0)</f>
        <v>0</v>
      </c>
      <c r="L65" s="51">
        <f>IFERROR(ROUND($B65*('B1- GrossFTEs'!M65/'B1- GrossFTEs'!$AA65),0),0)</f>
        <v>0</v>
      </c>
      <c r="M65" s="51">
        <f>IFERROR(ROUND($B65*('B1- GrossFTEs'!N65/'B1- GrossFTEs'!$AA65),0),0)</f>
        <v>0</v>
      </c>
      <c r="N65" s="51">
        <f>IFERROR(ROUND($B65*('B1- GrossFTEs'!O65/'B1- GrossFTEs'!$AA65),0),0)</f>
        <v>0</v>
      </c>
      <c r="O65" s="51">
        <f>IFERROR(ROUND($B65*('B1- GrossFTEs'!P65/'B1- GrossFTEs'!$AA65),0),0)</f>
        <v>0</v>
      </c>
      <c r="P65" s="51">
        <f>IFERROR(ROUND($B65*('B1- GrossFTEs'!R65/'B1- GrossFTEs'!$AA65),0),0)</f>
        <v>0</v>
      </c>
      <c r="Q65" s="51">
        <f>IFERROR(ROUND($B65*('B1- GrossFTEs'!T65/'B1- GrossFTEs'!$AA65),0),0)</f>
        <v>0</v>
      </c>
      <c r="R65" s="51">
        <f t="shared" si="1"/>
        <v>0</v>
      </c>
      <c r="S65" s="51">
        <f>IFERROR(ROUND($B65*('B1- GrossFTEs'!Y65/'B1- GrossFTEs'!$AA65),0),0)</f>
        <v>0</v>
      </c>
      <c r="T65" s="437" t="str">
        <f t="shared" si="0"/>
        <v/>
      </c>
    </row>
    <row r="66" spans="1:20" ht="15" customHeight="1">
      <c r="A66" s="49" t="str">
        <f>IF('B1- GrossFTEs'!A66=0,"",'B1- GrossFTEs'!A66)</f>
        <v/>
      </c>
      <c r="B66" s="153"/>
      <c r="C66" s="50"/>
      <c r="D66" s="109"/>
      <c r="E66" s="51">
        <f>IFERROR(ROUND($B66*('B1- GrossFTEs'!C66/'B1- GrossFTEs'!$AA66),0),0)</f>
        <v>0</v>
      </c>
      <c r="F66" s="51">
        <f>IFERROR(ROUND($B66*('B1- GrossFTEs'!D66/'B1- GrossFTEs'!$AA66),0),0)</f>
        <v>0</v>
      </c>
      <c r="G66" s="51">
        <f>IFERROR(ROUND($B66*('B1- GrossFTEs'!F66/'B1- GrossFTEs'!$AA66),0),0)</f>
        <v>0</v>
      </c>
      <c r="H66" s="51">
        <f>IFERROR(ROUND($B66*('B1- GrossFTEs'!H66/'B1- GrossFTEs'!$AA66),0),0)</f>
        <v>0</v>
      </c>
      <c r="I66" s="51">
        <f>IFERROR(ROUND($B66*('B1- GrossFTEs'!J66/'B1- GrossFTEs'!$AA66),0),0)</f>
        <v>0</v>
      </c>
      <c r="J66" s="51">
        <f>IFERROR(ROUND($B66*('B1- GrossFTEs'!K66/'B1- GrossFTEs'!$AA66),0),0)</f>
        <v>0</v>
      </c>
      <c r="K66" s="51">
        <f>IFERROR(ROUND($B66*('B1- GrossFTEs'!L66/'B1- GrossFTEs'!$AA66),0),0)</f>
        <v>0</v>
      </c>
      <c r="L66" s="51">
        <f>IFERROR(ROUND($B66*('B1- GrossFTEs'!M66/'B1- GrossFTEs'!$AA66),0),0)</f>
        <v>0</v>
      </c>
      <c r="M66" s="51">
        <f>IFERROR(ROUND($B66*('B1- GrossFTEs'!N66/'B1- GrossFTEs'!$AA66),0),0)</f>
        <v>0</v>
      </c>
      <c r="N66" s="51">
        <f>IFERROR(ROUND($B66*('B1- GrossFTEs'!O66/'B1- GrossFTEs'!$AA66),0),0)</f>
        <v>0</v>
      </c>
      <c r="O66" s="51">
        <f>IFERROR(ROUND($B66*('B1- GrossFTEs'!P66/'B1- GrossFTEs'!$AA66),0),0)</f>
        <v>0</v>
      </c>
      <c r="P66" s="51">
        <f>IFERROR(ROUND($B66*('B1- GrossFTEs'!R66/'B1- GrossFTEs'!$AA66),0),0)</f>
        <v>0</v>
      </c>
      <c r="Q66" s="51">
        <f>IFERROR(ROUND($B66*('B1- GrossFTEs'!T66/'B1- GrossFTEs'!$AA66),0),0)</f>
        <v>0</v>
      </c>
      <c r="R66" s="51">
        <f t="shared" si="1"/>
        <v>0</v>
      </c>
      <c r="S66" s="51">
        <f>IFERROR(ROUND($B66*('B1- GrossFTEs'!Y66/'B1- GrossFTEs'!$AA66),0),0)</f>
        <v>0</v>
      </c>
      <c r="T66" s="437" t="str">
        <f t="shared" si="0"/>
        <v/>
      </c>
    </row>
    <row r="67" spans="1:20" ht="15" customHeight="1">
      <c r="A67" s="49" t="str">
        <f>IF('B1- GrossFTEs'!A67=0,"",'B1- GrossFTEs'!A67)</f>
        <v/>
      </c>
      <c r="B67" s="152"/>
      <c r="C67" s="50"/>
      <c r="D67" s="109"/>
      <c r="E67" s="51">
        <f>IFERROR(ROUND($B67*('B1- GrossFTEs'!C67/'B1- GrossFTEs'!$AA67),0),0)</f>
        <v>0</v>
      </c>
      <c r="F67" s="51">
        <f>IFERROR(ROUND($B67*('B1- GrossFTEs'!D67/'B1- GrossFTEs'!$AA67),0),0)</f>
        <v>0</v>
      </c>
      <c r="G67" s="51">
        <f>IFERROR(ROUND($B67*('B1- GrossFTEs'!F67/'B1- GrossFTEs'!$AA67),0),0)</f>
        <v>0</v>
      </c>
      <c r="H67" s="51">
        <f>IFERROR(ROUND($B67*('B1- GrossFTEs'!H67/'B1- GrossFTEs'!$AA67),0),0)</f>
        <v>0</v>
      </c>
      <c r="I67" s="51">
        <f>IFERROR(ROUND($B67*('B1- GrossFTEs'!J67/'B1- GrossFTEs'!$AA67),0),0)</f>
        <v>0</v>
      </c>
      <c r="J67" s="51">
        <f>IFERROR(ROUND($B67*('B1- GrossFTEs'!K67/'B1- GrossFTEs'!$AA67),0),0)</f>
        <v>0</v>
      </c>
      <c r="K67" s="51">
        <f>IFERROR(ROUND($B67*('B1- GrossFTEs'!L67/'B1- GrossFTEs'!$AA67),0),0)</f>
        <v>0</v>
      </c>
      <c r="L67" s="51">
        <f>IFERROR(ROUND($B67*('B1- GrossFTEs'!M67/'B1- GrossFTEs'!$AA67),0),0)</f>
        <v>0</v>
      </c>
      <c r="M67" s="51">
        <f>IFERROR(ROUND($B67*('B1- GrossFTEs'!N67/'B1- GrossFTEs'!$AA67),0),0)</f>
        <v>0</v>
      </c>
      <c r="N67" s="51">
        <f>IFERROR(ROUND($B67*('B1- GrossFTEs'!O67/'B1- GrossFTEs'!$AA67),0),0)</f>
        <v>0</v>
      </c>
      <c r="O67" s="51">
        <f>IFERROR(ROUND($B67*('B1- GrossFTEs'!P67/'B1- GrossFTEs'!$AA67),0),0)</f>
        <v>0</v>
      </c>
      <c r="P67" s="51">
        <f>IFERROR(ROUND($B67*('B1- GrossFTEs'!R67/'B1- GrossFTEs'!$AA67),0),0)</f>
        <v>0</v>
      </c>
      <c r="Q67" s="51">
        <f>IFERROR(ROUND($B67*('B1- GrossFTEs'!T67/'B1- GrossFTEs'!$AA67),0),0)</f>
        <v>0</v>
      </c>
      <c r="R67" s="51">
        <f t="shared" si="1"/>
        <v>0</v>
      </c>
      <c r="S67" s="51">
        <f>IFERROR(ROUND($B67*('B1- GrossFTEs'!Y67/'B1- GrossFTEs'!$AA67),0),0)</f>
        <v>0</v>
      </c>
      <c r="T67" s="437" t="str">
        <f t="shared" si="0"/>
        <v/>
      </c>
    </row>
    <row r="68" spans="1:20" ht="15" customHeight="1">
      <c r="A68" s="49" t="str">
        <f>IF('B1- GrossFTEs'!A68=0,"",'B1- GrossFTEs'!A68)</f>
        <v/>
      </c>
      <c r="B68" s="153"/>
      <c r="C68" s="50"/>
      <c r="D68" s="109"/>
      <c r="E68" s="51">
        <f>IFERROR(ROUND($B68*('B1- GrossFTEs'!C68/'B1- GrossFTEs'!$AA68),0),0)</f>
        <v>0</v>
      </c>
      <c r="F68" s="51">
        <f>IFERROR(ROUND($B68*('B1- GrossFTEs'!D68/'B1- GrossFTEs'!$AA68),0),0)</f>
        <v>0</v>
      </c>
      <c r="G68" s="51">
        <f>IFERROR(ROUND($B68*('B1- GrossFTEs'!F68/'B1- GrossFTEs'!$AA68),0),0)</f>
        <v>0</v>
      </c>
      <c r="H68" s="51">
        <f>IFERROR(ROUND($B68*('B1- GrossFTEs'!H68/'B1- GrossFTEs'!$AA68),0),0)</f>
        <v>0</v>
      </c>
      <c r="I68" s="51">
        <f>IFERROR(ROUND($B68*('B1- GrossFTEs'!J68/'B1- GrossFTEs'!$AA68),0),0)</f>
        <v>0</v>
      </c>
      <c r="J68" s="51">
        <f>IFERROR(ROUND($B68*('B1- GrossFTEs'!K68/'B1- GrossFTEs'!$AA68),0),0)</f>
        <v>0</v>
      </c>
      <c r="K68" s="51">
        <f>IFERROR(ROUND($B68*('B1- GrossFTEs'!L68/'B1- GrossFTEs'!$AA68),0),0)</f>
        <v>0</v>
      </c>
      <c r="L68" s="51">
        <f>IFERROR(ROUND($B68*('B1- GrossFTEs'!M68/'B1- GrossFTEs'!$AA68),0),0)</f>
        <v>0</v>
      </c>
      <c r="M68" s="51">
        <f>IFERROR(ROUND($B68*('B1- GrossFTEs'!N68/'B1- GrossFTEs'!$AA68),0),0)</f>
        <v>0</v>
      </c>
      <c r="N68" s="51">
        <f>IFERROR(ROUND($B68*('B1- GrossFTEs'!O68/'B1- GrossFTEs'!$AA68),0),0)</f>
        <v>0</v>
      </c>
      <c r="O68" s="51">
        <f>IFERROR(ROUND($B68*('B1- GrossFTEs'!P68/'B1- GrossFTEs'!$AA68),0),0)</f>
        <v>0</v>
      </c>
      <c r="P68" s="51">
        <f>IFERROR(ROUND($B68*('B1- GrossFTEs'!R68/'B1- GrossFTEs'!$AA68),0),0)</f>
        <v>0</v>
      </c>
      <c r="Q68" s="51">
        <f>IFERROR(ROUND($B68*('B1- GrossFTEs'!T68/'B1- GrossFTEs'!$AA68),0),0)</f>
        <v>0</v>
      </c>
      <c r="R68" s="51">
        <f t="shared" si="1"/>
        <v>0</v>
      </c>
      <c r="S68" s="51">
        <f>IFERROR(ROUND($B68*('B1- GrossFTEs'!Y68/'B1- GrossFTEs'!$AA68),0),0)</f>
        <v>0</v>
      </c>
      <c r="T68" s="437" t="str">
        <f t="shared" si="0"/>
        <v/>
      </c>
    </row>
    <row r="69" spans="1:20" ht="15" customHeight="1">
      <c r="A69" s="49" t="str">
        <f>IF('B1- GrossFTEs'!A69=0,"",'B1- GrossFTEs'!A69)</f>
        <v/>
      </c>
      <c r="B69" s="152"/>
      <c r="C69" s="50"/>
      <c r="D69" s="109"/>
      <c r="E69" s="51">
        <f>IFERROR(ROUND($B69*('B1- GrossFTEs'!C69/'B1- GrossFTEs'!$AA69),0),0)</f>
        <v>0</v>
      </c>
      <c r="F69" s="51">
        <f>IFERROR(ROUND($B69*('B1- GrossFTEs'!D69/'B1- GrossFTEs'!$AA69),0),0)</f>
        <v>0</v>
      </c>
      <c r="G69" s="51">
        <f>IFERROR(ROUND($B69*('B1- GrossFTEs'!F69/'B1- GrossFTEs'!$AA69),0),0)</f>
        <v>0</v>
      </c>
      <c r="H69" s="51">
        <f>IFERROR(ROUND($B69*('B1- GrossFTEs'!H69/'B1- GrossFTEs'!$AA69),0),0)</f>
        <v>0</v>
      </c>
      <c r="I69" s="51">
        <f>IFERROR(ROUND($B69*('B1- GrossFTEs'!J69/'B1- GrossFTEs'!$AA69),0),0)</f>
        <v>0</v>
      </c>
      <c r="J69" s="51">
        <f>IFERROR(ROUND($B69*('B1- GrossFTEs'!K69/'B1- GrossFTEs'!$AA69),0),0)</f>
        <v>0</v>
      </c>
      <c r="K69" s="51">
        <f>IFERROR(ROUND($B69*('B1- GrossFTEs'!L69/'B1- GrossFTEs'!$AA69),0),0)</f>
        <v>0</v>
      </c>
      <c r="L69" s="51">
        <f>IFERROR(ROUND($B69*('B1- GrossFTEs'!M69/'B1- GrossFTEs'!$AA69),0),0)</f>
        <v>0</v>
      </c>
      <c r="M69" s="51">
        <f>IFERROR(ROUND($B69*('B1- GrossFTEs'!N69/'B1- GrossFTEs'!$AA69),0),0)</f>
        <v>0</v>
      </c>
      <c r="N69" s="51">
        <f>IFERROR(ROUND($B69*('B1- GrossFTEs'!O69/'B1- GrossFTEs'!$AA69),0),0)</f>
        <v>0</v>
      </c>
      <c r="O69" s="51">
        <f>IFERROR(ROUND($B69*('B1- GrossFTEs'!P69/'B1- GrossFTEs'!$AA69),0),0)</f>
        <v>0</v>
      </c>
      <c r="P69" s="51">
        <f>IFERROR(ROUND($B69*('B1- GrossFTEs'!R69/'B1- GrossFTEs'!$AA69),0),0)</f>
        <v>0</v>
      </c>
      <c r="Q69" s="51">
        <f>IFERROR(ROUND($B69*('B1- GrossFTEs'!T69/'B1- GrossFTEs'!$AA69),0),0)</f>
        <v>0</v>
      </c>
      <c r="R69" s="51">
        <f t="shared" si="1"/>
        <v>0</v>
      </c>
      <c r="S69" s="51">
        <f>IFERROR(ROUND($B69*('B1- GrossFTEs'!Y69/'B1- GrossFTEs'!$AA69),0),0)</f>
        <v>0</v>
      </c>
      <c r="T69" s="437" t="str">
        <f t="shared" si="0"/>
        <v/>
      </c>
    </row>
    <row r="70" spans="1:20" ht="15" customHeight="1">
      <c r="A70" s="49" t="str">
        <f>IF('B1- GrossFTEs'!A70=0,"",'B1- GrossFTEs'!A70)</f>
        <v/>
      </c>
      <c r="B70" s="153"/>
      <c r="C70" s="50"/>
      <c r="D70" s="109"/>
      <c r="E70" s="51">
        <f>IFERROR(ROUND($B70*('B1- GrossFTEs'!C70/'B1- GrossFTEs'!$AA70),0),0)</f>
        <v>0</v>
      </c>
      <c r="F70" s="51">
        <f>IFERROR(ROUND($B70*('B1- GrossFTEs'!D70/'B1- GrossFTEs'!$AA70),0),0)</f>
        <v>0</v>
      </c>
      <c r="G70" s="51">
        <f>IFERROR(ROUND($B70*('B1- GrossFTEs'!F70/'B1- GrossFTEs'!$AA70),0),0)</f>
        <v>0</v>
      </c>
      <c r="H70" s="51">
        <f>IFERROR(ROUND($B70*('B1- GrossFTEs'!H70/'B1- GrossFTEs'!$AA70),0),0)</f>
        <v>0</v>
      </c>
      <c r="I70" s="51">
        <f>IFERROR(ROUND($B70*('B1- GrossFTEs'!J70/'B1- GrossFTEs'!$AA70),0),0)</f>
        <v>0</v>
      </c>
      <c r="J70" s="51">
        <f>IFERROR(ROUND($B70*('B1- GrossFTEs'!K70/'B1- GrossFTEs'!$AA70),0),0)</f>
        <v>0</v>
      </c>
      <c r="K70" s="51">
        <f>IFERROR(ROUND($B70*('B1- GrossFTEs'!L70/'B1- GrossFTEs'!$AA70),0),0)</f>
        <v>0</v>
      </c>
      <c r="L70" s="51">
        <f>IFERROR(ROUND($B70*('B1- GrossFTEs'!M70/'B1- GrossFTEs'!$AA70),0),0)</f>
        <v>0</v>
      </c>
      <c r="M70" s="51">
        <f>IFERROR(ROUND($B70*('B1- GrossFTEs'!N70/'B1- GrossFTEs'!$AA70),0),0)</f>
        <v>0</v>
      </c>
      <c r="N70" s="51">
        <f>IFERROR(ROUND($B70*('B1- GrossFTEs'!O70/'B1- GrossFTEs'!$AA70),0),0)</f>
        <v>0</v>
      </c>
      <c r="O70" s="51">
        <f>IFERROR(ROUND($B70*('B1- GrossFTEs'!P70/'B1- GrossFTEs'!$AA70),0),0)</f>
        <v>0</v>
      </c>
      <c r="P70" s="51">
        <f>IFERROR(ROUND($B70*('B1- GrossFTEs'!R70/'B1- GrossFTEs'!$AA70),0),0)</f>
        <v>0</v>
      </c>
      <c r="Q70" s="51">
        <f>IFERROR(ROUND($B70*('B1- GrossFTEs'!T70/'B1- GrossFTEs'!$AA70),0),0)</f>
        <v>0</v>
      </c>
      <c r="R70" s="51">
        <f t="shared" si="1"/>
        <v>0</v>
      </c>
      <c r="S70" s="51">
        <f>IFERROR(ROUND($B70*('B1- GrossFTEs'!Y70/'B1- GrossFTEs'!$AA70),0),0)</f>
        <v>0</v>
      </c>
      <c r="T70" s="437" t="str">
        <f t="shared" si="0"/>
        <v/>
      </c>
    </row>
    <row r="71" spans="1:20" ht="15" customHeight="1">
      <c r="A71" s="49" t="str">
        <f>IF('B1- GrossFTEs'!A71=0,"",'B1- GrossFTEs'!A71)</f>
        <v/>
      </c>
      <c r="B71" s="152"/>
      <c r="C71" s="50"/>
      <c r="D71" s="109"/>
      <c r="E71" s="51">
        <f>IFERROR(ROUND($B71*('B1- GrossFTEs'!C71/'B1- GrossFTEs'!$AA71),0),0)</f>
        <v>0</v>
      </c>
      <c r="F71" s="51">
        <f>IFERROR(ROUND($B71*('B1- GrossFTEs'!D71/'B1- GrossFTEs'!$AA71),0),0)</f>
        <v>0</v>
      </c>
      <c r="G71" s="51">
        <f>IFERROR(ROUND($B71*('B1- GrossFTEs'!F71/'B1- GrossFTEs'!$AA71),0),0)</f>
        <v>0</v>
      </c>
      <c r="H71" s="51">
        <f>IFERROR(ROUND($B71*('B1- GrossFTEs'!H71/'B1- GrossFTEs'!$AA71),0),0)</f>
        <v>0</v>
      </c>
      <c r="I71" s="51">
        <f>IFERROR(ROUND($B71*('B1- GrossFTEs'!J71/'B1- GrossFTEs'!$AA71),0),0)</f>
        <v>0</v>
      </c>
      <c r="J71" s="51">
        <f>IFERROR(ROUND($B71*('B1- GrossFTEs'!K71/'B1- GrossFTEs'!$AA71),0),0)</f>
        <v>0</v>
      </c>
      <c r="K71" s="51">
        <f>IFERROR(ROUND($B71*('B1- GrossFTEs'!L71/'B1- GrossFTEs'!$AA71),0),0)</f>
        <v>0</v>
      </c>
      <c r="L71" s="51">
        <f>IFERROR(ROUND($B71*('B1- GrossFTEs'!M71/'B1- GrossFTEs'!$AA71),0),0)</f>
        <v>0</v>
      </c>
      <c r="M71" s="51">
        <f>IFERROR(ROUND($B71*('B1- GrossFTEs'!N71/'B1- GrossFTEs'!$AA71),0),0)</f>
        <v>0</v>
      </c>
      <c r="N71" s="51">
        <f>IFERROR(ROUND($B71*('B1- GrossFTEs'!O71/'B1- GrossFTEs'!$AA71),0),0)</f>
        <v>0</v>
      </c>
      <c r="O71" s="51">
        <f>IFERROR(ROUND($B71*('B1- GrossFTEs'!P71/'B1- GrossFTEs'!$AA71),0),0)</f>
        <v>0</v>
      </c>
      <c r="P71" s="51">
        <f>IFERROR(ROUND($B71*('B1- GrossFTEs'!R71/'B1- GrossFTEs'!$AA71),0),0)</f>
        <v>0</v>
      </c>
      <c r="Q71" s="51">
        <f>IFERROR(ROUND($B71*('B1- GrossFTEs'!T71/'B1- GrossFTEs'!$AA71),0),0)</f>
        <v>0</v>
      </c>
      <c r="R71" s="51">
        <f t="shared" si="1"/>
        <v>0</v>
      </c>
      <c r="S71" s="51">
        <f>IFERROR(ROUND($B71*('B1- GrossFTEs'!Y71/'B1- GrossFTEs'!$AA71),0),0)</f>
        <v>0</v>
      </c>
      <c r="T71" s="437" t="str">
        <f t="shared" ref="T71:T81" si="2">IF(AND(COUNTA(A71:B71)&gt;0,A71&lt;&gt;""),"Y","")</f>
        <v/>
      </c>
    </row>
    <row r="72" spans="1:20" ht="15" customHeight="1">
      <c r="A72" s="49" t="str">
        <f>IF('B1- GrossFTEs'!A72=0,"",'B1- GrossFTEs'!A72)</f>
        <v/>
      </c>
      <c r="B72" s="153"/>
      <c r="C72" s="50"/>
      <c r="D72" s="109"/>
      <c r="E72" s="51">
        <f>IFERROR(ROUND($B72*('B1- GrossFTEs'!C72/'B1- GrossFTEs'!$AA72),0),0)</f>
        <v>0</v>
      </c>
      <c r="F72" s="51">
        <f>IFERROR(ROUND($B72*('B1- GrossFTEs'!D72/'B1- GrossFTEs'!$AA72),0),0)</f>
        <v>0</v>
      </c>
      <c r="G72" s="51">
        <f>IFERROR(ROUND($B72*('B1- GrossFTEs'!F72/'B1- GrossFTEs'!$AA72),0),0)</f>
        <v>0</v>
      </c>
      <c r="H72" s="51">
        <f>IFERROR(ROUND($B72*('B1- GrossFTEs'!H72/'B1- GrossFTEs'!$AA72),0),0)</f>
        <v>0</v>
      </c>
      <c r="I72" s="51">
        <f>IFERROR(ROUND($B72*('B1- GrossFTEs'!J72/'B1- GrossFTEs'!$AA72),0),0)</f>
        <v>0</v>
      </c>
      <c r="J72" s="51">
        <f>IFERROR(ROUND($B72*('B1- GrossFTEs'!K72/'B1- GrossFTEs'!$AA72),0),0)</f>
        <v>0</v>
      </c>
      <c r="K72" s="51">
        <f>IFERROR(ROUND($B72*('B1- GrossFTEs'!L72/'B1- GrossFTEs'!$AA72),0),0)</f>
        <v>0</v>
      </c>
      <c r="L72" s="51">
        <f>IFERROR(ROUND($B72*('B1- GrossFTEs'!M72/'B1- GrossFTEs'!$AA72),0),0)</f>
        <v>0</v>
      </c>
      <c r="M72" s="51">
        <f>IFERROR(ROUND($B72*('B1- GrossFTEs'!N72/'B1- GrossFTEs'!$AA72),0),0)</f>
        <v>0</v>
      </c>
      <c r="N72" s="51">
        <f>IFERROR(ROUND($B72*('B1- GrossFTEs'!O72/'B1- GrossFTEs'!$AA72),0),0)</f>
        <v>0</v>
      </c>
      <c r="O72" s="51">
        <f>IFERROR(ROUND($B72*('B1- GrossFTEs'!P72/'B1- GrossFTEs'!$AA72),0),0)</f>
        <v>0</v>
      </c>
      <c r="P72" s="51">
        <f>IFERROR(ROUND($B72*('B1- GrossFTEs'!R72/'B1- GrossFTEs'!$AA72),0),0)</f>
        <v>0</v>
      </c>
      <c r="Q72" s="51">
        <f>IFERROR(ROUND($B72*('B1- GrossFTEs'!T72/'B1- GrossFTEs'!$AA72),0),0)</f>
        <v>0</v>
      </c>
      <c r="R72" s="51">
        <f t="shared" ref="R72:R80" si="3">ROUND(B72-SUM(D72:Q72,S72),0)</f>
        <v>0</v>
      </c>
      <c r="S72" s="51">
        <f>IFERROR(ROUND($B72*('B1- GrossFTEs'!Y72/'B1- GrossFTEs'!$AA72),0),0)</f>
        <v>0</v>
      </c>
      <c r="T72" s="437" t="str">
        <f t="shared" si="2"/>
        <v/>
      </c>
    </row>
    <row r="73" spans="1:20" ht="15" customHeight="1">
      <c r="A73" s="49" t="str">
        <f>IF('B1- GrossFTEs'!A73=0,"",'B1- GrossFTEs'!A73)</f>
        <v/>
      </c>
      <c r="B73" s="152"/>
      <c r="C73" s="50"/>
      <c r="D73" s="109"/>
      <c r="E73" s="51">
        <f>IFERROR(ROUND($B73*('B1- GrossFTEs'!C73/'B1- GrossFTEs'!$AA73),0),0)</f>
        <v>0</v>
      </c>
      <c r="F73" s="51">
        <f>IFERROR(ROUND($B73*('B1- GrossFTEs'!D73/'B1- GrossFTEs'!$AA73),0),0)</f>
        <v>0</v>
      </c>
      <c r="G73" s="51">
        <f>IFERROR(ROUND($B73*('B1- GrossFTEs'!F73/'B1- GrossFTEs'!$AA73),0),0)</f>
        <v>0</v>
      </c>
      <c r="H73" s="51">
        <f>IFERROR(ROUND($B73*('B1- GrossFTEs'!H73/'B1- GrossFTEs'!$AA73),0),0)</f>
        <v>0</v>
      </c>
      <c r="I73" s="51">
        <f>IFERROR(ROUND($B73*('B1- GrossFTEs'!J73/'B1- GrossFTEs'!$AA73),0),0)</f>
        <v>0</v>
      </c>
      <c r="J73" s="51">
        <f>IFERROR(ROUND($B73*('B1- GrossFTEs'!K73/'B1- GrossFTEs'!$AA73),0),0)</f>
        <v>0</v>
      </c>
      <c r="K73" s="51">
        <f>IFERROR(ROUND($B73*('B1- GrossFTEs'!L73/'B1- GrossFTEs'!$AA73),0),0)</f>
        <v>0</v>
      </c>
      <c r="L73" s="51">
        <f>IFERROR(ROUND($B73*('B1- GrossFTEs'!M73/'B1- GrossFTEs'!$AA73),0),0)</f>
        <v>0</v>
      </c>
      <c r="M73" s="51">
        <f>IFERROR(ROUND($B73*('B1- GrossFTEs'!N73/'B1- GrossFTEs'!$AA73),0),0)</f>
        <v>0</v>
      </c>
      <c r="N73" s="51">
        <f>IFERROR(ROUND($B73*('B1- GrossFTEs'!O73/'B1- GrossFTEs'!$AA73),0),0)</f>
        <v>0</v>
      </c>
      <c r="O73" s="51">
        <f>IFERROR(ROUND($B73*('B1- GrossFTEs'!P73/'B1- GrossFTEs'!$AA73),0),0)</f>
        <v>0</v>
      </c>
      <c r="P73" s="51">
        <f>IFERROR(ROUND($B73*('B1- GrossFTEs'!R73/'B1- GrossFTEs'!$AA73),0),0)</f>
        <v>0</v>
      </c>
      <c r="Q73" s="51">
        <f>IFERROR(ROUND($B73*('B1- GrossFTEs'!T73/'B1- GrossFTEs'!$AA73),0),0)</f>
        <v>0</v>
      </c>
      <c r="R73" s="51">
        <f t="shared" si="3"/>
        <v>0</v>
      </c>
      <c r="S73" s="51">
        <f>IFERROR(ROUND($B73*('B1- GrossFTEs'!Y73/'B1- GrossFTEs'!$AA73),0),0)</f>
        <v>0</v>
      </c>
      <c r="T73" s="437" t="str">
        <f t="shared" si="2"/>
        <v/>
      </c>
    </row>
    <row r="74" spans="1:20" ht="15" customHeight="1">
      <c r="A74" s="49" t="str">
        <f>IF('B1- GrossFTEs'!A74=0,"",'B1- GrossFTEs'!A74)</f>
        <v/>
      </c>
      <c r="B74" s="153"/>
      <c r="C74" s="50"/>
      <c r="D74" s="109"/>
      <c r="E74" s="51">
        <f>IFERROR(ROUND($B74*('B1- GrossFTEs'!C74/'B1- GrossFTEs'!$AA74),0),0)</f>
        <v>0</v>
      </c>
      <c r="F74" s="51">
        <f>IFERROR(ROUND($B74*('B1- GrossFTEs'!D74/'B1- GrossFTEs'!$AA74),0),0)</f>
        <v>0</v>
      </c>
      <c r="G74" s="51">
        <f>IFERROR(ROUND($B74*('B1- GrossFTEs'!F74/'B1- GrossFTEs'!$AA74),0),0)</f>
        <v>0</v>
      </c>
      <c r="H74" s="51">
        <f>IFERROR(ROUND($B74*('B1- GrossFTEs'!H74/'B1- GrossFTEs'!$AA74),0),0)</f>
        <v>0</v>
      </c>
      <c r="I74" s="51">
        <f>IFERROR(ROUND($B74*('B1- GrossFTEs'!J74/'B1- GrossFTEs'!$AA74),0),0)</f>
        <v>0</v>
      </c>
      <c r="J74" s="51">
        <f>IFERROR(ROUND($B74*('B1- GrossFTEs'!K74/'B1- GrossFTEs'!$AA74),0),0)</f>
        <v>0</v>
      </c>
      <c r="K74" s="51">
        <f>IFERROR(ROUND($B74*('B1- GrossFTEs'!L74/'B1- GrossFTEs'!$AA74),0),0)</f>
        <v>0</v>
      </c>
      <c r="L74" s="51">
        <f>IFERROR(ROUND($B74*('B1- GrossFTEs'!M74/'B1- GrossFTEs'!$AA74),0),0)</f>
        <v>0</v>
      </c>
      <c r="M74" s="51">
        <f>IFERROR(ROUND($B74*('B1- GrossFTEs'!N74/'B1- GrossFTEs'!$AA74),0),0)</f>
        <v>0</v>
      </c>
      <c r="N74" s="51">
        <f>IFERROR(ROUND($B74*('B1- GrossFTEs'!O74/'B1- GrossFTEs'!$AA74),0),0)</f>
        <v>0</v>
      </c>
      <c r="O74" s="51">
        <f>IFERROR(ROUND($B74*('B1- GrossFTEs'!P74/'B1- GrossFTEs'!$AA74),0),0)</f>
        <v>0</v>
      </c>
      <c r="P74" s="51">
        <f>IFERROR(ROUND($B74*('B1- GrossFTEs'!R74/'B1- GrossFTEs'!$AA74),0),0)</f>
        <v>0</v>
      </c>
      <c r="Q74" s="51">
        <f>IFERROR(ROUND($B74*('B1- GrossFTEs'!T74/'B1- GrossFTEs'!$AA74),0),0)</f>
        <v>0</v>
      </c>
      <c r="R74" s="51">
        <f t="shared" si="3"/>
        <v>0</v>
      </c>
      <c r="S74" s="51">
        <f>IFERROR(ROUND($B74*('B1- GrossFTEs'!Y74/'B1- GrossFTEs'!$AA74),0),0)</f>
        <v>0</v>
      </c>
      <c r="T74" s="437" t="str">
        <f t="shared" si="2"/>
        <v/>
      </c>
    </row>
    <row r="75" spans="1:20" ht="15" customHeight="1">
      <c r="A75" s="49" t="str">
        <f>IF('B1- GrossFTEs'!A75=0,"",'B1- GrossFTEs'!A75)</f>
        <v/>
      </c>
      <c r="B75" s="152"/>
      <c r="C75" s="50"/>
      <c r="D75" s="109"/>
      <c r="E75" s="51">
        <f>IFERROR(ROUND($B75*('B1- GrossFTEs'!C75/'B1- GrossFTEs'!$AA75),0),0)</f>
        <v>0</v>
      </c>
      <c r="F75" s="51">
        <f>IFERROR(ROUND($B75*('B1- GrossFTEs'!D75/'B1- GrossFTEs'!$AA75),0),0)</f>
        <v>0</v>
      </c>
      <c r="G75" s="51">
        <f>IFERROR(ROUND($B75*('B1- GrossFTEs'!F75/'B1- GrossFTEs'!$AA75),0),0)</f>
        <v>0</v>
      </c>
      <c r="H75" s="51">
        <f>IFERROR(ROUND($B75*('B1- GrossFTEs'!H75/'B1- GrossFTEs'!$AA75),0),0)</f>
        <v>0</v>
      </c>
      <c r="I75" s="51">
        <f>IFERROR(ROUND($B75*('B1- GrossFTEs'!J75/'B1- GrossFTEs'!$AA75),0),0)</f>
        <v>0</v>
      </c>
      <c r="J75" s="51">
        <f>IFERROR(ROUND($B75*('B1- GrossFTEs'!K75/'B1- GrossFTEs'!$AA75),0),0)</f>
        <v>0</v>
      </c>
      <c r="K75" s="51">
        <f>IFERROR(ROUND($B75*('B1- GrossFTEs'!L75/'B1- GrossFTEs'!$AA75),0),0)</f>
        <v>0</v>
      </c>
      <c r="L75" s="51">
        <f>IFERROR(ROUND($B75*('B1- GrossFTEs'!M75/'B1- GrossFTEs'!$AA75),0),0)</f>
        <v>0</v>
      </c>
      <c r="M75" s="51">
        <f>IFERROR(ROUND($B75*('B1- GrossFTEs'!N75/'B1- GrossFTEs'!$AA75),0),0)</f>
        <v>0</v>
      </c>
      <c r="N75" s="51">
        <f>IFERROR(ROUND($B75*('B1- GrossFTEs'!O75/'B1- GrossFTEs'!$AA75),0),0)</f>
        <v>0</v>
      </c>
      <c r="O75" s="51">
        <f>IFERROR(ROUND($B75*('B1- GrossFTEs'!P75/'B1- GrossFTEs'!$AA75),0),0)</f>
        <v>0</v>
      </c>
      <c r="P75" s="51">
        <f>IFERROR(ROUND($B75*('B1- GrossFTEs'!R75/'B1- GrossFTEs'!$AA75),0),0)</f>
        <v>0</v>
      </c>
      <c r="Q75" s="51">
        <f>IFERROR(ROUND($B75*('B1- GrossFTEs'!T75/'B1- GrossFTEs'!$AA75),0),0)</f>
        <v>0</v>
      </c>
      <c r="R75" s="51">
        <f t="shared" si="3"/>
        <v>0</v>
      </c>
      <c r="S75" s="51">
        <f>IFERROR(ROUND($B75*('B1- GrossFTEs'!Y75/'B1- GrossFTEs'!$AA75),0),0)</f>
        <v>0</v>
      </c>
      <c r="T75" s="437" t="str">
        <f t="shared" si="2"/>
        <v/>
      </c>
    </row>
    <row r="76" spans="1:20" ht="15" customHeight="1">
      <c r="A76" s="49" t="str">
        <f>IF('B1- GrossFTEs'!A76=0,"",'B1- GrossFTEs'!A76)</f>
        <v/>
      </c>
      <c r="B76" s="153"/>
      <c r="C76" s="50"/>
      <c r="D76" s="109"/>
      <c r="E76" s="51">
        <f>IFERROR(ROUND($B76*('B1- GrossFTEs'!C76/'B1- GrossFTEs'!$AA76),0),0)</f>
        <v>0</v>
      </c>
      <c r="F76" s="51">
        <f>IFERROR(ROUND($B76*('B1- GrossFTEs'!D76/'B1- GrossFTEs'!$AA76),0),0)</f>
        <v>0</v>
      </c>
      <c r="G76" s="51">
        <f>IFERROR(ROUND($B76*('B1- GrossFTEs'!F76/'B1- GrossFTEs'!$AA76),0),0)</f>
        <v>0</v>
      </c>
      <c r="H76" s="51">
        <f>IFERROR(ROUND($B76*('B1- GrossFTEs'!H76/'B1- GrossFTEs'!$AA76),0),0)</f>
        <v>0</v>
      </c>
      <c r="I76" s="51">
        <f>IFERROR(ROUND($B76*('B1- GrossFTEs'!J76/'B1- GrossFTEs'!$AA76),0),0)</f>
        <v>0</v>
      </c>
      <c r="J76" s="51">
        <f>IFERROR(ROUND($B76*('B1- GrossFTEs'!K76/'B1- GrossFTEs'!$AA76),0),0)</f>
        <v>0</v>
      </c>
      <c r="K76" s="51">
        <f>IFERROR(ROUND($B76*('B1- GrossFTEs'!L76/'B1- GrossFTEs'!$AA76),0),0)</f>
        <v>0</v>
      </c>
      <c r="L76" s="51">
        <f>IFERROR(ROUND($B76*('B1- GrossFTEs'!M76/'B1- GrossFTEs'!$AA76),0),0)</f>
        <v>0</v>
      </c>
      <c r="M76" s="51">
        <f>IFERROR(ROUND($B76*('B1- GrossFTEs'!N76/'B1- GrossFTEs'!$AA76),0),0)</f>
        <v>0</v>
      </c>
      <c r="N76" s="51">
        <f>IFERROR(ROUND($B76*('B1- GrossFTEs'!O76/'B1- GrossFTEs'!$AA76),0),0)</f>
        <v>0</v>
      </c>
      <c r="O76" s="51">
        <f>IFERROR(ROUND($B76*('B1- GrossFTEs'!P76/'B1- GrossFTEs'!$AA76),0),0)</f>
        <v>0</v>
      </c>
      <c r="P76" s="51">
        <f>IFERROR(ROUND($B76*('B1- GrossFTEs'!R76/'B1- GrossFTEs'!$AA76),0),0)</f>
        <v>0</v>
      </c>
      <c r="Q76" s="51">
        <f>IFERROR(ROUND($B76*('B1- GrossFTEs'!T76/'B1- GrossFTEs'!$AA76),0),0)</f>
        <v>0</v>
      </c>
      <c r="R76" s="51">
        <f t="shared" si="3"/>
        <v>0</v>
      </c>
      <c r="S76" s="51">
        <f>IFERROR(ROUND($B76*('B1- GrossFTEs'!Y76/'B1- GrossFTEs'!$AA76),0),0)</f>
        <v>0</v>
      </c>
      <c r="T76" s="437" t="str">
        <f t="shared" si="2"/>
        <v/>
      </c>
    </row>
    <row r="77" spans="1:20" ht="15" customHeight="1">
      <c r="A77" s="49" t="str">
        <f>IF('B1- GrossFTEs'!A77=0,"",'B1- GrossFTEs'!A77)</f>
        <v/>
      </c>
      <c r="B77" s="152"/>
      <c r="C77" s="50"/>
      <c r="D77" s="109"/>
      <c r="E77" s="51">
        <f>IFERROR(ROUND($B77*('B1- GrossFTEs'!C77/'B1- GrossFTEs'!$AA77),0),0)</f>
        <v>0</v>
      </c>
      <c r="F77" s="51">
        <f>IFERROR(ROUND($B77*('B1- GrossFTEs'!D77/'B1- GrossFTEs'!$AA77),0),0)</f>
        <v>0</v>
      </c>
      <c r="G77" s="51">
        <f>IFERROR(ROUND($B77*('B1- GrossFTEs'!F77/'B1- GrossFTEs'!$AA77),0),0)</f>
        <v>0</v>
      </c>
      <c r="H77" s="51">
        <f>IFERROR(ROUND($B77*('B1- GrossFTEs'!H77/'B1- GrossFTEs'!$AA77),0),0)</f>
        <v>0</v>
      </c>
      <c r="I77" s="51">
        <f>IFERROR(ROUND($B77*('B1- GrossFTEs'!J77/'B1- GrossFTEs'!$AA77),0),0)</f>
        <v>0</v>
      </c>
      <c r="J77" s="51">
        <f>IFERROR(ROUND($B77*('B1- GrossFTEs'!K77/'B1- GrossFTEs'!$AA77),0),0)</f>
        <v>0</v>
      </c>
      <c r="K77" s="51">
        <f>IFERROR(ROUND($B77*('B1- GrossFTEs'!L77/'B1- GrossFTEs'!$AA77),0),0)</f>
        <v>0</v>
      </c>
      <c r="L77" s="51">
        <f>IFERROR(ROUND($B77*('B1- GrossFTEs'!M77/'B1- GrossFTEs'!$AA77),0),0)</f>
        <v>0</v>
      </c>
      <c r="M77" s="51">
        <f>IFERROR(ROUND($B77*('B1- GrossFTEs'!N77/'B1- GrossFTEs'!$AA77),0),0)</f>
        <v>0</v>
      </c>
      <c r="N77" s="51">
        <f>IFERROR(ROUND($B77*('B1- GrossFTEs'!O77/'B1- GrossFTEs'!$AA77),0),0)</f>
        <v>0</v>
      </c>
      <c r="O77" s="51">
        <f>IFERROR(ROUND($B77*('B1- GrossFTEs'!P77/'B1- GrossFTEs'!$AA77),0),0)</f>
        <v>0</v>
      </c>
      <c r="P77" s="51">
        <f>IFERROR(ROUND($B77*('B1- GrossFTEs'!R77/'B1- GrossFTEs'!$AA77),0),0)</f>
        <v>0</v>
      </c>
      <c r="Q77" s="51">
        <f>IFERROR(ROUND($B77*('B1- GrossFTEs'!T77/'B1- GrossFTEs'!$AA77),0),0)</f>
        <v>0</v>
      </c>
      <c r="R77" s="51">
        <f t="shared" si="3"/>
        <v>0</v>
      </c>
      <c r="S77" s="51">
        <f>IFERROR(ROUND($B77*('B1- GrossFTEs'!Y77/'B1- GrossFTEs'!$AA77),0),0)</f>
        <v>0</v>
      </c>
      <c r="T77" s="437" t="str">
        <f t="shared" si="2"/>
        <v/>
      </c>
    </row>
    <row r="78" spans="1:20" ht="15" customHeight="1">
      <c r="A78" s="49" t="str">
        <f>IF('B1- GrossFTEs'!A78=0,"",'B1- GrossFTEs'!A78)</f>
        <v/>
      </c>
      <c r="B78" s="153"/>
      <c r="C78" s="50"/>
      <c r="D78" s="109"/>
      <c r="E78" s="51">
        <f>IFERROR(ROUND($B78*('B1- GrossFTEs'!C78/'B1- GrossFTEs'!$AA78),0),0)</f>
        <v>0</v>
      </c>
      <c r="F78" s="51">
        <f>IFERROR(ROUND($B78*('B1- GrossFTEs'!D78/'B1- GrossFTEs'!$AA78),0),0)</f>
        <v>0</v>
      </c>
      <c r="G78" s="51">
        <f>IFERROR(ROUND($B78*('B1- GrossFTEs'!F78/'B1- GrossFTEs'!$AA78),0),0)</f>
        <v>0</v>
      </c>
      <c r="H78" s="51">
        <f>IFERROR(ROUND($B78*('B1- GrossFTEs'!H78/'B1- GrossFTEs'!$AA78),0),0)</f>
        <v>0</v>
      </c>
      <c r="I78" s="51">
        <f>IFERROR(ROUND($B78*('B1- GrossFTEs'!J78/'B1- GrossFTEs'!$AA78),0),0)</f>
        <v>0</v>
      </c>
      <c r="J78" s="51">
        <f>IFERROR(ROUND($B78*('B1- GrossFTEs'!K78/'B1- GrossFTEs'!$AA78),0),0)</f>
        <v>0</v>
      </c>
      <c r="K78" s="51">
        <f>IFERROR(ROUND($B78*('B1- GrossFTEs'!L78/'B1- GrossFTEs'!$AA78),0),0)</f>
        <v>0</v>
      </c>
      <c r="L78" s="51">
        <f>IFERROR(ROUND($B78*('B1- GrossFTEs'!M78/'B1- GrossFTEs'!$AA78),0),0)</f>
        <v>0</v>
      </c>
      <c r="M78" s="51">
        <f>IFERROR(ROUND($B78*('B1- GrossFTEs'!N78/'B1- GrossFTEs'!$AA78),0),0)</f>
        <v>0</v>
      </c>
      <c r="N78" s="51">
        <f>IFERROR(ROUND($B78*('B1- GrossFTEs'!O78/'B1- GrossFTEs'!$AA78),0),0)</f>
        <v>0</v>
      </c>
      <c r="O78" s="51">
        <f>IFERROR(ROUND($B78*('B1- GrossFTEs'!P78/'B1- GrossFTEs'!$AA78),0),0)</f>
        <v>0</v>
      </c>
      <c r="P78" s="51">
        <f>IFERROR(ROUND($B78*('B1- GrossFTEs'!R78/'B1- GrossFTEs'!$AA78),0),0)</f>
        <v>0</v>
      </c>
      <c r="Q78" s="51">
        <f>IFERROR(ROUND($B78*('B1- GrossFTEs'!T78/'B1- GrossFTEs'!$AA78),0),0)</f>
        <v>0</v>
      </c>
      <c r="R78" s="51">
        <f t="shared" si="3"/>
        <v>0</v>
      </c>
      <c r="S78" s="51">
        <f>IFERROR(ROUND($B78*('B1- GrossFTEs'!Y78/'B1- GrossFTEs'!$AA78),0),0)</f>
        <v>0</v>
      </c>
      <c r="T78" s="437" t="str">
        <f t="shared" si="2"/>
        <v/>
      </c>
    </row>
    <row r="79" spans="1:20" ht="15" customHeight="1">
      <c r="A79" s="49" t="str">
        <f>IF('B1- GrossFTEs'!A79=0,"",'B1- GrossFTEs'!A79)</f>
        <v/>
      </c>
      <c r="B79" s="152"/>
      <c r="C79" s="50"/>
      <c r="D79" s="109"/>
      <c r="E79" s="51">
        <f>IFERROR(ROUND($B79*('B1- GrossFTEs'!C79/'B1- GrossFTEs'!$AA79),0),0)</f>
        <v>0</v>
      </c>
      <c r="F79" s="51">
        <f>IFERROR(ROUND($B79*('B1- GrossFTEs'!D79/'B1- GrossFTEs'!$AA79),0),0)</f>
        <v>0</v>
      </c>
      <c r="G79" s="51">
        <f>IFERROR(ROUND($B79*('B1- GrossFTEs'!F79/'B1- GrossFTEs'!$AA79),0),0)</f>
        <v>0</v>
      </c>
      <c r="H79" s="51">
        <f>IFERROR(ROUND($B79*('B1- GrossFTEs'!H79/'B1- GrossFTEs'!$AA79),0),0)</f>
        <v>0</v>
      </c>
      <c r="I79" s="51">
        <f>IFERROR(ROUND($B79*('B1- GrossFTEs'!J79/'B1- GrossFTEs'!$AA79),0),0)</f>
        <v>0</v>
      </c>
      <c r="J79" s="51">
        <f>IFERROR(ROUND($B79*('B1- GrossFTEs'!K79/'B1- GrossFTEs'!$AA79),0),0)</f>
        <v>0</v>
      </c>
      <c r="K79" s="51">
        <f>IFERROR(ROUND($B79*('B1- GrossFTEs'!L79/'B1- GrossFTEs'!$AA79),0),0)</f>
        <v>0</v>
      </c>
      <c r="L79" s="51">
        <f>IFERROR(ROUND($B79*('B1- GrossFTEs'!M79/'B1- GrossFTEs'!$AA79),0),0)</f>
        <v>0</v>
      </c>
      <c r="M79" s="51">
        <f>IFERROR(ROUND($B79*('B1- GrossFTEs'!N79/'B1- GrossFTEs'!$AA79),0),0)</f>
        <v>0</v>
      </c>
      <c r="N79" s="51">
        <f>IFERROR(ROUND($B79*('B1- GrossFTEs'!O79/'B1- GrossFTEs'!$AA79),0),0)</f>
        <v>0</v>
      </c>
      <c r="O79" s="51">
        <f>IFERROR(ROUND($B79*('B1- GrossFTEs'!P79/'B1- GrossFTEs'!$AA79),0),0)</f>
        <v>0</v>
      </c>
      <c r="P79" s="51">
        <f>IFERROR(ROUND($B79*('B1- GrossFTEs'!R79/'B1- GrossFTEs'!$AA79),0),0)</f>
        <v>0</v>
      </c>
      <c r="Q79" s="51">
        <f>IFERROR(ROUND($B79*('B1- GrossFTEs'!T79/'B1- GrossFTEs'!$AA79),0),0)</f>
        <v>0</v>
      </c>
      <c r="R79" s="51">
        <f t="shared" si="3"/>
        <v>0</v>
      </c>
      <c r="S79" s="51">
        <f>IFERROR(ROUND($B79*('B1- GrossFTEs'!Y79/'B1- GrossFTEs'!$AA79),0),0)</f>
        <v>0</v>
      </c>
      <c r="T79" s="437" t="str">
        <f t="shared" si="2"/>
        <v/>
      </c>
    </row>
    <row r="80" spans="1:20" ht="15" customHeight="1" thickBot="1">
      <c r="A80" s="183" t="str">
        <f>IF('B1- GrossFTEs'!A80=0,"",'B1- GrossFTEs'!A80)</f>
        <v/>
      </c>
      <c r="B80" s="177"/>
      <c r="C80" s="50"/>
      <c r="D80" s="178"/>
      <c r="E80" s="179">
        <f>IFERROR(ROUND($B80*('B1- GrossFTEs'!C80/'B1- GrossFTEs'!$AA80),0),0)</f>
        <v>0</v>
      </c>
      <c r="F80" s="179">
        <f>IFERROR(ROUND($B80*('B1- GrossFTEs'!D80/'B1- GrossFTEs'!$AA80),0),0)</f>
        <v>0</v>
      </c>
      <c r="G80" s="179">
        <f>IFERROR(ROUND($B80*('B1- GrossFTEs'!F80/'B1- GrossFTEs'!$AA80),0),0)</f>
        <v>0</v>
      </c>
      <c r="H80" s="179">
        <f>IFERROR(ROUND($B80*('B1- GrossFTEs'!H80/'B1- GrossFTEs'!$AA80),0),0)</f>
        <v>0</v>
      </c>
      <c r="I80" s="179">
        <f>IFERROR(ROUND($B80*('B1- GrossFTEs'!J80/'B1- GrossFTEs'!$AA80),0),0)</f>
        <v>0</v>
      </c>
      <c r="J80" s="179">
        <f>IFERROR(ROUND($B80*('B1- GrossFTEs'!K80/'B1- GrossFTEs'!$AA80),0),0)</f>
        <v>0</v>
      </c>
      <c r="K80" s="179">
        <f>IFERROR(ROUND($B80*('B1- GrossFTEs'!L80/'B1- GrossFTEs'!$AA80),0),0)</f>
        <v>0</v>
      </c>
      <c r="L80" s="179">
        <f>IFERROR(ROUND($B80*('B1- GrossFTEs'!M80/'B1- GrossFTEs'!$AA80),0),0)</f>
        <v>0</v>
      </c>
      <c r="M80" s="179">
        <f>IFERROR(ROUND($B80*('B1- GrossFTEs'!N80/'B1- GrossFTEs'!$AA80),0),0)</f>
        <v>0</v>
      </c>
      <c r="N80" s="179">
        <f>IFERROR(ROUND($B80*('B1- GrossFTEs'!O80/'B1- GrossFTEs'!$AA80),0),0)</f>
        <v>0</v>
      </c>
      <c r="O80" s="179">
        <f>IFERROR(ROUND($B80*('B1- GrossFTEs'!P80/'B1- GrossFTEs'!$AA80),0),0)</f>
        <v>0</v>
      </c>
      <c r="P80" s="179">
        <f>IFERROR(ROUND($B80*('B1- GrossFTEs'!R80/'B1- GrossFTEs'!$AA80),0),0)</f>
        <v>0</v>
      </c>
      <c r="Q80" s="179">
        <f>IFERROR(ROUND($B80*('B1- GrossFTEs'!T80/'B1- GrossFTEs'!$AA80),0),0)</f>
        <v>0</v>
      </c>
      <c r="R80" s="179">
        <f t="shared" si="3"/>
        <v>0</v>
      </c>
      <c r="S80" s="179">
        <f>IFERROR(ROUND($B80*('B1- GrossFTEs'!Y80/'B1- GrossFTEs'!$AA80),0),0)</f>
        <v>0</v>
      </c>
      <c r="T80" s="437" t="str">
        <f t="shared" si="2"/>
        <v/>
      </c>
    </row>
    <row r="81" spans="1:20" ht="15" customHeight="1" thickTop="1">
      <c r="A81" s="450" t="str">
        <f>IF('B1- GrossFTEs'!A81=0,"",'B1- GrossFTEs'!A81)</f>
        <v>TOTALS</v>
      </c>
      <c r="B81" s="176">
        <f>SUM(B6:B80)</f>
        <v>0</v>
      </c>
      <c r="C81" s="175"/>
      <c r="D81" s="176">
        <f>SUM(D8:D11)</f>
        <v>0</v>
      </c>
      <c r="E81" s="176">
        <f>SUM(E7:E80)</f>
        <v>0</v>
      </c>
      <c r="F81" s="176">
        <f>SUM(F7:F80)</f>
        <v>0</v>
      </c>
      <c r="G81" s="176">
        <f t="shared" ref="G81:S81" si="4">SUM(G7:G80)</f>
        <v>0</v>
      </c>
      <c r="H81" s="176">
        <f>SUM(H6:H80)</f>
        <v>0</v>
      </c>
      <c r="I81" s="176">
        <f t="shared" si="4"/>
        <v>0</v>
      </c>
      <c r="J81" s="176">
        <f t="shared" si="4"/>
        <v>0</v>
      </c>
      <c r="K81" s="176">
        <f t="shared" si="4"/>
        <v>0</v>
      </c>
      <c r="L81" s="176">
        <f t="shared" si="4"/>
        <v>0</v>
      </c>
      <c r="M81" s="176">
        <f t="shared" si="4"/>
        <v>0</v>
      </c>
      <c r="N81" s="176">
        <f t="shared" si="4"/>
        <v>0</v>
      </c>
      <c r="O81" s="176">
        <f t="shared" si="4"/>
        <v>0</v>
      </c>
      <c r="P81" s="176">
        <f t="shared" si="4"/>
        <v>0</v>
      </c>
      <c r="Q81" s="176">
        <f t="shared" si="4"/>
        <v>0</v>
      </c>
      <c r="R81" s="176">
        <f t="shared" si="4"/>
        <v>0</v>
      </c>
      <c r="S81" s="176">
        <f t="shared" si="4"/>
        <v>0</v>
      </c>
      <c r="T81" s="437" t="str">
        <f t="shared" si="2"/>
        <v>Y</v>
      </c>
    </row>
    <row r="82" spans="1:20" ht="13.5">
      <c r="A82" s="59"/>
    </row>
    <row r="83" spans="1:20" ht="13.5">
      <c r="A83" s="96"/>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row r="110" spans="1:1" ht="13.5">
      <c r="A110" s="59"/>
    </row>
  </sheetData>
  <sheetProtection algorithmName="SHA-512" hashValue="tIF5rX76Yy397U8Z00TeLCtwXJn/Nf5utT7RIPaezq/BAyTl8R0jSFGYIkRDcjXfGKh01BSxoST38/AvIMH3rQ==" saltValue="mLzUgRJFpAhKI4zoWwMoBQ==" spinCount="100000" sheet="1" objects="1" scenarios="1" formatColumns="0" formatRows="0" autoFilter="0"/>
  <autoFilter ref="A4:T80" xr:uid="{00000000-0009-0000-0000-000005000000}"/>
  <conditionalFormatting sqref="B6:B80">
    <cfRule type="expression" dxfId="6" priority="1">
      <formula>NOT(AND(B6&gt;=0,ROUND(B6,0)=B6))</formula>
    </cfRule>
  </conditionalFormatting>
  <dataValidations count="4">
    <dataValidation type="custom" operator="greaterThanOrEqual" allowBlank="1" showInputMessage="1" showErrorMessage="1" sqref="B81" xr:uid="{00000000-0002-0000-0500-000000000000}">
      <formula1>AND(B81&gt;=0,ROUND(B81,0)=B81)</formula1>
    </dataValidation>
    <dataValidation type="custom" operator="greaterThanOrEqual" allowBlank="1" showInputMessage="1" showErrorMessage="1" errorTitle="Invalid Amount" error="Must use positive amount to 2 decimal places" sqref="B12" xr:uid="{00000000-0002-0000-0500-000001000000}">
      <formula1>AND(B12&gt;=0,ROUND(B12,2)=B12)</formula1>
    </dataValidation>
    <dataValidation type="custom" operator="greaterThanOrEqual" allowBlank="1" showInputMessage="1" showErrorMessage="1" errorTitle="Invalid Amount Entered" error="Must use positive dollar amount to 2 decimal places" sqref="B6" xr:uid="{00000000-0002-0000-0500-000002000000}">
      <formula1>AND(B6&gt;=0,ROUND(B6,2)=B6)</formula1>
    </dataValidation>
    <dataValidation type="custom" operator="greaterThanOrEqual" allowBlank="1" showInputMessage="1" showErrorMessage="1" errorTitle="Invalid Amount" error="Must use positive amount to 2 decimal places" sqref="B7:B11 B13:B80" xr:uid="{00000000-0002-0000-0500-000003000000}">
      <formula1>AND(B7&gt;=0,ROUND(B7,0)=B7)</formula1>
    </dataValidation>
  </dataValidations>
  <printOptions horizontalCentered="1"/>
  <pageMargins left="0.2" right="0.2" top="0.11" bottom="0.25" header="0.11" footer="0.3"/>
  <pageSetup scale="4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F335"/>
  <sheetViews>
    <sheetView zoomScale="90" zoomScaleNormal="90" zoomScaleSheetLayoutView="110" workbookViewId="0">
      <pane ySplit="4" topLeftCell="A5" activePane="bottomLeft" state="frozen"/>
      <selection pane="bottomLeft" sqref="A1:B1"/>
    </sheetView>
  </sheetViews>
  <sheetFormatPr defaultRowHeight="15.75"/>
  <cols>
    <col min="1" max="1" width="7.77734375" style="727" customWidth="1"/>
    <col min="2" max="2" width="8.33203125" style="728" customWidth="1"/>
    <col min="3" max="3" width="16.6640625" style="3" customWidth="1"/>
    <col min="4" max="4" width="15.88671875" style="3" customWidth="1"/>
    <col min="5" max="5" width="16.44140625" style="3" hidden="1" customWidth="1"/>
    <col min="6" max="6" width="18.44140625" style="3" hidden="1" customWidth="1"/>
    <col min="7" max="7" width="16.21875" style="3" customWidth="1"/>
    <col min="8" max="8" width="13.33203125" style="3" customWidth="1"/>
    <col min="9" max="225" width="7.109375" style="3"/>
    <col min="226" max="226" width="23.77734375" style="3" customWidth="1"/>
    <col min="227" max="227" width="8.109375" style="3" bestFit="1" customWidth="1"/>
    <col min="228" max="228" width="8.33203125" style="3" customWidth="1"/>
    <col min="229" max="229" width="8.109375" style="3" bestFit="1" customWidth="1"/>
    <col min="230" max="230" width="8.6640625" style="3" bestFit="1" customWidth="1"/>
    <col min="231" max="231" width="6.109375" style="3" bestFit="1" customWidth="1"/>
    <col min="232" max="232" width="7.21875" style="3" bestFit="1" customWidth="1"/>
    <col min="233" max="233" width="6.109375" style="3" bestFit="1" customWidth="1"/>
    <col min="234" max="234" width="6.88671875" style="3" bestFit="1" customWidth="1"/>
    <col min="235" max="235" width="6.6640625" style="3" customWidth="1"/>
    <col min="236" max="237" width="6.88671875" style="3" bestFit="1" customWidth="1"/>
    <col min="238" max="238" width="6.109375" style="3" bestFit="1" customWidth="1"/>
    <col min="239" max="239" width="6.44140625" style="3" customWidth="1"/>
    <col min="240" max="242" width="6.109375" style="3" bestFit="1" customWidth="1"/>
    <col min="243" max="243" width="6.5546875" style="3" customWidth="1"/>
    <col min="244" max="244" width="6.6640625" style="3" customWidth="1"/>
    <col min="245" max="245" width="8.109375" style="3" bestFit="1" customWidth="1"/>
    <col min="246" max="481" width="7.109375" style="3"/>
    <col min="482" max="482" width="23.77734375" style="3" customWidth="1"/>
    <col min="483" max="483" width="8.109375" style="3" bestFit="1" customWidth="1"/>
    <col min="484" max="484" width="8.33203125" style="3" customWidth="1"/>
    <col min="485" max="485" width="8.109375" style="3" bestFit="1" customWidth="1"/>
    <col min="486" max="486" width="8.6640625" style="3" bestFit="1" customWidth="1"/>
    <col min="487" max="487" width="6.109375" style="3" bestFit="1" customWidth="1"/>
    <col min="488" max="488" width="7.21875" style="3" bestFit="1" customWidth="1"/>
    <col min="489" max="489" width="6.109375" style="3" bestFit="1" customWidth="1"/>
    <col min="490" max="490" width="6.88671875" style="3" bestFit="1" customWidth="1"/>
    <col min="491" max="491" width="6.6640625" style="3" customWidth="1"/>
    <col min="492" max="493" width="6.88671875" style="3" bestFit="1" customWidth="1"/>
    <col min="494" max="494" width="6.109375" style="3" bestFit="1" customWidth="1"/>
    <col min="495" max="495" width="6.44140625" style="3" customWidth="1"/>
    <col min="496" max="498" width="6.109375" style="3" bestFit="1" customWidth="1"/>
    <col min="499" max="499" width="6.5546875" style="3" customWidth="1"/>
    <col min="500" max="500" width="6.6640625" style="3" customWidth="1"/>
    <col min="501" max="501" width="8.109375" style="3" bestFit="1" customWidth="1"/>
    <col min="502" max="737" width="7.109375" style="3"/>
    <col min="738" max="738" width="23.77734375" style="3" customWidth="1"/>
    <col min="739" max="739" width="8.109375" style="3" bestFit="1" customWidth="1"/>
    <col min="740" max="740" width="8.33203125" style="3" customWidth="1"/>
    <col min="741" max="741" width="8.109375" style="3" bestFit="1" customWidth="1"/>
    <col min="742" max="742" width="8.6640625" style="3" bestFit="1" customWidth="1"/>
    <col min="743" max="743" width="6.109375" style="3" bestFit="1" customWidth="1"/>
    <col min="744" max="744" width="7.21875" style="3" bestFit="1" customWidth="1"/>
    <col min="745" max="745" width="6.109375" style="3" bestFit="1" customWidth="1"/>
    <col min="746" max="746" width="6.88671875" style="3" bestFit="1" customWidth="1"/>
    <col min="747" max="747" width="6.6640625" style="3" customWidth="1"/>
    <col min="748" max="749" width="6.88671875" style="3" bestFit="1" customWidth="1"/>
    <col min="750" max="750" width="6.109375" style="3" bestFit="1" customWidth="1"/>
    <col min="751" max="751" width="6.44140625" style="3" customWidth="1"/>
    <col min="752" max="754" width="6.109375" style="3" bestFit="1" customWidth="1"/>
    <col min="755" max="755" width="6.5546875" style="3" customWidth="1"/>
    <col min="756" max="756" width="6.6640625" style="3" customWidth="1"/>
    <col min="757" max="757" width="8.109375" style="3" bestFit="1" customWidth="1"/>
    <col min="758" max="993" width="7.109375" style="3"/>
    <col min="994" max="994" width="23.77734375" style="3" customWidth="1"/>
    <col min="995" max="995" width="8.109375" style="3" bestFit="1" customWidth="1"/>
    <col min="996" max="996" width="8.33203125" style="3" customWidth="1"/>
    <col min="997" max="997" width="8.109375" style="3" bestFit="1" customWidth="1"/>
    <col min="998" max="998" width="8.6640625" style="3" bestFit="1" customWidth="1"/>
    <col min="999" max="999" width="6.109375" style="3" bestFit="1" customWidth="1"/>
    <col min="1000" max="1000" width="7.21875" style="3" bestFit="1" customWidth="1"/>
    <col min="1001" max="1001" width="6.109375" style="3" bestFit="1" customWidth="1"/>
    <col min="1002" max="1002" width="6.88671875" style="3" bestFit="1" customWidth="1"/>
    <col min="1003" max="1003" width="6.6640625" style="3" customWidth="1"/>
    <col min="1004" max="1005" width="6.88671875" style="3" bestFit="1" customWidth="1"/>
    <col min="1006" max="1006" width="6.109375" style="3" bestFit="1" customWidth="1"/>
    <col min="1007" max="1007" width="6.44140625" style="3" customWidth="1"/>
    <col min="1008" max="1010" width="6.109375" style="3" bestFit="1" customWidth="1"/>
    <col min="1011" max="1011" width="6.5546875" style="3" customWidth="1"/>
    <col min="1012" max="1012" width="6.6640625" style="3" customWidth="1"/>
    <col min="1013" max="1013" width="8.109375" style="3" bestFit="1" customWidth="1"/>
    <col min="1014" max="1249" width="8.88671875" style="3"/>
    <col min="1250" max="1250" width="23.77734375" style="3" customWidth="1"/>
    <col min="1251" max="1251" width="8.109375" style="3" bestFit="1" customWidth="1"/>
    <col min="1252" max="1252" width="8.33203125" style="3" customWidth="1"/>
    <col min="1253" max="1253" width="8.109375" style="3" bestFit="1" customWidth="1"/>
    <col min="1254" max="1254" width="8.6640625" style="3" bestFit="1" customWidth="1"/>
    <col min="1255" max="1255" width="6.109375" style="3" bestFit="1" customWidth="1"/>
    <col min="1256" max="1256" width="7.21875" style="3" bestFit="1" customWidth="1"/>
    <col min="1257" max="1257" width="6.109375" style="3" bestFit="1" customWidth="1"/>
    <col min="1258" max="1258" width="6.88671875" style="3" bestFit="1" customWidth="1"/>
    <col min="1259" max="1259" width="6.6640625" style="3" customWidth="1"/>
    <col min="1260" max="1261" width="6.88671875" style="3" bestFit="1" customWidth="1"/>
    <col min="1262" max="1262" width="6.109375" style="3" bestFit="1" customWidth="1"/>
    <col min="1263" max="1263" width="6.44140625" style="3" customWidth="1"/>
    <col min="1264" max="1266" width="6.109375" style="3" bestFit="1" customWidth="1"/>
    <col min="1267" max="1267" width="6.5546875" style="3" customWidth="1"/>
    <col min="1268" max="1268" width="6.6640625" style="3" customWidth="1"/>
    <col min="1269" max="1269" width="8.109375" style="3" bestFit="1" customWidth="1"/>
    <col min="1270" max="1505" width="7.109375" style="3"/>
    <col min="1506" max="1506" width="23.77734375" style="3" customWidth="1"/>
    <col min="1507" max="1507" width="8.109375" style="3" bestFit="1" customWidth="1"/>
    <col min="1508" max="1508" width="8.33203125" style="3" customWidth="1"/>
    <col min="1509" max="1509" width="8.109375" style="3" bestFit="1" customWidth="1"/>
    <col min="1510" max="1510" width="8.6640625" style="3" bestFit="1" customWidth="1"/>
    <col min="1511" max="1511" width="6.109375" style="3" bestFit="1" customWidth="1"/>
    <col min="1512" max="1512" width="7.21875" style="3" bestFit="1" customWidth="1"/>
    <col min="1513" max="1513" width="6.109375" style="3" bestFit="1" customWidth="1"/>
    <col min="1514" max="1514" width="6.88671875" style="3" bestFit="1" customWidth="1"/>
    <col min="1515" max="1515" width="6.6640625" style="3" customWidth="1"/>
    <col min="1516" max="1517" width="6.88671875" style="3" bestFit="1" customWidth="1"/>
    <col min="1518" max="1518" width="6.109375" style="3" bestFit="1" customWidth="1"/>
    <col min="1519" max="1519" width="6.44140625" style="3" customWidth="1"/>
    <col min="1520" max="1522" width="6.109375" style="3" bestFit="1" customWidth="1"/>
    <col min="1523" max="1523" width="6.5546875" style="3" customWidth="1"/>
    <col min="1524" max="1524" width="6.6640625" style="3" customWidth="1"/>
    <col min="1525" max="1525" width="8.109375" style="3" bestFit="1" customWidth="1"/>
    <col min="1526" max="1761" width="7.109375" style="3"/>
    <col min="1762" max="1762" width="23.77734375" style="3" customWidth="1"/>
    <col min="1763" max="1763" width="8.109375" style="3" bestFit="1" customWidth="1"/>
    <col min="1764" max="1764" width="8.33203125" style="3" customWidth="1"/>
    <col min="1765" max="1765" width="8.109375" style="3" bestFit="1" customWidth="1"/>
    <col min="1766" max="1766" width="8.6640625" style="3" bestFit="1" customWidth="1"/>
    <col min="1767" max="1767" width="6.109375" style="3" bestFit="1" customWidth="1"/>
    <col min="1768" max="1768" width="7.21875" style="3" bestFit="1" customWidth="1"/>
    <col min="1769" max="1769" width="6.109375" style="3" bestFit="1" customWidth="1"/>
    <col min="1770" max="1770" width="6.88671875" style="3" bestFit="1" customWidth="1"/>
    <col min="1771" max="1771" width="6.6640625" style="3" customWidth="1"/>
    <col min="1772" max="1773" width="6.88671875" style="3" bestFit="1" customWidth="1"/>
    <col min="1774" max="1774" width="6.109375" style="3" bestFit="1" customWidth="1"/>
    <col min="1775" max="1775" width="6.44140625" style="3" customWidth="1"/>
    <col min="1776" max="1778" width="6.109375" style="3" bestFit="1" customWidth="1"/>
    <col min="1779" max="1779" width="6.5546875" style="3" customWidth="1"/>
    <col min="1780" max="1780" width="6.6640625" style="3" customWidth="1"/>
    <col min="1781" max="1781" width="8.109375" style="3" bestFit="1" customWidth="1"/>
    <col min="1782" max="2017" width="7.109375" style="3"/>
    <col min="2018" max="2018" width="23.77734375" style="3" customWidth="1"/>
    <col min="2019" max="2019" width="8.109375" style="3" bestFit="1" customWidth="1"/>
    <col min="2020" max="2020" width="8.33203125" style="3" customWidth="1"/>
    <col min="2021" max="2021" width="8.109375" style="3" bestFit="1" customWidth="1"/>
    <col min="2022" max="2022" width="8.6640625" style="3" bestFit="1" customWidth="1"/>
    <col min="2023" max="2023" width="6.109375" style="3" bestFit="1" customWidth="1"/>
    <col min="2024" max="2024" width="7.21875" style="3" bestFit="1" customWidth="1"/>
    <col min="2025" max="2025" width="6.109375" style="3" bestFit="1" customWidth="1"/>
    <col min="2026" max="2026" width="6.88671875" style="3" bestFit="1" customWidth="1"/>
    <col min="2027" max="2027" width="6.6640625" style="3" customWidth="1"/>
    <col min="2028" max="2029" width="6.88671875" style="3" bestFit="1" customWidth="1"/>
    <col min="2030" max="2030" width="6.109375" style="3" bestFit="1" customWidth="1"/>
    <col min="2031" max="2031" width="6.44140625" style="3" customWidth="1"/>
    <col min="2032" max="2034" width="6.109375" style="3" bestFit="1" customWidth="1"/>
    <col min="2035" max="2035" width="6.5546875" style="3" customWidth="1"/>
    <col min="2036" max="2036" width="6.6640625" style="3" customWidth="1"/>
    <col min="2037" max="2037" width="8.109375" style="3" bestFit="1" customWidth="1"/>
    <col min="2038" max="2273" width="8.88671875" style="3"/>
    <col min="2274" max="2274" width="23.77734375" style="3" customWidth="1"/>
    <col min="2275" max="2275" width="8.109375" style="3" bestFit="1" customWidth="1"/>
    <col min="2276" max="2276" width="8.33203125" style="3" customWidth="1"/>
    <col min="2277" max="2277" width="8.109375" style="3" bestFit="1" customWidth="1"/>
    <col min="2278" max="2278" width="8.6640625" style="3" bestFit="1" customWidth="1"/>
    <col min="2279" max="2279" width="6.109375" style="3" bestFit="1" customWidth="1"/>
    <col min="2280" max="2280" width="7.21875" style="3" bestFit="1" customWidth="1"/>
    <col min="2281" max="2281" width="6.109375" style="3" bestFit="1" customWidth="1"/>
    <col min="2282" max="2282" width="6.88671875" style="3" bestFit="1" customWidth="1"/>
    <col min="2283" max="2283" width="6.6640625" style="3" customWidth="1"/>
    <col min="2284" max="2285" width="6.88671875" style="3" bestFit="1" customWidth="1"/>
    <col min="2286" max="2286" width="6.109375" style="3" bestFit="1" customWidth="1"/>
    <col min="2287" max="2287" width="6.44140625" style="3" customWidth="1"/>
    <col min="2288" max="2290" width="6.109375" style="3" bestFit="1" customWidth="1"/>
    <col min="2291" max="2291" width="6.5546875" style="3" customWidth="1"/>
    <col min="2292" max="2292" width="6.6640625" style="3" customWidth="1"/>
    <col min="2293" max="2293" width="8.109375" style="3" bestFit="1" customWidth="1"/>
    <col min="2294" max="2529" width="7.109375" style="3"/>
    <col min="2530" max="2530" width="23.77734375" style="3" customWidth="1"/>
    <col min="2531" max="2531" width="8.109375" style="3" bestFit="1" customWidth="1"/>
    <col min="2532" max="2532" width="8.33203125" style="3" customWidth="1"/>
    <col min="2533" max="2533" width="8.109375" style="3" bestFit="1" customWidth="1"/>
    <col min="2534" max="2534" width="8.6640625" style="3" bestFit="1" customWidth="1"/>
    <col min="2535" max="2535" width="6.109375" style="3" bestFit="1" customWidth="1"/>
    <col min="2536" max="2536" width="7.21875" style="3" bestFit="1" customWidth="1"/>
    <col min="2537" max="2537" width="6.109375" style="3" bestFit="1" customWidth="1"/>
    <col min="2538" max="2538" width="6.88671875" style="3" bestFit="1" customWidth="1"/>
    <col min="2539" max="2539" width="6.6640625" style="3" customWidth="1"/>
    <col min="2540" max="2541" width="6.88671875" style="3" bestFit="1" customWidth="1"/>
    <col min="2542" max="2542" width="6.109375" style="3" bestFit="1" customWidth="1"/>
    <col min="2543" max="2543" width="6.44140625" style="3" customWidth="1"/>
    <col min="2544" max="2546" width="6.109375" style="3" bestFit="1" customWidth="1"/>
    <col min="2547" max="2547" width="6.5546875" style="3" customWidth="1"/>
    <col min="2548" max="2548" width="6.6640625" style="3" customWidth="1"/>
    <col min="2549" max="2549" width="8.109375" style="3" bestFit="1" customWidth="1"/>
    <col min="2550" max="2785" width="7.109375" style="3"/>
    <col min="2786" max="2786" width="23.77734375" style="3" customWidth="1"/>
    <col min="2787" max="2787" width="8.109375" style="3" bestFit="1" customWidth="1"/>
    <col min="2788" max="2788" width="8.33203125" style="3" customWidth="1"/>
    <col min="2789" max="2789" width="8.109375" style="3" bestFit="1" customWidth="1"/>
    <col min="2790" max="2790" width="8.6640625" style="3" bestFit="1" customWidth="1"/>
    <col min="2791" max="2791" width="6.109375" style="3" bestFit="1" customWidth="1"/>
    <col min="2792" max="2792" width="7.21875" style="3" bestFit="1" customWidth="1"/>
    <col min="2793" max="2793" width="6.109375" style="3" bestFit="1" customWidth="1"/>
    <col min="2794" max="2794" width="6.88671875" style="3" bestFit="1" customWidth="1"/>
    <col min="2795" max="2795" width="6.6640625" style="3" customWidth="1"/>
    <col min="2796" max="2797" width="6.88671875" style="3" bestFit="1" customWidth="1"/>
    <col min="2798" max="2798" width="6.109375" style="3" bestFit="1" customWidth="1"/>
    <col min="2799" max="2799" width="6.44140625" style="3" customWidth="1"/>
    <col min="2800" max="2802" width="6.109375" style="3" bestFit="1" customWidth="1"/>
    <col min="2803" max="2803" width="6.5546875" style="3" customWidth="1"/>
    <col min="2804" max="2804" width="6.6640625" style="3" customWidth="1"/>
    <col min="2805" max="2805" width="8.109375" style="3" bestFit="1" customWidth="1"/>
    <col min="2806" max="3041" width="7.109375" style="3"/>
    <col min="3042" max="3042" width="23.77734375" style="3" customWidth="1"/>
    <col min="3043" max="3043" width="8.109375" style="3" bestFit="1" customWidth="1"/>
    <col min="3044" max="3044" width="8.33203125" style="3" customWidth="1"/>
    <col min="3045" max="3045" width="8.109375" style="3" bestFit="1" customWidth="1"/>
    <col min="3046" max="3046" width="8.6640625" style="3" bestFit="1" customWidth="1"/>
    <col min="3047" max="3047" width="6.109375" style="3" bestFit="1" customWidth="1"/>
    <col min="3048" max="3048" width="7.21875" style="3" bestFit="1" customWidth="1"/>
    <col min="3049" max="3049" width="6.109375" style="3" bestFit="1" customWidth="1"/>
    <col min="3050" max="3050" width="6.88671875" style="3" bestFit="1" customWidth="1"/>
    <col min="3051" max="3051" width="6.6640625" style="3" customWidth="1"/>
    <col min="3052" max="3053" width="6.88671875" style="3" bestFit="1" customWidth="1"/>
    <col min="3054" max="3054" width="6.109375" style="3" bestFit="1" customWidth="1"/>
    <col min="3055" max="3055" width="6.44140625" style="3" customWidth="1"/>
    <col min="3056" max="3058" width="6.109375" style="3" bestFit="1" customWidth="1"/>
    <col min="3059" max="3059" width="6.5546875" style="3" customWidth="1"/>
    <col min="3060" max="3060" width="6.6640625" style="3" customWidth="1"/>
    <col min="3061" max="3061" width="8.109375" style="3" bestFit="1" customWidth="1"/>
    <col min="3062" max="3297" width="8.88671875" style="3"/>
    <col min="3298" max="3298" width="23.77734375" style="3" customWidth="1"/>
    <col min="3299" max="3299" width="8.109375" style="3" bestFit="1" customWidth="1"/>
    <col min="3300" max="3300" width="8.33203125" style="3" customWidth="1"/>
    <col min="3301" max="3301" width="8.109375" style="3" bestFit="1" customWidth="1"/>
    <col min="3302" max="3302" width="8.6640625" style="3" bestFit="1" customWidth="1"/>
    <col min="3303" max="3303" width="6.109375" style="3" bestFit="1" customWidth="1"/>
    <col min="3304" max="3304" width="7.21875" style="3" bestFit="1" customWidth="1"/>
    <col min="3305" max="3305" width="6.109375" style="3" bestFit="1" customWidth="1"/>
    <col min="3306" max="3306" width="6.88671875" style="3" bestFit="1" customWidth="1"/>
    <col min="3307" max="3307" width="6.6640625" style="3" customWidth="1"/>
    <col min="3308" max="3309" width="6.88671875" style="3" bestFit="1" customWidth="1"/>
    <col min="3310" max="3310" width="6.109375" style="3" bestFit="1" customWidth="1"/>
    <col min="3311" max="3311" width="6.44140625" style="3" customWidth="1"/>
    <col min="3312" max="3314" width="6.109375" style="3" bestFit="1" customWidth="1"/>
    <col min="3315" max="3315" width="6.5546875" style="3" customWidth="1"/>
    <col min="3316" max="3316" width="6.6640625" style="3" customWidth="1"/>
    <col min="3317" max="3317" width="8.109375" style="3" bestFit="1" customWidth="1"/>
    <col min="3318" max="3553" width="7.109375" style="3"/>
    <col min="3554" max="3554" width="23.77734375" style="3" customWidth="1"/>
    <col min="3555" max="3555" width="8.109375" style="3" bestFit="1" customWidth="1"/>
    <col min="3556" max="3556" width="8.33203125" style="3" customWidth="1"/>
    <col min="3557" max="3557" width="8.109375" style="3" bestFit="1" customWidth="1"/>
    <col min="3558" max="3558" width="8.6640625" style="3" bestFit="1" customWidth="1"/>
    <col min="3559" max="3559" width="6.109375" style="3" bestFit="1" customWidth="1"/>
    <col min="3560" max="3560" width="7.21875" style="3" bestFit="1" customWidth="1"/>
    <col min="3561" max="3561" width="6.109375" style="3" bestFit="1" customWidth="1"/>
    <col min="3562" max="3562" width="6.88671875" style="3" bestFit="1" customWidth="1"/>
    <col min="3563" max="3563" width="6.6640625" style="3" customWidth="1"/>
    <col min="3564" max="3565" width="6.88671875" style="3" bestFit="1" customWidth="1"/>
    <col min="3566" max="3566" width="6.109375" style="3" bestFit="1" customWidth="1"/>
    <col min="3567" max="3567" width="6.44140625" style="3" customWidth="1"/>
    <col min="3568" max="3570" width="6.109375" style="3" bestFit="1" customWidth="1"/>
    <col min="3571" max="3571" width="6.5546875" style="3" customWidth="1"/>
    <col min="3572" max="3572" width="6.6640625" style="3" customWidth="1"/>
    <col min="3573" max="3573" width="8.109375" style="3" bestFit="1" customWidth="1"/>
    <col min="3574" max="3809" width="7.109375" style="3"/>
    <col min="3810" max="3810" width="23.77734375" style="3" customWidth="1"/>
    <col min="3811" max="3811" width="8.109375" style="3" bestFit="1" customWidth="1"/>
    <col min="3812" max="3812" width="8.33203125" style="3" customWidth="1"/>
    <col min="3813" max="3813" width="8.109375" style="3" bestFit="1" customWidth="1"/>
    <col min="3814" max="3814" width="8.6640625" style="3" bestFit="1" customWidth="1"/>
    <col min="3815" max="3815" width="6.109375" style="3" bestFit="1" customWidth="1"/>
    <col min="3816" max="3816" width="7.21875" style="3" bestFit="1" customWidth="1"/>
    <col min="3817" max="3817" width="6.109375" style="3" bestFit="1" customWidth="1"/>
    <col min="3818" max="3818" width="6.88671875" style="3" bestFit="1" customWidth="1"/>
    <col min="3819" max="3819" width="6.6640625" style="3" customWidth="1"/>
    <col min="3820" max="3821" width="6.88671875" style="3" bestFit="1" customWidth="1"/>
    <col min="3822" max="3822" width="6.109375" style="3" bestFit="1" customWidth="1"/>
    <col min="3823" max="3823" width="6.44140625" style="3" customWidth="1"/>
    <col min="3824" max="3826" width="6.109375" style="3" bestFit="1" customWidth="1"/>
    <col min="3827" max="3827" width="6.5546875" style="3" customWidth="1"/>
    <col min="3828" max="3828" width="6.6640625" style="3" customWidth="1"/>
    <col min="3829" max="3829" width="8.109375" style="3" bestFit="1" customWidth="1"/>
    <col min="3830" max="4065" width="7.109375" style="3"/>
    <col min="4066" max="4066" width="23.77734375" style="3" customWidth="1"/>
    <col min="4067" max="4067" width="8.109375" style="3" bestFit="1" customWidth="1"/>
    <col min="4068" max="4068" width="8.33203125" style="3" customWidth="1"/>
    <col min="4069" max="4069" width="8.109375" style="3" bestFit="1" customWidth="1"/>
    <col min="4070" max="4070" width="8.6640625" style="3" bestFit="1" customWidth="1"/>
    <col min="4071" max="4071" width="6.109375" style="3" bestFit="1" customWidth="1"/>
    <col min="4072" max="4072" width="7.21875" style="3" bestFit="1" customWidth="1"/>
    <col min="4073" max="4073" width="6.109375" style="3" bestFit="1" customWidth="1"/>
    <col min="4074" max="4074" width="6.88671875" style="3" bestFit="1" customWidth="1"/>
    <col min="4075" max="4075" width="6.6640625" style="3" customWidth="1"/>
    <col min="4076" max="4077" width="6.88671875" style="3" bestFit="1" customWidth="1"/>
    <col min="4078" max="4078" width="6.109375" style="3" bestFit="1" customWidth="1"/>
    <col min="4079" max="4079" width="6.44140625" style="3" customWidth="1"/>
    <col min="4080" max="4082" width="6.109375" style="3" bestFit="1" customWidth="1"/>
    <col min="4083" max="4083" width="6.5546875" style="3" customWidth="1"/>
    <col min="4084" max="4084" width="6.6640625" style="3" customWidth="1"/>
    <col min="4085" max="4085" width="8.109375" style="3" bestFit="1" customWidth="1"/>
    <col min="4086" max="4321" width="8.88671875" style="3"/>
    <col min="4322" max="4322" width="23.77734375" style="3" customWidth="1"/>
    <col min="4323" max="4323" width="8.109375" style="3" bestFit="1" customWidth="1"/>
    <col min="4324" max="4324" width="8.33203125" style="3" customWidth="1"/>
    <col min="4325" max="4325" width="8.109375" style="3" bestFit="1" customWidth="1"/>
    <col min="4326" max="4326" width="8.6640625" style="3" bestFit="1" customWidth="1"/>
    <col min="4327" max="4327" width="6.109375" style="3" bestFit="1" customWidth="1"/>
    <col min="4328" max="4328" width="7.21875" style="3" bestFit="1" customWidth="1"/>
    <col min="4329" max="4329" width="6.109375" style="3" bestFit="1" customWidth="1"/>
    <col min="4330" max="4330" width="6.88671875" style="3" bestFit="1" customWidth="1"/>
    <col min="4331" max="4331" width="6.6640625" style="3" customWidth="1"/>
    <col min="4332" max="4333" width="6.88671875" style="3" bestFit="1" customWidth="1"/>
    <col min="4334" max="4334" width="6.109375" style="3" bestFit="1" customWidth="1"/>
    <col min="4335" max="4335" width="6.44140625" style="3" customWidth="1"/>
    <col min="4336" max="4338" width="6.109375" style="3" bestFit="1" customWidth="1"/>
    <col min="4339" max="4339" width="6.5546875" style="3" customWidth="1"/>
    <col min="4340" max="4340" width="6.6640625" style="3" customWidth="1"/>
    <col min="4341" max="4341" width="8.109375" style="3" bestFit="1" customWidth="1"/>
    <col min="4342" max="4577" width="7.109375" style="3"/>
    <col min="4578" max="4578" width="23.77734375" style="3" customWidth="1"/>
    <col min="4579" max="4579" width="8.109375" style="3" bestFit="1" customWidth="1"/>
    <col min="4580" max="4580" width="8.33203125" style="3" customWidth="1"/>
    <col min="4581" max="4581" width="8.109375" style="3" bestFit="1" customWidth="1"/>
    <col min="4582" max="4582" width="8.6640625" style="3" bestFit="1" customWidth="1"/>
    <col min="4583" max="4583" width="6.109375" style="3" bestFit="1" customWidth="1"/>
    <col min="4584" max="4584" width="7.21875" style="3" bestFit="1" customWidth="1"/>
    <col min="4585" max="4585" width="6.109375" style="3" bestFit="1" customWidth="1"/>
    <col min="4586" max="4586" width="6.88671875" style="3" bestFit="1" customWidth="1"/>
    <col min="4587" max="4587" width="6.6640625" style="3" customWidth="1"/>
    <col min="4588" max="4589" width="6.88671875" style="3" bestFit="1" customWidth="1"/>
    <col min="4590" max="4590" width="6.109375" style="3" bestFit="1" customWidth="1"/>
    <col min="4591" max="4591" width="6.44140625" style="3" customWidth="1"/>
    <col min="4592" max="4594" width="6.109375" style="3" bestFit="1" customWidth="1"/>
    <col min="4595" max="4595" width="6.5546875" style="3" customWidth="1"/>
    <col min="4596" max="4596" width="6.6640625" style="3" customWidth="1"/>
    <col min="4597" max="4597" width="8.109375" style="3" bestFit="1" customWidth="1"/>
    <col min="4598" max="4833" width="7.109375" style="3"/>
    <col min="4834" max="4834" width="23.77734375" style="3" customWidth="1"/>
    <col min="4835" max="4835" width="8.109375" style="3" bestFit="1" customWidth="1"/>
    <col min="4836" max="4836" width="8.33203125" style="3" customWidth="1"/>
    <col min="4837" max="4837" width="8.109375" style="3" bestFit="1" customWidth="1"/>
    <col min="4838" max="4838" width="8.6640625" style="3" bestFit="1" customWidth="1"/>
    <col min="4839" max="4839" width="6.109375" style="3" bestFit="1" customWidth="1"/>
    <col min="4840" max="4840" width="7.21875" style="3" bestFit="1" customWidth="1"/>
    <col min="4841" max="4841" width="6.109375" style="3" bestFit="1" customWidth="1"/>
    <col min="4842" max="4842" width="6.88671875" style="3" bestFit="1" customWidth="1"/>
    <col min="4843" max="4843" width="6.6640625" style="3" customWidth="1"/>
    <col min="4844" max="4845" width="6.88671875" style="3" bestFit="1" customWidth="1"/>
    <col min="4846" max="4846" width="6.109375" style="3" bestFit="1" customWidth="1"/>
    <col min="4847" max="4847" width="6.44140625" style="3" customWidth="1"/>
    <col min="4848" max="4850" width="6.109375" style="3" bestFit="1" customWidth="1"/>
    <col min="4851" max="4851" width="6.5546875" style="3" customWidth="1"/>
    <col min="4852" max="4852" width="6.6640625" style="3" customWidth="1"/>
    <col min="4853" max="4853" width="8.109375" style="3" bestFit="1" customWidth="1"/>
    <col min="4854" max="5089" width="7.109375" style="3"/>
    <col min="5090" max="5090" width="23.77734375" style="3" customWidth="1"/>
    <col min="5091" max="5091" width="8.109375" style="3" bestFit="1" customWidth="1"/>
    <col min="5092" max="5092" width="8.33203125" style="3" customWidth="1"/>
    <col min="5093" max="5093" width="8.109375" style="3" bestFit="1" customWidth="1"/>
    <col min="5094" max="5094" width="8.6640625" style="3" bestFit="1" customWidth="1"/>
    <col min="5095" max="5095" width="6.109375" style="3" bestFit="1" customWidth="1"/>
    <col min="5096" max="5096" width="7.21875" style="3" bestFit="1" customWidth="1"/>
    <col min="5097" max="5097" width="6.109375" style="3" bestFit="1" customWidth="1"/>
    <col min="5098" max="5098" width="6.88671875" style="3" bestFit="1" customWidth="1"/>
    <col min="5099" max="5099" width="6.6640625" style="3" customWidth="1"/>
    <col min="5100" max="5101" width="6.88671875" style="3" bestFit="1" customWidth="1"/>
    <col min="5102" max="5102" width="6.109375" style="3" bestFit="1" customWidth="1"/>
    <col min="5103" max="5103" width="6.44140625" style="3" customWidth="1"/>
    <col min="5104" max="5106" width="6.109375" style="3" bestFit="1" customWidth="1"/>
    <col min="5107" max="5107" width="6.5546875" style="3" customWidth="1"/>
    <col min="5108" max="5108" width="6.6640625" style="3" customWidth="1"/>
    <col min="5109" max="5109" width="8.109375" style="3" bestFit="1" customWidth="1"/>
    <col min="5110" max="5345" width="8.88671875" style="3"/>
    <col min="5346" max="5346" width="23.77734375" style="3" customWidth="1"/>
    <col min="5347" max="5347" width="8.109375" style="3" bestFit="1" customWidth="1"/>
    <col min="5348" max="5348" width="8.33203125" style="3" customWidth="1"/>
    <col min="5349" max="5349" width="8.109375" style="3" bestFit="1" customWidth="1"/>
    <col min="5350" max="5350" width="8.6640625" style="3" bestFit="1" customWidth="1"/>
    <col min="5351" max="5351" width="6.109375" style="3" bestFit="1" customWidth="1"/>
    <col min="5352" max="5352" width="7.21875" style="3" bestFit="1" customWidth="1"/>
    <col min="5353" max="5353" width="6.109375" style="3" bestFit="1" customWidth="1"/>
    <col min="5354" max="5354" width="6.88671875" style="3" bestFit="1" customWidth="1"/>
    <col min="5355" max="5355" width="6.6640625" style="3" customWidth="1"/>
    <col min="5356" max="5357" width="6.88671875" style="3" bestFit="1" customWidth="1"/>
    <col min="5358" max="5358" width="6.109375" style="3" bestFit="1" customWidth="1"/>
    <col min="5359" max="5359" width="6.44140625" style="3" customWidth="1"/>
    <col min="5360" max="5362" width="6.109375" style="3" bestFit="1" customWidth="1"/>
    <col min="5363" max="5363" width="6.5546875" style="3" customWidth="1"/>
    <col min="5364" max="5364" width="6.6640625" style="3" customWidth="1"/>
    <col min="5365" max="5365" width="8.109375" style="3" bestFit="1" customWidth="1"/>
    <col min="5366" max="5601" width="7.109375" style="3"/>
    <col min="5602" max="5602" width="23.77734375" style="3" customWidth="1"/>
    <col min="5603" max="5603" width="8.109375" style="3" bestFit="1" customWidth="1"/>
    <col min="5604" max="5604" width="8.33203125" style="3" customWidth="1"/>
    <col min="5605" max="5605" width="8.109375" style="3" bestFit="1" customWidth="1"/>
    <col min="5606" max="5606" width="8.6640625" style="3" bestFit="1" customWidth="1"/>
    <col min="5607" max="5607" width="6.109375" style="3" bestFit="1" customWidth="1"/>
    <col min="5608" max="5608" width="7.21875" style="3" bestFit="1" customWidth="1"/>
    <col min="5609" max="5609" width="6.109375" style="3" bestFit="1" customWidth="1"/>
    <col min="5610" max="5610" width="6.88671875" style="3" bestFit="1" customWidth="1"/>
    <col min="5611" max="5611" width="6.6640625" style="3" customWidth="1"/>
    <col min="5612" max="5613" width="6.88671875" style="3" bestFit="1" customWidth="1"/>
    <col min="5614" max="5614" width="6.109375" style="3" bestFit="1" customWidth="1"/>
    <col min="5615" max="5615" width="6.44140625" style="3" customWidth="1"/>
    <col min="5616" max="5618" width="6.109375" style="3" bestFit="1" customWidth="1"/>
    <col min="5619" max="5619" width="6.5546875" style="3" customWidth="1"/>
    <col min="5620" max="5620" width="6.6640625" style="3" customWidth="1"/>
    <col min="5621" max="5621" width="8.109375" style="3" bestFit="1" customWidth="1"/>
    <col min="5622" max="5857" width="7.109375" style="3"/>
    <col min="5858" max="5858" width="23.77734375" style="3" customWidth="1"/>
    <col min="5859" max="5859" width="8.109375" style="3" bestFit="1" customWidth="1"/>
    <col min="5860" max="5860" width="8.33203125" style="3" customWidth="1"/>
    <col min="5861" max="5861" width="8.109375" style="3" bestFit="1" customWidth="1"/>
    <col min="5862" max="5862" width="8.6640625" style="3" bestFit="1" customWidth="1"/>
    <col min="5863" max="5863" width="6.109375" style="3" bestFit="1" customWidth="1"/>
    <col min="5864" max="5864" width="7.21875" style="3" bestFit="1" customWidth="1"/>
    <col min="5865" max="5865" width="6.109375" style="3" bestFit="1" customWidth="1"/>
    <col min="5866" max="5866" width="6.88671875" style="3" bestFit="1" customWidth="1"/>
    <col min="5867" max="5867" width="6.6640625" style="3" customWidth="1"/>
    <col min="5868" max="5869" width="6.88671875" style="3" bestFit="1" customWidth="1"/>
    <col min="5870" max="5870" width="6.109375" style="3" bestFit="1" customWidth="1"/>
    <col min="5871" max="5871" width="6.44140625" style="3" customWidth="1"/>
    <col min="5872" max="5874" width="6.109375" style="3" bestFit="1" customWidth="1"/>
    <col min="5875" max="5875" width="6.5546875" style="3" customWidth="1"/>
    <col min="5876" max="5876" width="6.6640625" style="3" customWidth="1"/>
    <col min="5877" max="5877" width="8.109375" style="3" bestFit="1" customWidth="1"/>
    <col min="5878" max="6113" width="7.109375" style="3"/>
    <col min="6114" max="6114" width="23.77734375" style="3" customWidth="1"/>
    <col min="6115" max="6115" width="8.109375" style="3" bestFit="1" customWidth="1"/>
    <col min="6116" max="6116" width="8.33203125" style="3" customWidth="1"/>
    <col min="6117" max="6117" width="8.109375" style="3" bestFit="1" customWidth="1"/>
    <col min="6118" max="6118" width="8.6640625" style="3" bestFit="1" customWidth="1"/>
    <col min="6119" max="6119" width="6.109375" style="3" bestFit="1" customWidth="1"/>
    <col min="6120" max="6120" width="7.21875" style="3" bestFit="1" customWidth="1"/>
    <col min="6121" max="6121" width="6.109375" style="3" bestFit="1" customWidth="1"/>
    <col min="6122" max="6122" width="6.88671875" style="3" bestFit="1" customWidth="1"/>
    <col min="6123" max="6123" width="6.6640625" style="3" customWidth="1"/>
    <col min="6124" max="6125" width="6.88671875" style="3" bestFit="1" customWidth="1"/>
    <col min="6126" max="6126" width="6.109375" style="3" bestFit="1" customWidth="1"/>
    <col min="6127" max="6127" width="6.44140625" style="3" customWidth="1"/>
    <col min="6128" max="6130" width="6.109375" style="3" bestFit="1" customWidth="1"/>
    <col min="6131" max="6131" width="6.5546875" style="3" customWidth="1"/>
    <col min="6132" max="6132" width="6.6640625" style="3" customWidth="1"/>
    <col min="6133" max="6133" width="8.109375" style="3" bestFit="1" customWidth="1"/>
    <col min="6134" max="6369" width="8.88671875" style="3"/>
    <col min="6370" max="6370" width="23.77734375" style="3" customWidth="1"/>
    <col min="6371" max="6371" width="8.109375" style="3" bestFit="1" customWidth="1"/>
    <col min="6372" max="6372" width="8.33203125" style="3" customWidth="1"/>
    <col min="6373" max="6373" width="8.109375" style="3" bestFit="1" customWidth="1"/>
    <col min="6374" max="6374" width="8.6640625" style="3" bestFit="1" customWidth="1"/>
    <col min="6375" max="6375" width="6.109375" style="3" bestFit="1" customWidth="1"/>
    <col min="6376" max="6376" width="7.21875" style="3" bestFit="1" customWidth="1"/>
    <col min="6377" max="6377" width="6.109375" style="3" bestFit="1" customWidth="1"/>
    <col min="6378" max="6378" width="6.88671875" style="3" bestFit="1" customWidth="1"/>
    <col min="6379" max="6379" width="6.6640625" style="3" customWidth="1"/>
    <col min="6380" max="6381" width="6.88671875" style="3" bestFit="1" customWidth="1"/>
    <col min="6382" max="6382" width="6.109375" style="3" bestFit="1" customWidth="1"/>
    <col min="6383" max="6383" width="6.44140625" style="3" customWidth="1"/>
    <col min="6384" max="6386" width="6.109375" style="3" bestFit="1" customWidth="1"/>
    <col min="6387" max="6387" width="6.5546875" style="3" customWidth="1"/>
    <col min="6388" max="6388" width="6.6640625" style="3" customWidth="1"/>
    <col min="6389" max="6389" width="8.109375" style="3" bestFit="1" customWidth="1"/>
    <col min="6390" max="6625" width="7.109375" style="3"/>
    <col min="6626" max="6626" width="23.77734375" style="3" customWidth="1"/>
    <col min="6627" max="6627" width="8.109375" style="3" bestFit="1" customWidth="1"/>
    <col min="6628" max="6628" width="8.33203125" style="3" customWidth="1"/>
    <col min="6629" max="6629" width="8.109375" style="3" bestFit="1" customWidth="1"/>
    <col min="6630" max="6630" width="8.6640625" style="3" bestFit="1" customWidth="1"/>
    <col min="6631" max="6631" width="6.109375" style="3" bestFit="1" customWidth="1"/>
    <col min="6632" max="6632" width="7.21875" style="3" bestFit="1" customWidth="1"/>
    <col min="6633" max="6633" width="6.109375" style="3" bestFit="1" customWidth="1"/>
    <col min="6634" max="6634" width="6.88671875" style="3" bestFit="1" customWidth="1"/>
    <col min="6635" max="6635" width="6.6640625" style="3" customWidth="1"/>
    <col min="6636" max="6637" width="6.88671875" style="3" bestFit="1" customWidth="1"/>
    <col min="6638" max="6638" width="6.109375" style="3" bestFit="1" customWidth="1"/>
    <col min="6639" max="6639" width="6.44140625" style="3" customWidth="1"/>
    <col min="6640" max="6642" width="6.109375" style="3" bestFit="1" customWidth="1"/>
    <col min="6643" max="6643" width="6.5546875" style="3" customWidth="1"/>
    <col min="6644" max="6644" width="6.6640625" style="3" customWidth="1"/>
    <col min="6645" max="6645" width="8.109375" style="3" bestFit="1" customWidth="1"/>
    <col min="6646" max="6881" width="7.109375" style="3"/>
    <col min="6882" max="6882" width="23.77734375" style="3" customWidth="1"/>
    <col min="6883" max="6883" width="8.109375" style="3" bestFit="1" customWidth="1"/>
    <col min="6884" max="6884" width="8.33203125" style="3" customWidth="1"/>
    <col min="6885" max="6885" width="8.109375" style="3" bestFit="1" customWidth="1"/>
    <col min="6886" max="6886" width="8.6640625" style="3" bestFit="1" customWidth="1"/>
    <col min="6887" max="6887" width="6.109375" style="3" bestFit="1" customWidth="1"/>
    <col min="6888" max="6888" width="7.21875" style="3" bestFit="1" customWidth="1"/>
    <col min="6889" max="6889" width="6.109375" style="3" bestFit="1" customWidth="1"/>
    <col min="6890" max="6890" width="6.88671875" style="3" bestFit="1" customWidth="1"/>
    <col min="6891" max="6891" width="6.6640625" style="3" customWidth="1"/>
    <col min="6892" max="6893" width="6.88671875" style="3" bestFit="1" customWidth="1"/>
    <col min="6894" max="6894" width="6.109375" style="3" bestFit="1" customWidth="1"/>
    <col min="6895" max="6895" width="6.44140625" style="3" customWidth="1"/>
    <col min="6896" max="6898" width="6.109375" style="3" bestFit="1" customWidth="1"/>
    <col min="6899" max="6899" width="6.5546875" style="3" customWidth="1"/>
    <col min="6900" max="6900" width="6.6640625" style="3" customWidth="1"/>
    <col min="6901" max="6901" width="8.109375" style="3" bestFit="1" customWidth="1"/>
    <col min="6902" max="7137" width="7.109375" style="3"/>
    <col min="7138" max="7138" width="23.77734375" style="3" customWidth="1"/>
    <col min="7139" max="7139" width="8.109375" style="3" bestFit="1" customWidth="1"/>
    <col min="7140" max="7140" width="8.33203125" style="3" customWidth="1"/>
    <col min="7141" max="7141" width="8.109375" style="3" bestFit="1" customWidth="1"/>
    <col min="7142" max="7142" width="8.6640625" style="3" bestFit="1" customWidth="1"/>
    <col min="7143" max="7143" width="6.109375" style="3" bestFit="1" customWidth="1"/>
    <col min="7144" max="7144" width="7.21875" style="3" bestFit="1" customWidth="1"/>
    <col min="7145" max="7145" width="6.109375" style="3" bestFit="1" customWidth="1"/>
    <col min="7146" max="7146" width="6.88671875" style="3" bestFit="1" customWidth="1"/>
    <col min="7147" max="7147" width="6.6640625" style="3" customWidth="1"/>
    <col min="7148" max="7149" width="6.88671875" style="3" bestFit="1" customWidth="1"/>
    <col min="7150" max="7150" width="6.109375" style="3" bestFit="1" customWidth="1"/>
    <col min="7151" max="7151" width="6.44140625" style="3" customWidth="1"/>
    <col min="7152" max="7154" width="6.109375" style="3" bestFit="1" customWidth="1"/>
    <col min="7155" max="7155" width="6.5546875" style="3" customWidth="1"/>
    <col min="7156" max="7156" width="6.6640625" style="3" customWidth="1"/>
    <col min="7157" max="7157" width="8.109375" style="3" bestFit="1" customWidth="1"/>
    <col min="7158" max="7393" width="8.88671875" style="3"/>
    <col min="7394" max="7394" width="23.77734375" style="3" customWidth="1"/>
    <col min="7395" max="7395" width="8.109375" style="3" bestFit="1" customWidth="1"/>
    <col min="7396" max="7396" width="8.33203125" style="3" customWidth="1"/>
    <col min="7397" max="7397" width="8.109375" style="3" bestFit="1" customWidth="1"/>
    <col min="7398" max="7398" width="8.6640625" style="3" bestFit="1" customWidth="1"/>
    <col min="7399" max="7399" width="6.109375" style="3" bestFit="1" customWidth="1"/>
    <col min="7400" max="7400" width="7.21875" style="3" bestFit="1" customWidth="1"/>
    <col min="7401" max="7401" width="6.109375" style="3" bestFit="1" customWidth="1"/>
    <col min="7402" max="7402" width="6.88671875" style="3" bestFit="1" customWidth="1"/>
    <col min="7403" max="7403" width="6.6640625" style="3" customWidth="1"/>
    <col min="7404" max="7405" width="6.88671875" style="3" bestFit="1" customWidth="1"/>
    <col min="7406" max="7406" width="6.109375" style="3" bestFit="1" customWidth="1"/>
    <col min="7407" max="7407" width="6.44140625" style="3" customWidth="1"/>
    <col min="7408" max="7410" width="6.109375" style="3" bestFit="1" customWidth="1"/>
    <col min="7411" max="7411" width="6.5546875" style="3" customWidth="1"/>
    <col min="7412" max="7412" width="6.6640625" style="3" customWidth="1"/>
    <col min="7413" max="7413" width="8.109375" style="3" bestFit="1" customWidth="1"/>
    <col min="7414" max="7649" width="7.109375" style="3"/>
    <col min="7650" max="7650" width="23.77734375" style="3" customWidth="1"/>
    <col min="7651" max="7651" width="8.109375" style="3" bestFit="1" customWidth="1"/>
    <col min="7652" max="7652" width="8.33203125" style="3" customWidth="1"/>
    <col min="7653" max="7653" width="8.109375" style="3" bestFit="1" customWidth="1"/>
    <col min="7654" max="7654" width="8.6640625" style="3" bestFit="1" customWidth="1"/>
    <col min="7655" max="7655" width="6.109375" style="3" bestFit="1" customWidth="1"/>
    <col min="7656" max="7656" width="7.21875" style="3" bestFit="1" customWidth="1"/>
    <col min="7657" max="7657" width="6.109375" style="3" bestFit="1" customWidth="1"/>
    <col min="7658" max="7658" width="6.88671875" style="3" bestFit="1" customWidth="1"/>
    <col min="7659" max="7659" width="6.6640625" style="3" customWidth="1"/>
    <col min="7660" max="7661" width="6.88671875" style="3" bestFit="1" customWidth="1"/>
    <col min="7662" max="7662" width="6.109375" style="3" bestFit="1" customWidth="1"/>
    <col min="7663" max="7663" width="6.44140625" style="3" customWidth="1"/>
    <col min="7664" max="7666" width="6.109375" style="3" bestFit="1" customWidth="1"/>
    <col min="7667" max="7667" width="6.5546875" style="3" customWidth="1"/>
    <col min="7668" max="7668" width="6.6640625" style="3" customWidth="1"/>
    <col min="7669" max="7669" width="8.109375" style="3" bestFit="1" customWidth="1"/>
    <col min="7670" max="7905" width="7.109375" style="3"/>
    <col min="7906" max="7906" width="23.77734375" style="3" customWidth="1"/>
    <col min="7907" max="7907" width="8.109375" style="3" bestFit="1" customWidth="1"/>
    <col min="7908" max="7908" width="8.33203125" style="3" customWidth="1"/>
    <col min="7909" max="7909" width="8.109375" style="3" bestFit="1" customWidth="1"/>
    <col min="7910" max="7910" width="8.6640625" style="3" bestFit="1" customWidth="1"/>
    <col min="7911" max="7911" width="6.109375" style="3" bestFit="1" customWidth="1"/>
    <col min="7912" max="7912" width="7.21875" style="3" bestFit="1" customWidth="1"/>
    <col min="7913" max="7913" width="6.109375" style="3" bestFit="1" customWidth="1"/>
    <col min="7914" max="7914" width="6.88671875" style="3" bestFit="1" customWidth="1"/>
    <col min="7915" max="7915" width="6.6640625" style="3" customWidth="1"/>
    <col min="7916" max="7917" width="6.88671875" style="3" bestFit="1" customWidth="1"/>
    <col min="7918" max="7918" width="6.109375" style="3" bestFit="1" customWidth="1"/>
    <col min="7919" max="7919" width="6.44140625" style="3" customWidth="1"/>
    <col min="7920" max="7922" width="6.109375" style="3" bestFit="1" customWidth="1"/>
    <col min="7923" max="7923" width="6.5546875" style="3" customWidth="1"/>
    <col min="7924" max="7924" width="6.6640625" style="3" customWidth="1"/>
    <col min="7925" max="7925" width="8.109375" style="3" bestFit="1" customWidth="1"/>
    <col min="7926" max="8161" width="7.109375" style="3"/>
    <col min="8162" max="8162" width="23.77734375" style="3" customWidth="1"/>
    <col min="8163" max="8163" width="8.109375" style="3" bestFit="1" customWidth="1"/>
    <col min="8164" max="8164" width="8.33203125" style="3" customWidth="1"/>
    <col min="8165" max="8165" width="8.109375" style="3" bestFit="1" customWidth="1"/>
    <col min="8166" max="8166" width="8.6640625" style="3" bestFit="1" customWidth="1"/>
    <col min="8167" max="8167" width="6.109375" style="3" bestFit="1" customWidth="1"/>
    <col min="8168" max="8168" width="7.21875" style="3" bestFit="1" customWidth="1"/>
    <col min="8169" max="8169" width="6.109375" style="3" bestFit="1" customWidth="1"/>
    <col min="8170" max="8170" width="6.88671875" style="3" bestFit="1" customWidth="1"/>
    <col min="8171" max="8171" width="6.6640625" style="3" customWidth="1"/>
    <col min="8172" max="8173" width="6.88671875" style="3" bestFit="1" customWidth="1"/>
    <col min="8174" max="8174" width="6.109375" style="3" bestFit="1" customWidth="1"/>
    <col min="8175" max="8175" width="6.44140625" style="3" customWidth="1"/>
    <col min="8176" max="8178" width="6.109375" style="3" bestFit="1" customWidth="1"/>
    <col min="8179" max="8179" width="6.5546875" style="3" customWidth="1"/>
    <col min="8180" max="8180" width="6.6640625" style="3" customWidth="1"/>
    <col min="8181" max="8181" width="8.109375" style="3" bestFit="1" customWidth="1"/>
    <col min="8182" max="8417" width="8.88671875" style="3"/>
    <col min="8418" max="8418" width="23.77734375" style="3" customWidth="1"/>
    <col min="8419" max="8419" width="8.109375" style="3" bestFit="1" customWidth="1"/>
    <col min="8420" max="8420" width="8.33203125" style="3" customWidth="1"/>
    <col min="8421" max="8421" width="8.109375" style="3" bestFit="1" customWidth="1"/>
    <col min="8422" max="8422" width="8.6640625" style="3" bestFit="1" customWidth="1"/>
    <col min="8423" max="8423" width="6.109375" style="3" bestFit="1" customWidth="1"/>
    <col min="8424" max="8424" width="7.21875" style="3" bestFit="1" customWidth="1"/>
    <col min="8425" max="8425" width="6.109375" style="3" bestFit="1" customWidth="1"/>
    <col min="8426" max="8426" width="6.88671875" style="3" bestFit="1" customWidth="1"/>
    <col min="8427" max="8427" width="6.6640625" style="3" customWidth="1"/>
    <col min="8428" max="8429" width="6.88671875" style="3" bestFit="1" customWidth="1"/>
    <col min="8430" max="8430" width="6.109375" style="3" bestFit="1" customWidth="1"/>
    <col min="8431" max="8431" width="6.44140625" style="3" customWidth="1"/>
    <col min="8432" max="8434" width="6.109375" style="3" bestFit="1" customWidth="1"/>
    <col min="8435" max="8435" width="6.5546875" style="3" customWidth="1"/>
    <col min="8436" max="8436" width="6.6640625" style="3" customWidth="1"/>
    <col min="8437" max="8437" width="8.109375" style="3" bestFit="1" customWidth="1"/>
    <col min="8438" max="8673" width="7.109375" style="3"/>
    <col min="8674" max="8674" width="23.77734375" style="3" customWidth="1"/>
    <col min="8675" max="8675" width="8.109375" style="3" bestFit="1" customWidth="1"/>
    <col min="8676" max="8676" width="8.33203125" style="3" customWidth="1"/>
    <col min="8677" max="8677" width="8.109375" style="3" bestFit="1" customWidth="1"/>
    <col min="8678" max="8678" width="8.6640625" style="3" bestFit="1" customWidth="1"/>
    <col min="8679" max="8679" width="6.109375" style="3" bestFit="1" customWidth="1"/>
    <col min="8680" max="8680" width="7.21875" style="3" bestFit="1" customWidth="1"/>
    <col min="8681" max="8681" width="6.109375" style="3" bestFit="1" customWidth="1"/>
    <col min="8682" max="8682" width="6.88671875" style="3" bestFit="1" customWidth="1"/>
    <col min="8683" max="8683" width="6.6640625" style="3" customWidth="1"/>
    <col min="8684" max="8685" width="6.88671875" style="3" bestFit="1" customWidth="1"/>
    <col min="8686" max="8686" width="6.109375" style="3" bestFit="1" customWidth="1"/>
    <col min="8687" max="8687" width="6.44140625" style="3" customWidth="1"/>
    <col min="8688" max="8690" width="6.109375" style="3" bestFit="1" customWidth="1"/>
    <col min="8691" max="8691" width="6.5546875" style="3" customWidth="1"/>
    <col min="8692" max="8692" width="6.6640625" style="3" customWidth="1"/>
    <col min="8693" max="8693" width="8.109375" style="3" bestFit="1" customWidth="1"/>
    <col min="8694" max="8929" width="7.109375" style="3"/>
    <col min="8930" max="8930" width="23.77734375" style="3" customWidth="1"/>
    <col min="8931" max="8931" width="8.109375" style="3" bestFit="1" customWidth="1"/>
    <col min="8932" max="8932" width="8.33203125" style="3" customWidth="1"/>
    <col min="8933" max="8933" width="8.109375" style="3" bestFit="1" customWidth="1"/>
    <col min="8934" max="8934" width="8.6640625" style="3" bestFit="1" customWidth="1"/>
    <col min="8935" max="8935" width="6.109375" style="3" bestFit="1" customWidth="1"/>
    <col min="8936" max="8936" width="7.21875" style="3" bestFit="1" customWidth="1"/>
    <col min="8937" max="8937" width="6.109375" style="3" bestFit="1" customWidth="1"/>
    <col min="8938" max="8938" width="6.88671875" style="3" bestFit="1" customWidth="1"/>
    <col min="8939" max="8939" width="6.6640625" style="3" customWidth="1"/>
    <col min="8940" max="8941" width="6.88671875" style="3" bestFit="1" customWidth="1"/>
    <col min="8942" max="8942" width="6.109375" style="3" bestFit="1" customWidth="1"/>
    <col min="8943" max="8943" width="6.44140625" style="3" customWidth="1"/>
    <col min="8944" max="8946" width="6.109375" style="3" bestFit="1" customWidth="1"/>
    <col min="8947" max="8947" width="6.5546875" style="3" customWidth="1"/>
    <col min="8948" max="8948" width="6.6640625" style="3" customWidth="1"/>
    <col min="8949" max="8949" width="8.109375" style="3" bestFit="1" customWidth="1"/>
    <col min="8950" max="9185" width="7.109375" style="3"/>
    <col min="9186" max="9186" width="23.77734375" style="3" customWidth="1"/>
    <col min="9187" max="9187" width="8.109375" style="3" bestFit="1" customWidth="1"/>
    <col min="9188" max="9188" width="8.33203125" style="3" customWidth="1"/>
    <col min="9189" max="9189" width="8.109375" style="3" bestFit="1" customWidth="1"/>
    <col min="9190" max="9190" width="8.6640625" style="3" bestFit="1" customWidth="1"/>
    <col min="9191" max="9191" width="6.109375" style="3" bestFit="1" customWidth="1"/>
    <col min="9192" max="9192" width="7.21875" style="3" bestFit="1" customWidth="1"/>
    <col min="9193" max="9193" width="6.109375" style="3" bestFit="1" customWidth="1"/>
    <col min="9194" max="9194" width="6.88671875" style="3" bestFit="1" customWidth="1"/>
    <col min="9195" max="9195" width="6.6640625" style="3" customWidth="1"/>
    <col min="9196" max="9197" width="6.88671875" style="3" bestFit="1" customWidth="1"/>
    <col min="9198" max="9198" width="6.109375" style="3" bestFit="1" customWidth="1"/>
    <col min="9199" max="9199" width="6.44140625" style="3" customWidth="1"/>
    <col min="9200" max="9202" width="6.109375" style="3" bestFit="1" customWidth="1"/>
    <col min="9203" max="9203" width="6.5546875" style="3" customWidth="1"/>
    <col min="9204" max="9204" width="6.6640625" style="3" customWidth="1"/>
    <col min="9205" max="9205" width="8.109375" style="3" bestFit="1" customWidth="1"/>
    <col min="9206" max="9441" width="8.88671875" style="3"/>
    <col min="9442" max="9442" width="23.77734375" style="3" customWidth="1"/>
    <col min="9443" max="9443" width="8.109375" style="3" bestFit="1" customWidth="1"/>
    <col min="9444" max="9444" width="8.33203125" style="3" customWidth="1"/>
    <col min="9445" max="9445" width="8.109375" style="3" bestFit="1" customWidth="1"/>
    <col min="9446" max="9446" width="8.6640625" style="3" bestFit="1" customWidth="1"/>
    <col min="9447" max="9447" width="6.109375" style="3" bestFit="1" customWidth="1"/>
    <col min="9448" max="9448" width="7.21875" style="3" bestFit="1" customWidth="1"/>
    <col min="9449" max="9449" width="6.109375" style="3" bestFit="1" customWidth="1"/>
    <col min="9450" max="9450" width="6.88671875" style="3" bestFit="1" customWidth="1"/>
    <col min="9451" max="9451" width="6.6640625" style="3" customWidth="1"/>
    <col min="9452" max="9453" width="6.88671875" style="3" bestFit="1" customWidth="1"/>
    <col min="9454" max="9454" width="6.109375" style="3" bestFit="1" customWidth="1"/>
    <col min="9455" max="9455" width="6.44140625" style="3" customWidth="1"/>
    <col min="9456" max="9458" width="6.109375" style="3" bestFit="1" customWidth="1"/>
    <col min="9459" max="9459" width="6.5546875" style="3" customWidth="1"/>
    <col min="9460" max="9460" width="6.6640625" style="3" customWidth="1"/>
    <col min="9461" max="9461" width="8.109375" style="3" bestFit="1" customWidth="1"/>
    <col min="9462" max="9697" width="7.109375" style="3"/>
    <col min="9698" max="9698" width="23.77734375" style="3" customWidth="1"/>
    <col min="9699" max="9699" width="8.109375" style="3" bestFit="1" customWidth="1"/>
    <col min="9700" max="9700" width="8.33203125" style="3" customWidth="1"/>
    <col min="9701" max="9701" width="8.109375" style="3" bestFit="1" customWidth="1"/>
    <col min="9702" max="9702" width="8.6640625" style="3" bestFit="1" customWidth="1"/>
    <col min="9703" max="9703" width="6.109375" style="3" bestFit="1" customWidth="1"/>
    <col min="9704" max="9704" width="7.21875" style="3" bestFit="1" customWidth="1"/>
    <col min="9705" max="9705" width="6.109375" style="3" bestFit="1" customWidth="1"/>
    <col min="9706" max="9706" width="6.88671875" style="3" bestFit="1" customWidth="1"/>
    <col min="9707" max="9707" width="6.6640625" style="3" customWidth="1"/>
    <col min="9708" max="9709" width="6.88671875" style="3" bestFit="1" customWidth="1"/>
    <col min="9710" max="9710" width="6.109375" style="3" bestFit="1" customWidth="1"/>
    <col min="9711" max="9711" width="6.44140625" style="3" customWidth="1"/>
    <col min="9712" max="9714" width="6.109375" style="3" bestFit="1" customWidth="1"/>
    <col min="9715" max="9715" width="6.5546875" style="3" customWidth="1"/>
    <col min="9716" max="9716" width="6.6640625" style="3" customWidth="1"/>
    <col min="9717" max="9717" width="8.109375" style="3" bestFit="1" customWidth="1"/>
    <col min="9718" max="9953" width="7.109375" style="3"/>
    <col min="9954" max="9954" width="23.77734375" style="3" customWidth="1"/>
    <col min="9955" max="9955" width="8.109375" style="3" bestFit="1" customWidth="1"/>
    <col min="9956" max="9956" width="8.33203125" style="3" customWidth="1"/>
    <col min="9957" max="9957" width="8.109375" style="3" bestFit="1" customWidth="1"/>
    <col min="9958" max="9958" width="8.6640625" style="3" bestFit="1" customWidth="1"/>
    <col min="9959" max="9959" width="6.109375" style="3" bestFit="1" customWidth="1"/>
    <col min="9960" max="9960" width="7.21875" style="3" bestFit="1" customWidth="1"/>
    <col min="9961" max="9961" width="6.109375" style="3" bestFit="1" customWidth="1"/>
    <col min="9962" max="9962" width="6.88671875" style="3" bestFit="1" customWidth="1"/>
    <col min="9963" max="9963" width="6.6640625" style="3" customWidth="1"/>
    <col min="9964" max="9965" width="6.88671875" style="3" bestFit="1" customWidth="1"/>
    <col min="9966" max="9966" width="6.109375" style="3" bestFit="1" customWidth="1"/>
    <col min="9967" max="9967" width="6.44140625" style="3" customWidth="1"/>
    <col min="9968" max="9970" width="6.109375" style="3" bestFit="1" customWidth="1"/>
    <col min="9971" max="9971" width="6.5546875" style="3" customWidth="1"/>
    <col min="9972" max="9972" width="6.6640625" style="3" customWidth="1"/>
    <col min="9973" max="9973" width="8.109375" style="3" bestFit="1" customWidth="1"/>
    <col min="9974" max="10209" width="7.109375" style="3"/>
    <col min="10210" max="10210" width="23.77734375" style="3" customWidth="1"/>
    <col min="10211" max="10211" width="8.109375" style="3" bestFit="1" customWidth="1"/>
    <col min="10212" max="10212" width="8.33203125" style="3" customWidth="1"/>
    <col min="10213" max="10213" width="8.109375" style="3" bestFit="1" customWidth="1"/>
    <col min="10214" max="10214" width="8.6640625" style="3" bestFit="1" customWidth="1"/>
    <col min="10215" max="10215" width="6.109375" style="3" bestFit="1" customWidth="1"/>
    <col min="10216" max="10216" width="7.21875" style="3" bestFit="1" customWidth="1"/>
    <col min="10217" max="10217" width="6.109375" style="3" bestFit="1" customWidth="1"/>
    <col min="10218" max="10218" width="6.88671875" style="3" bestFit="1" customWidth="1"/>
    <col min="10219" max="10219" width="6.6640625" style="3" customWidth="1"/>
    <col min="10220" max="10221" width="6.88671875" style="3" bestFit="1" customWidth="1"/>
    <col min="10222" max="10222" width="6.109375" style="3" bestFit="1" customWidth="1"/>
    <col min="10223" max="10223" width="6.44140625" style="3" customWidth="1"/>
    <col min="10224" max="10226" width="6.109375" style="3" bestFit="1" customWidth="1"/>
    <col min="10227" max="10227" width="6.5546875" style="3" customWidth="1"/>
    <col min="10228" max="10228" width="6.6640625" style="3" customWidth="1"/>
    <col min="10229" max="10229" width="8.109375" style="3" bestFit="1" customWidth="1"/>
    <col min="10230" max="10465" width="8.88671875" style="3"/>
    <col min="10466" max="10466" width="23.77734375" style="3" customWidth="1"/>
    <col min="10467" max="10467" width="8.109375" style="3" bestFit="1" customWidth="1"/>
    <col min="10468" max="10468" width="8.33203125" style="3" customWidth="1"/>
    <col min="10469" max="10469" width="8.109375" style="3" bestFit="1" customWidth="1"/>
    <col min="10470" max="10470" width="8.6640625" style="3" bestFit="1" customWidth="1"/>
    <col min="10471" max="10471" width="6.109375" style="3" bestFit="1" customWidth="1"/>
    <col min="10472" max="10472" width="7.21875" style="3" bestFit="1" customWidth="1"/>
    <col min="10473" max="10473" width="6.109375" style="3" bestFit="1" customWidth="1"/>
    <col min="10474" max="10474" width="6.88671875" style="3" bestFit="1" customWidth="1"/>
    <col min="10475" max="10475" width="6.6640625" style="3" customWidth="1"/>
    <col min="10476" max="10477" width="6.88671875" style="3" bestFit="1" customWidth="1"/>
    <col min="10478" max="10478" width="6.109375" style="3" bestFit="1" customWidth="1"/>
    <col min="10479" max="10479" width="6.44140625" style="3" customWidth="1"/>
    <col min="10480" max="10482" width="6.109375" style="3" bestFit="1" customWidth="1"/>
    <col min="10483" max="10483" width="6.5546875" style="3" customWidth="1"/>
    <col min="10484" max="10484" width="6.6640625" style="3" customWidth="1"/>
    <col min="10485" max="10485" width="8.109375" style="3" bestFit="1" customWidth="1"/>
    <col min="10486" max="10721" width="7.109375" style="3"/>
    <col min="10722" max="10722" width="23.77734375" style="3" customWidth="1"/>
    <col min="10723" max="10723" width="8.109375" style="3" bestFit="1" customWidth="1"/>
    <col min="10724" max="10724" width="8.33203125" style="3" customWidth="1"/>
    <col min="10725" max="10725" width="8.109375" style="3" bestFit="1" customWidth="1"/>
    <col min="10726" max="10726" width="8.6640625" style="3" bestFit="1" customWidth="1"/>
    <col min="10727" max="10727" width="6.109375" style="3" bestFit="1" customWidth="1"/>
    <col min="10728" max="10728" width="7.21875" style="3" bestFit="1" customWidth="1"/>
    <col min="10729" max="10729" width="6.109375" style="3" bestFit="1" customWidth="1"/>
    <col min="10730" max="10730" width="6.88671875" style="3" bestFit="1" customWidth="1"/>
    <col min="10731" max="10731" width="6.6640625" style="3" customWidth="1"/>
    <col min="10732" max="10733" width="6.88671875" style="3" bestFit="1" customWidth="1"/>
    <col min="10734" max="10734" width="6.109375" style="3" bestFit="1" customWidth="1"/>
    <col min="10735" max="10735" width="6.44140625" style="3" customWidth="1"/>
    <col min="10736" max="10738" width="6.109375" style="3" bestFit="1" customWidth="1"/>
    <col min="10739" max="10739" width="6.5546875" style="3" customWidth="1"/>
    <col min="10740" max="10740" width="6.6640625" style="3" customWidth="1"/>
    <col min="10741" max="10741" width="8.109375" style="3" bestFit="1" customWidth="1"/>
    <col min="10742" max="10977" width="7.109375" style="3"/>
    <col min="10978" max="10978" width="23.77734375" style="3" customWidth="1"/>
    <col min="10979" max="10979" width="8.109375" style="3" bestFit="1" customWidth="1"/>
    <col min="10980" max="10980" width="8.33203125" style="3" customWidth="1"/>
    <col min="10981" max="10981" width="8.109375" style="3" bestFit="1" customWidth="1"/>
    <col min="10982" max="10982" width="8.6640625" style="3" bestFit="1" customWidth="1"/>
    <col min="10983" max="10983" width="6.109375" style="3" bestFit="1" customWidth="1"/>
    <col min="10984" max="10984" width="7.21875" style="3" bestFit="1" customWidth="1"/>
    <col min="10985" max="10985" width="6.109375" style="3" bestFit="1" customWidth="1"/>
    <col min="10986" max="10986" width="6.88671875" style="3" bestFit="1" customWidth="1"/>
    <col min="10987" max="10987" width="6.6640625" style="3" customWidth="1"/>
    <col min="10988" max="10989" width="6.88671875" style="3" bestFit="1" customWidth="1"/>
    <col min="10990" max="10990" width="6.109375" style="3" bestFit="1" customWidth="1"/>
    <col min="10991" max="10991" width="6.44140625" style="3" customWidth="1"/>
    <col min="10992" max="10994" width="6.109375" style="3" bestFit="1" customWidth="1"/>
    <col min="10995" max="10995" width="6.5546875" style="3" customWidth="1"/>
    <col min="10996" max="10996" width="6.6640625" style="3" customWidth="1"/>
    <col min="10997" max="10997" width="8.109375" style="3" bestFit="1" customWidth="1"/>
    <col min="10998" max="11233" width="7.109375" style="3"/>
    <col min="11234" max="11234" width="23.77734375" style="3" customWidth="1"/>
    <col min="11235" max="11235" width="8.109375" style="3" bestFit="1" customWidth="1"/>
    <col min="11236" max="11236" width="8.33203125" style="3" customWidth="1"/>
    <col min="11237" max="11237" width="8.109375" style="3" bestFit="1" customWidth="1"/>
    <col min="11238" max="11238" width="8.6640625" style="3" bestFit="1" customWidth="1"/>
    <col min="11239" max="11239" width="6.109375" style="3" bestFit="1" customWidth="1"/>
    <col min="11240" max="11240" width="7.21875" style="3" bestFit="1" customWidth="1"/>
    <col min="11241" max="11241" width="6.109375" style="3" bestFit="1" customWidth="1"/>
    <col min="11242" max="11242" width="6.88671875" style="3" bestFit="1" customWidth="1"/>
    <col min="11243" max="11243" width="6.6640625" style="3" customWidth="1"/>
    <col min="11244" max="11245" width="6.88671875" style="3" bestFit="1" customWidth="1"/>
    <col min="11246" max="11246" width="6.109375" style="3" bestFit="1" customWidth="1"/>
    <col min="11247" max="11247" width="6.44140625" style="3" customWidth="1"/>
    <col min="11248" max="11250" width="6.109375" style="3" bestFit="1" customWidth="1"/>
    <col min="11251" max="11251" width="6.5546875" style="3" customWidth="1"/>
    <col min="11252" max="11252" width="6.6640625" style="3" customWidth="1"/>
    <col min="11253" max="11253" width="8.109375" style="3" bestFit="1" customWidth="1"/>
    <col min="11254" max="11489" width="8.88671875" style="3"/>
    <col min="11490" max="11490" width="23.77734375" style="3" customWidth="1"/>
    <col min="11491" max="11491" width="8.109375" style="3" bestFit="1" customWidth="1"/>
    <col min="11492" max="11492" width="8.33203125" style="3" customWidth="1"/>
    <col min="11493" max="11493" width="8.109375" style="3" bestFit="1" customWidth="1"/>
    <col min="11494" max="11494" width="8.6640625" style="3" bestFit="1" customWidth="1"/>
    <col min="11495" max="11495" width="6.109375" style="3" bestFit="1" customWidth="1"/>
    <col min="11496" max="11496" width="7.21875" style="3" bestFit="1" customWidth="1"/>
    <col min="11497" max="11497" width="6.109375" style="3" bestFit="1" customWidth="1"/>
    <col min="11498" max="11498" width="6.88671875" style="3" bestFit="1" customWidth="1"/>
    <col min="11499" max="11499" width="6.6640625" style="3" customWidth="1"/>
    <col min="11500" max="11501" width="6.88671875" style="3" bestFit="1" customWidth="1"/>
    <col min="11502" max="11502" width="6.109375" style="3" bestFit="1" customWidth="1"/>
    <col min="11503" max="11503" width="6.44140625" style="3" customWidth="1"/>
    <col min="11504" max="11506" width="6.109375" style="3" bestFit="1" customWidth="1"/>
    <col min="11507" max="11507" width="6.5546875" style="3" customWidth="1"/>
    <col min="11508" max="11508" width="6.6640625" style="3" customWidth="1"/>
    <col min="11509" max="11509" width="8.109375" style="3" bestFit="1" customWidth="1"/>
    <col min="11510" max="11745" width="7.109375" style="3"/>
    <col min="11746" max="11746" width="23.77734375" style="3" customWidth="1"/>
    <col min="11747" max="11747" width="8.109375" style="3" bestFit="1" customWidth="1"/>
    <col min="11748" max="11748" width="8.33203125" style="3" customWidth="1"/>
    <col min="11749" max="11749" width="8.109375" style="3" bestFit="1" customWidth="1"/>
    <col min="11750" max="11750" width="8.6640625" style="3" bestFit="1" customWidth="1"/>
    <col min="11751" max="11751" width="6.109375" style="3" bestFit="1" customWidth="1"/>
    <col min="11752" max="11752" width="7.21875" style="3" bestFit="1" customWidth="1"/>
    <col min="11753" max="11753" width="6.109375" style="3" bestFit="1" customWidth="1"/>
    <col min="11754" max="11754" width="6.88671875" style="3" bestFit="1" customWidth="1"/>
    <col min="11755" max="11755" width="6.6640625" style="3" customWidth="1"/>
    <col min="11756" max="11757" width="6.88671875" style="3" bestFit="1" customWidth="1"/>
    <col min="11758" max="11758" width="6.109375" style="3" bestFit="1" customWidth="1"/>
    <col min="11759" max="11759" width="6.44140625" style="3" customWidth="1"/>
    <col min="11760" max="11762" width="6.109375" style="3" bestFit="1" customWidth="1"/>
    <col min="11763" max="11763" width="6.5546875" style="3" customWidth="1"/>
    <col min="11764" max="11764" width="6.6640625" style="3" customWidth="1"/>
    <col min="11765" max="11765" width="8.109375" style="3" bestFit="1" customWidth="1"/>
    <col min="11766" max="12001" width="7.109375" style="3"/>
    <col min="12002" max="12002" width="23.77734375" style="3" customWidth="1"/>
    <col min="12003" max="12003" width="8.109375" style="3" bestFit="1" customWidth="1"/>
    <col min="12004" max="12004" width="8.33203125" style="3" customWidth="1"/>
    <col min="12005" max="12005" width="8.109375" style="3" bestFit="1" customWidth="1"/>
    <col min="12006" max="12006" width="8.6640625" style="3" bestFit="1" customWidth="1"/>
    <col min="12007" max="12007" width="6.109375" style="3" bestFit="1" customWidth="1"/>
    <col min="12008" max="12008" width="7.21875" style="3" bestFit="1" customWidth="1"/>
    <col min="12009" max="12009" width="6.109375" style="3" bestFit="1" customWidth="1"/>
    <col min="12010" max="12010" width="6.88671875" style="3" bestFit="1" customWidth="1"/>
    <col min="12011" max="12011" width="6.6640625" style="3" customWidth="1"/>
    <col min="12012" max="12013" width="6.88671875" style="3" bestFit="1" customWidth="1"/>
    <col min="12014" max="12014" width="6.109375" style="3" bestFit="1" customWidth="1"/>
    <col min="12015" max="12015" width="6.44140625" style="3" customWidth="1"/>
    <col min="12016" max="12018" width="6.109375" style="3" bestFit="1" customWidth="1"/>
    <col min="12019" max="12019" width="6.5546875" style="3" customWidth="1"/>
    <col min="12020" max="12020" width="6.6640625" style="3" customWidth="1"/>
    <col min="12021" max="12021" width="8.109375" style="3" bestFit="1" customWidth="1"/>
    <col min="12022" max="12257" width="7.109375" style="3"/>
    <col min="12258" max="12258" width="23.77734375" style="3" customWidth="1"/>
    <col min="12259" max="12259" width="8.109375" style="3" bestFit="1" customWidth="1"/>
    <col min="12260" max="12260" width="8.33203125" style="3" customWidth="1"/>
    <col min="12261" max="12261" width="8.109375" style="3" bestFit="1" customWidth="1"/>
    <col min="12262" max="12262" width="8.6640625" style="3" bestFit="1" customWidth="1"/>
    <col min="12263" max="12263" width="6.109375" style="3" bestFit="1" customWidth="1"/>
    <col min="12264" max="12264" width="7.21875" style="3" bestFit="1" customWidth="1"/>
    <col min="12265" max="12265" width="6.109375" style="3" bestFit="1" customWidth="1"/>
    <col min="12266" max="12266" width="6.88671875" style="3" bestFit="1" customWidth="1"/>
    <col min="12267" max="12267" width="6.6640625" style="3" customWidth="1"/>
    <col min="12268" max="12269" width="6.88671875" style="3" bestFit="1" customWidth="1"/>
    <col min="12270" max="12270" width="6.109375" style="3" bestFit="1" customWidth="1"/>
    <col min="12271" max="12271" width="6.44140625" style="3" customWidth="1"/>
    <col min="12272" max="12274" width="6.109375" style="3" bestFit="1" customWidth="1"/>
    <col min="12275" max="12275" width="6.5546875" style="3" customWidth="1"/>
    <col min="12276" max="12276" width="6.6640625" style="3" customWidth="1"/>
    <col min="12277" max="12277" width="8.109375" style="3" bestFit="1" customWidth="1"/>
    <col min="12278" max="12513" width="8.88671875" style="3"/>
    <col min="12514" max="12514" width="23.77734375" style="3" customWidth="1"/>
    <col min="12515" max="12515" width="8.109375" style="3" bestFit="1" customWidth="1"/>
    <col min="12516" max="12516" width="8.33203125" style="3" customWidth="1"/>
    <col min="12517" max="12517" width="8.109375" style="3" bestFit="1" customWidth="1"/>
    <col min="12518" max="12518" width="8.6640625" style="3" bestFit="1" customWidth="1"/>
    <col min="12519" max="12519" width="6.109375" style="3" bestFit="1" customWidth="1"/>
    <col min="12520" max="12520" width="7.21875" style="3" bestFit="1" customWidth="1"/>
    <col min="12521" max="12521" width="6.109375" style="3" bestFit="1" customWidth="1"/>
    <col min="12522" max="12522" width="6.88671875" style="3" bestFit="1" customWidth="1"/>
    <col min="12523" max="12523" width="6.6640625" style="3" customWidth="1"/>
    <col min="12524" max="12525" width="6.88671875" style="3" bestFit="1" customWidth="1"/>
    <col min="12526" max="12526" width="6.109375" style="3" bestFit="1" customWidth="1"/>
    <col min="12527" max="12527" width="6.44140625" style="3" customWidth="1"/>
    <col min="12528" max="12530" width="6.109375" style="3" bestFit="1" customWidth="1"/>
    <col min="12531" max="12531" width="6.5546875" style="3" customWidth="1"/>
    <col min="12532" max="12532" width="6.6640625" style="3" customWidth="1"/>
    <col min="12533" max="12533" width="8.109375" style="3" bestFit="1" customWidth="1"/>
    <col min="12534" max="12769" width="7.109375" style="3"/>
    <col min="12770" max="12770" width="23.77734375" style="3" customWidth="1"/>
    <col min="12771" max="12771" width="8.109375" style="3" bestFit="1" customWidth="1"/>
    <col min="12772" max="12772" width="8.33203125" style="3" customWidth="1"/>
    <col min="12773" max="12773" width="8.109375" style="3" bestFit="1" customWidth="1"/>
    <col min="12774" max="12774" width="8.6640625" style="3" bestFit="1" customWidth="1"/>
    <col min="12775" max="12775" width="6.109375" style="3" bestFit="1" customWidth="1"/>
    <col min="12776" max="12776" width="7.21875" style="3" bestFit="1" customWidth="1"/>
    <col min="12777" max="12777" width="6.109375" style="3" bestFit="1" customWidth="1"/>
    <col min="12778" max="12778" width="6.88671875" style="3" bestFit="1" customWidth="1"/>
    <col min="12779" max="12779" width="6.6640625" style="3" customWidth="1"/>
    <col min="12780" max="12781" width="6.88671875" style="3" bestFit="1" customWidth="1"/>
    <col min="12782" max="12782" width="6.109375" style="3" bestFit="1" customWidth="1"/>
    <col min="12783" max="12783" width="6.44140625" style="3" customWidth="1"/>
    <col min="12784" max="12786" width="6.109375" style="3" bestFit="1" customWidth="1"/>
    <col min="12787" max="12787" width="6.5546875" style="3" customWidth="1"/>
    <col min="12788" max="12788" width="6.6640625" style="3" customWidth="1"/>
    <col min="12789" max="12789" width="8.109375" style="3" bestFit="1" customWidth="1"/>
    <col min="12790" max="13025" width="7.109375" style="3"/>
    <col min="13026" max="13026" width="23.77734375" style="3" customWidth="1"/>
    <col min="13027" max="13027" width="8.109375" style="3" bestFit="1" customWidth="1"/>
    <col min="13028" max="13028" width="8.33203125" style="3" customWidth="1"/>
    <col min="13029" max="13029" width="8.109375" style="3" bestFit="1" customWidth="1"/>
    <col min="13030" max="13030" width="8.6640625" style="3" bestFit="1" customWidth="1"/>
    <col min="13031" max="13031" width="6.109375" style="3" bestFit="1" customWidth="1"/>
    <col min="13032" max="13032" width="7.21875" style="3" bestFit="1" customWidth="1"/>
    <col min="13033" max="13033" width="6.109375" style="3" bestFit="1" customWidth="1"/>
    <col min="13034" max="13034" width="6.88671875" style="3" bestFit="1" customWidth="1"/>
    <col min="13035" max="13035" width="6.6640625" style="3" customWidth="1"/>
    <col min="13036" max="13037" width="6.88671875" style="3" bestFit="1" customWidth="1"/>
    <col min="13038" max="13038" width="6.109375" style="3" bestFit="1" customWidth="1"/>
    <col min="13039" max="13039" width="6.44140625" style="3" customWidth="1"/>
    <col min="13040" max="13042" width="6.109375" style="3" bestFit="1" customWidth="1"/>
    <col min="13043" max="13043" width="6.5546875" style="3" customWidth="1"/>
    <col min="13044" max="13044" width="6.6640625" style="3" customWidth="1"/>
    <col min="13045" max="13045" width="8.109375" style="3" bestFit="1" customWidth="1"/>
    <col min="13046" max="13281" width="7.109375" style="3"/>
    <col min="13282" max="13282" width="23.77734375" style="3" customWidth="1"/>
    <col min="13283" max="13283" width="8.109375" style="3" bestFit="1" customWidth="1"/>
    <col min="13284" max="13284" width="8.33203125" style="3" customWidth="1"/>
    <col min="13285" max="13285" width="8.109375" style="3" bestFit="1" customWidth="1"/>
    <col min="13286" max="13286" width="8.6640625" style="3" bestFit="1" customWidth="1"/>
    <col min="13287" max="13287" width="6.109375" style="3" bestFit="1" customWidth="1"/>
    <col min="13288" max="13288" width="7.21875" style="3" bestFit="1" customWidth="1"/>
    <col min="13289" max="13289" width="6.109375" style="3" bestFit="1" customWidth="1"/>
    <col min="13290" max="13290" width="6.88671875" style="3" bestFit="1" customWidth="1"/>
    <col min="13291" max="13291" width="6.6640625" style="3" customWidth="1"/>
    <col min="13292" max="13293" width="6.88671875" style="3" bestFit="1" customWidth="1"/>
    <col min="13294" max="13294" width="6.109375" style="3" bestFit="1" customWidth="1"/>
    <col min="13295" max="13295" width="6.44140625" style="3" customWidth="1"/>
    <col min="13296" max="13298" width="6.109375" style="3" bestFit="1" customWidth="1"/>
    <col min="13299" max="13299" width="6.5546875" style="3" customWidth="1"/>
    <col min="13300" max="13300" width="6.6640625" style="3" customWidth="1"/>
    <col min="13301" max="13301" width="8.109375" style="3" bestFit="1" customWidth="1"/>
    <col min="13302" max="13537" width="8.88671875" style="3"/>
    <col min="13538" max="13538" width="23.77734375" style="3" customWidth="1"/>
    <col min="13539" max="13539" width="8.109375" style="3" bestFit="1" customWidth="1"/>
    <col min="13540" max="13540" width="8.33203125" style="3" customWidth="1"/>
    <col min="13541" max="13541" width="8.109375" style="3" bestFit="1" customWidth="1"/>
    <col min="13542" max="13542" width="8.6640625" style="3" bestFit="1" customWidth="1"/>
    <col min="13543" max="13543" width="6.109375" style="3" bestFit="1" customWidth="1"/>
    <col min="13544" max="13544" width="7.21875" style="3" bestFit="1" customWidth="1"/>
    <col min="13545" max="13545" width="6.109375" style="3" bestFit="1" customWidth="1"/>
    <col min="13546" max="13546" width="6.88671875" style="3" bestFit="1" customWidth="1"/>
    <col min="13547" max="13547" width="6.6640625" style="3" customWidth="1"/>
    <col min="13548" max="13549" width="6.88671875" style="3" bestFit="1" customWidth="1"/>
    <col min="13550" max="13550" width="6.109375" style="3" bestFit="1" customWidth="1"/>
    <col min="13551" max="13551" width="6.44140625" style="3" customWidth="1"/>
    <col min="13552" max="13554" width="6.109375" style="3" bestFit="1" customWidth="1"/>
    <col min="13555" max="13555" width="6.5546875" style="3" customWidth="1"/>
    <col min="13556" max="13556" width="6.6640625" style="3" customWidth="1"/>
    <col min="13557" max="13557" width="8.109375" style="3" bestFit="1" customWidth="1"/>
    <col min="13558" max="13793" width="7.109375" style="3"/>
    <col min="13794" max="13794" width="23.77734375" style="3" customWidth="1"/>
    <col min="13795" max="13795" width="8.109375" style="3" bestFit="1" customWidth="1"/>
    <col min="13796" max="13796" width="8.33203125" style="3" customWidth="1"/>
    <col min="13797" max="13797" width="8.109375" style="3" bestFit="1" customWidth="1"/>
    <col min="13798" max="13798" width="8.6640625" style="3" bestFit="1" customWidth="1"/>
    <col min="13799" max="13799" width="6.109375" style="3" bestFit="1" customWidth="1"/>
    <col min="13800" max="13800" width="7.21875" style="3" bestFit="1" customWidth="1"/>
    <col min="13801" max="13801" width="6.109375" style="3" bestFit="1" customWidth="1"/>
    <col min="13802" max="13802" width="6.88671875" style="3" bestFit="1" customWidth="1"/>
    <col min="13803" max="13803" width="6.6640625" style="3" customWidth="1"/>
    <col min="13804" max="13805" width="6.88671875" style="3" bestFit="1" customWidth="1"/>
    <col min="13806" max="13806" width="6.109375" style="3" bestFit="1" customWidth="1"/>
    <col min="13807" max="13807" width="6.44140625" style="3" customWidth="1"/>
    <col min="13808" max="13810" width="6.109375" style="3" bestFit="1" customWidth="1"/>
    <col min="13811" max="13811" width="6.5546875" style="3" customWidth="1"/>
    <col min="13812" max="13812" width="6.6640625" style="3" customWidth="1"/>
    <col min="13813" max="13813" width="8.109375" style="3" bestFit="1" customWidth="1"/>
    <col min="13814" max="14049" width="7.109375" style="3"/>
    <col min="14050" max="14050" width="23.77734375" style="3" customWidth="1"/>
    <col min="14051" max="14051" width="8.109375" style="3" bestFit="1" customWidth="1"/>
    <col min="14052" max="14052" width="8.33203125" style="3" customWidth="1"/>
    <col min="14053" max="14053" width="8.109375" style="3" bestFit="1" customWidth="1"/>
    <col min="14054" max="14054" width="8.6640625" style="3" bestFit="1" customWidth="1"/>
    <col min="14055" max="14055" width="6.109375" style="3" bestFit="1" customWidth="1"/>
    <col min="14056" max="14056" width="7.21875" style="3" bestFit="1" customWidth="1"/>
    <col min="14057" max="14057" width="6.109375" style="3" bestFit="1" customWidth="1"/>
    <col min="14058" max="14058" width="6.88671875" style="3" bestFit="1" customWidth="1"/>
    <col min="14059" max="14059" width="6.6640625" style="3" customWidth="1"/>
    <col min="14060" max="14061" width="6.88671875" style="3" bestFit="1" customWidth="1"/>
    <col min="14062" max="14062" width="6.109375" style="3" bestFit="1" customWidth="1"/>
    <col min="14063" max="14063" width="6.44140625" style="3" customWidth="1"/>
    <col min="14064" max="14066" width="6.109375" style="3" bestFit="1" customWidth="1"/>
    <col min="14067" max="14067" width="6.5546875" style="3" customWidth="1"/>
    <col min="14068" max="14068" width="6.6640625" style="3" customWidth="1"/>
    <col min="14069" max="14069" width="8.109375" style="3" bestFit="1" customWidth="1"/>
    <col min="14070" max="14305" width="7.109375" style="3"/>
    <col min="14306" max="14306" width="23.77734375" style="3" customWidth="1"/>
    <col min="14307" max="14307" width="8.109375" style="3" bestFit="1" customWidth="1"/>
    <col min="14308" max="14308" width="8.33203125" style="3" customWidth="1"/>
    <col min="14309" max="14309" width="8.109375" style="3" bestFit="1" customWidth="1"/>
    <col min="14310" max="14310" width="8.6640625" style="3" bestFit="1" customWidth="1"/>
    <col min="14311" max="14311" width="6.109375" style="3" bestFit="1" customWidth="1"/>
    <col min="14312" max="14312" width="7.21875" style="3" bestFit="1" customWidth="1"/>
    <col min="14313" max="14313" width="6.109375" style="3" bestFit="1" customWidth="1"/>
    <col min="14314" max="14314" width="6.88671875" style="3" bestFit="1" customWidth="1"/>
    <col min="14315" max="14315" width="6.6640625" style="3" customWidth="1"/>
    <col min="14316" max="14317" width="6.88671875" style="3" bestFit="1" customWidth="1"/>
    <col min="14318" max="14318" width="6.109375" style="3" bestFit="1" customWidth="1"/>
    <col min="14319" max="14319" width="6.44140625" style="3" customWidth="1"/>
    <col min="14320" max="14322" width="6.109375" style="3" bestFit="1" customWidth="1"/>
    <col min="14323" max="14323" width="6.5546875" style="3" customWidth="1"/>
    <col min="14324" max="14324" width="6.6640625" style="3" customWidth="1"/>
    <col min="14325" max="14325" width="8.109375" style="3" bestFit="1" customWidth="1"/>
    <col min="14326" max="14561" width="8.88671875" style="3"/>
    <col min="14562" max="14562" width="23.77734375" style="3" customWidth="1"/>
    <col min="14563" max="14563" width="8.109375" style="3" bestFit="1" customWidth="1"/>
    <col min="14564" max="14564" width="8.33203125" style="3" customWidth="1"/>
    <col min="14565" max="14565" width="8.109375" style="3" bestFit="1" customWidth="1"/>
    <col min="14566" max="14566" width="8.6640625" style="3" bestFit="1" customWidth="1"/>
    <col min="14567" max="14567" width="6.109375" style="3" bestFit="1" customWidth="1"/>
    <col min="14568" max="14568" width="7.21875" style="3" bestFit="1" customWidth="1"/>
    <col min="14569" max="14569" width="6.109375" style="3" bestFit="1" customWidth="1"/>
    <col min="14570" max="14570" width="6.88671875" style="3" bestFit="1" customWidth="1"/>
    <col min="14571" max="14571" width="6.6640625" style="3" customWidth="1"/>
    <col min="14572" max="14573" width="6.88671875" style="3" bestFit="1" customWidth="1"/>
    <col min="14574" max="14574" width="6.109375" style="3" bestFit="1" customWidth="1"/>
    <col min="14575" max="14575" width="6.44140625" style="3" customWidth="1"/>
    <col min="14576" max="14578" width="6.109375" style="3" bestFit="1" customWidth="1"/>
    <col min="14579" max="14579" width="6.5546875" style="3" customWidth="1"/>
    <col min="14580" max="14580" width="6.6640625" style="3" customWidth="1"/>
    <col min="14581" max="14581" width="8.109375" style="3" bestFit="1" customWidth="1"/>
    <col min="14582" max="14817" width="7.109375" style="3"/>
    <col min="14818" max="14818" width="23.77734375" style="3" customWidth="1"/>
    <col min="14819" max="14819" width="8.109375" style="3" bestFit="1" customWidth="1"/>
    <col min="14820" max="14820" width="8.33203125" style="3" customWidth="1"/>
    <col min="14821" max="14821" width="8.109375" style="3" bestFit="1" customWidth="1"/>
    <col min="14822" max="14822" width="8.6640625" style="3" bestFit="1" customWidth="1"/>
    <col min="14823" max="14823" width="6.109375" style="3" bestFit="1" customWidth="1"/>
    <col min="14824" max="14824" width="7.21875" style="3" bestFit="1" customWidth="1"/>
    <col min="14825" max="14825" width="6.109375" style="3" bestFit="1" customWidth="1"/>
    <col min="14826" max="14826" width="6.88671875" style="3" bestFit="1" customWidth="1"/>
    <col min="14827" max="14827" width="6.6640625" style="3" customWidth="1"/>
    <col min="14828" max="14829" width="6.88671875" style="3" bestFit="1" customWidth="1"/>
    <col min="14830" max="14830" width="6.109375" style="3" bestFit="1" customWidth="1"/>
    <col min="14831" max="14831" width="6.44140625" style="3" customWidth="1"/>
    <col min="14832" max="14834" width="6.109375" style="3" bestFit="1" customWidth="1"/>
    <col min="14835" max="14835" width="6.5546875" style="3" customWidth="1"/>
    <col min="14836" max="14836" width="6.6640625" style="3" customWidth="1"/>
    <col min="14837" max="14837" width="8.109375" style="3" bestFit="1" customWidth="1"/>
    <col min="14838" max="15073" width="7.109375" style="3"/>
    <col min="15074" max="15074" width="23.77734375" style="3" customWidth="1"/>
    <col min="15075" max="15075" width="8.109375" style="3" bestFit="1" customWidth="1"/>
    <col min="15076" max="15076" width="8.33203125" style="3" customWidth="1"/>
    <col min="15077" max="15077" width="8.109375" style="3" bestFit="1" customWidth="1"/>
    <col min="15078" max="15078" width="8.6640625" style="3" bestFit="1" customWidth="1"/>
    <col min="15079" max="15079" width="6.109375" style="3" bestFit="1" customWidth="1"/>
    <col min="15080" max="15080" width="7.21875" style="3" bestFit="1" customWidth="1"/>
    <col min="15081" max="15081" width="6.109375" style="3" bestFit="1" customWidth="1"/>
    <col min="15082" max="15082" width="6.88671875" style="3" bestFit="1" customWidth="1"/>
    <col min="15083" max="15083" width="6.6640625" style="3" customWidth="1"/>
    <col min="15084" max="15085" width="6.88671875" style="3" bestFit="1" customWidth="1"/>
    <col min="15086" max="15086" width="6.109375" style="3" bestFit="1" customWidth="1"/>
    <col min="15087" max="15087" width="6.44140625" style="3" customWidth="1"/>
    <col min="15088" max="15090" width="6.109375" style="3" bestFit="1" customWidth="1"/>
    <col min="15091" max="15091" width="6.5546875" style="3" customWidth="1"/>
    <col min="15092" max="15092" width="6.6640625" style="3" customWidth="1"/>
    <col min="15093" max="15093" width="8.109375" style="3" bestFit="1" customWidth="1"/>
    <col min="15094" max="15329" width="7.109375" style="3"/>
    <col min="15330" max="15330" width="23.77734375" style="3" customWidth="1"/>
    <col min="15331" max="15331" width="8.109375" style="3" bestFit="1" customWidth="1"/>
    <col min="15332" max="15332" width="8.33203125" style="3" customWidth="1"/>
    <col min="15333" max="15333" width="8.109375" style="3" bestFit="1" customWidth="1"/>
    <col min="15334" max="15334" width="8.6640625" style="3" bestFit="1" customWidth="1"/>
    <col min="15335" max="15335" width="6.109375" style="3" bestFit="1" customWidth="1"/>
    <col min="15336" max="15336" width="7.21875" style="3" bestFit="1" customWidth="1"/>
    <col min="15337" max="15337" width="6.109375" style="3" bestFit="1" customWidth="1"/>
    <col min="15338" max="15338" width="6.88671875" style="3" bestFit="1" customWidth="1"/>
    <col min="15339" max="15339" width="6.6640625" style="3" customWidth="1"/>
    <col min="15340" max="15341" width="6.88671875" style="3" bestFit="1" customWidth="1"/>
    <col min="15342" max="15342" width="6.109375" style="3" bestFit="1" customWidth="1"/>
    <col min="15343" max="15343" width="6.44140625" style="3" customWidth="1"/>
    <col min="15344" max="15346" width="6.109375" style="3" bestFit="1" customWidth="1"/>
    <col min="15347" max="15347" width="6.5546875" style="3" customWidth="1"/>
    <col min="15348" max="15348" width="6.6640625" style="3" customWidth="1"/>
    <col min="15349" max="15349" width="8.109375" style="3" bestFit="1" customWidth="1"/>
    <col min="15350" max="15585" width="8.88671875" style="3"/>
    <col min="15586" max="15586" width="23.77734375" style="3" customWidth="1"/>
    <col min="15587" max="15587" width="8.109375" style="3" bestFit="1" customWidth="1"/>
    <col min="15588" max="15588" width="8.33203125" style="3" customWidth="1"/>
    <col min="15589" max="15589" width="8.109375" style="3" bestFit="1" customWidth="1"/>
    <col min="15590" max="15590" width="8.6640625" style="3" bestFit="1" customWidth="1"/>
    <col min="15591" max="15591" width="6.109375" style="3" bestFit="1" customWidth="1"/>
    <col min="15592" max="15592" width="7.21875" style="3" bestFit="1" customWidth="1"/>
    <col min="15593" max="15593" width="6.109375" style="3" bestFit="1" customWidth="1"/>
    <col min="15594" max="15594" width="6.88671875" style="3" bestFit="1" customWidth="1"/>
    <col min="15595" max="15595" width="6.6640625" style="3" customWidth="1"/>
    <col min="15596" max="15597" width="6.88671875" style="3" bestFit="1" customWidth="1"/>
    <col min="15598" max="15598" width="6.109375" style="3" bestFit="1" customWidth="1"/>
    <col min="15599" max="15599" width="6.44140625" style="3" customWidth="1"/>
    <col min="15600" max="15602" width="6.109375" style="3" bestFit="1" customWidth="1"/>
    <col min="15603" max="15603" width="6.5546875" style="3" customWidth="1"/>
    <col min="15604" max="15604" width="6.6640625" style="3" customWidth="1"/>
    <col min="15605" max="15605" width="8.109375" style="3" bestFit="1" customWidth="1"/>
    <col min="15606" max="15841" width="7.109375" style="3"/>
    <col min="15842" max="15842" width="23.77734375" style="3" customWidth="1"/>
    <col min="15843" max="15843" width="8.109375" style="3" bestFit="1" customWidth="1"/>
    <col min="15844" max="15844" width="8.33203125" style="3" customWidth="1"/>
    <col min="15845" max="15845" width="8.109375" style="3" bestFit="1" customWidth="1"/>
    <col min="15846" max="15846" width="8.6640625" style="3" bestFit="1" customWidth="1"/>
    <col min="15847" max="15847" width="6.109375" style="3" bestFit="1" customWidth="1"/>
    <col min="15848" max="15848" width="7.21875" style="3" bestFit="1" customWidth="1"/>
    <col min="15849" max="15849" width="6.109375" style="3" bestFit="1" customWidth="1"/>
    <col min="15850" max="15850" width="6.88671875" style="3" bestFit="1" customWidth="1"/>
    <col min="15851" max="15851" width="6.6640625" style="3" customWidth="1"/>
    <col min="15852" max="15853" width="6.88671875" style="3" bestFit="1" customWidth="1"/>
    <col min="15854" max="15854" width="6.109375" style="3" bestFit="1" customWidth="1"/>
    <col min="15855" max="15855" width="6.44140625" style="3" customWidth="1"/>
    <col min="15856" max="15858" width="6.109375" style="3" bestFit="1" customWidth="1"/>
    <col min="15859" max="15859" width="6.5546875" style="3" customWidth="1"/>
    <col min="15860" max="15860" width="6.6640625" style="3" customWidth="1"/>
    <col min="15861" max="15861" width="8.109375" style="3" bestFit="1" customWidth="1"/>
    <col min="15862" max="16097" width="7.109375" style="3"/>
    <col min="16098" max="16098" width="23.77734375" style="3" customWidth="1"/>
    <col min="16099" max="16099" width="8.109375" style="3" bestFit="1" customWidth="1"/>
    <col min="16100" max="16100" width="8.33203125" style="3" customWidth="1"/>
    <col min="16101" max="16101" width="8.109375" style="3" bestFit="1" customWidth="1"/>
    <col min="16102" max="16102" width="8.6640625" style="3" bestFit="1" customWidth="1"/>
    <col min="16103" max="16103" width="6.109375" style="3" bestFit="1" customWidth="1"/>
    <col min="16104" max="16104" width="7.21875" style="3" bestFit="1" customWidth="1"/>
    <col min="16105" max="16105" width="6.109375" style="3" bestFit="1" customWidth="1"/>
    <col min="16106" max="16106" width="6.88671875" style="3" bestFit="1" customWidth="1"/>
    <col min="16107" max="16107" width="6.6640625" style="3" customWidth="1"/>
    <col min="16108" max="16109" width="6.88671875" style="3" bestFit="1" customWidth="1"/>
    <col min="16110" max="16110" width="6.109375" style="3" bestFit="1" customWidth="1"/>
    <col min="16111" max="16111" width="6.44140625" style="3" customWidth="1"/>
    <col min="16112" max="16114" width="6.109375" style="3" bestFit="1" customWidth="1"/>
    <col min="16115" max="16115" width="6.5546875" style="3" customWidth="1"/>
    <col min="16116" max="16116" width="6.6640625" style="3" customWidth="1"/>
    <col min="16117" max="16117" width="8.109375" style="3" bestFit="1" customWidth="1"/>
    <col min="16118" max="16384" width="8.88671875" style="3"/>
  </cols>
  <sheetData>
    <row r="1" spans="1:6">
      <c r="A1" s="834" t="str">
        <f>IF('A- Front Page'!B6="","",'A- Front Page'!B6)</f>
        <v/>
      </c>
      <c r="B1" s="834"/>
    </row>
    <row r="2" spans="1:6" ht="21">
      <c r="A2" s="837" t="s">
        <v>214</v>
      </c>
      <c r="B2" s="837"/>
      <c r="C2" s="837"/>
      <c r="D2" s="837"/>
    </row>
    <row r="3" spans="1:6" ht="17.25" thickBot="1">
      <c r="A3" s="97"/>
      <c r="B3" s="97"/>
      <c r="C3" s="97"/>
      <c r="D3" s="97"/>
    </row>
    <row r="4" spans="1:6" s="565" customFormat="1" ht="42.6" customHeight="1" thickBot="1">
      <c r="A4" s="697" t="s">
        <v>159</v>
      </c>
      <c r="B4" s="849" t="s">
        <v>158</v>
      </c>
      <c r="C4" s="850"/>
      <c r="D4" s="741" t="s">
        <v>489</v>
      </c>
      <c r="E4" s="742" t="s">
        <v>280</v>
      </c>
      <c r="F4" s="743" t="s">
        <v>281</v>
      </c>
    </row>
    <row r="5" spans="1:6">
      <c r="A5" s="163">
        <v>31</v>
      </c>
      <c r="B5" s="851" t="s">
        <v>157</v>
      </c>
      <c r="C5" s="852"/>
      <c r="D5" s="711"/>
      <c r="E5" s="438"/>
      <c r="F5" s="720">
        <f>D5+E5</f>
        <v>0</v>
      </c>
    </row>
    <row r="6" spans="1:6">
      <c r="A6" s="157">
        <v>32</v>
      </c>
      <c r="B6" s="835" t="s">
        <v>156</v>
      </c>
      <c r="C6" s="836"/>
      <c r="D6" s="712"/>
      <c r="E6" s="439"/>
      <c r="F6" s="721">
        <f t="shared" ref="F6:F29" si="0">D6+E6</f>
        <v>0</v>
      </c>
    </row>
    <row r="7" spans="1:6">
      <c r="A7" s="157">
        <v>33</v>
      </c>
      <c r="B7" s="835" t="s">
        <v>155</v>
      </c>
      <c r="C7" s="836"/>
      <c r="D7" s="713"/>
      <c r="E7" s="440"/>
      <c r="F7" s="722">
        <f t="shared" si="0"/>
        <v>0</v>
      </c>
    </row>
    <row r="8" spans="1:6">
      <c r="A8" s="157">
        <v>34</v>
      </c>
      <c r="B8" s="835" t="s">
        <v>212</v>
      </c>
      <c r="C8" s="836"/>
      <c r="D8" s="712"/>
      <c r="E8" s="439"/>
      <c r="F8" s="721">
        <f t="shared" si="0"/>
        <v>0</v>
      </c>
    </row>
    <row r="9" spans="1:6">
      <c r="A9" s="157">
        <v>35</v>
      </c>
      <c r="B9" s="835" t="s">
        <v>154</v>
      </c>
      <c r="C9" s="836"/>
      <c r="D9" s="713"/>
      <c r="E9" s="440"/>
      <c r="F9" s="722">
        <f t="shared" si="0"/>
        <v>0</v>
      </c>
    </row>
    <row r="10" spans="1:6">
      <c r="A10" s="157">
        <v>36</v>
      </c>
      <c r="B10" s="835" t="s">
        <v>234</v>
      </c>
      <c r="C10" s="836"/>
      <c r="D10" s="714"/>
      <c r="E10" s="441"/>
      <c r="F10" s="723"/>
    </row>
    <row r="11" spans="1:6">
      <c r="A11" s="160"/>
      <c r="B11" s="158" t="s">
        <v>265</v>
      </c>
      <c r="C11" s="167" t="s">
        <v>39</v>
      </c>
      <c r="D11" s="712"/>
      <c r="E11" s="439"/>
      <c r="F11" s="721">
        <f t="shared" si="0"/>
        <v>0</v>
      </c>
    </row>
    <row r="12" spans="1:6">
      <c r="A12" s="160"/>
      <c r="B12" s="158" t="s">
        <v>266</v>
      </c>
      <c r="C12" s="167" t="s">
        <v>238</v>
      </c>
      <c r="D12" s="713"/>
      <c r="E12" s="440"/>
      <c r="F12" s="722">
        <f t="shared" si="0"/>
        <v>0</v>
      </c>
    </row>
    <row r="13" spans="1:6">
      <c r="A13" s="160"/>
      <c r="B13" s="158" t="s">
        <v>267</v>
      </c>
      <c r="C13" s="167" t="s">
        <v>114</v>
      </c>
      <c r="D13" s="712"/>
      <c r="E13" s="439"/>
      <c r="F13" s="721">
        <f t="shared" si="0"/>
        <v>0</v>
      </c>
    </row>
    <row r="14" spans="1:6">
      <c r="A14" s="157">
        <v>40</v>
      </c>
      <c r="B14" s="835" t="s">
        <v>153</v>
      </c>
      <c r="C14" s="836"/>
      <c r="D14" s="713"/>
      <c r="E14" s="440"/>
      <c r="F14" s="722">
        <f t="shared" si="0"/>
        <v>0</v>
      </c>
    </row>
    <row r="15" spans="1:6">
      <c r="A15" s="157">
        <v>41</v>
      </c>
      <c r="B15" s="835" t="s">
        <v>193</v>
      </c>
      <c r="C15" s="836"/>
      <c r="D15" s="712"/>
      <c r="E15" s="439"/>
      <c r="F15" s="721">
        <f t="shared" si="0"/>
        <v>0</v>
      </c>
    </row>
    <row r="16" spans="1:6">
      <c r="A16" s="157">
        <v>42</v>
      </c>
      <c r="B16" s="835" t="s">
        <v>192</v>
      </c>
      <c r="C16" s="836"/>
      <c r="D16" s="713"/>
      <c r="E16" s="440"/>
      <c r="F16" s="722">
        <f t="shared" si="0"/>
        <v>0</v>
      </c>
    </row>
    <row r="17" spans="1:6">
      <c r="A17" s="157">
        <v>43</v>
      </c>
      <c r="B17" s="835" t="s">
        <v>152</v>
      </c>
      <c r="C17" s="836"/>
      <c r="D17" s="712"/>
      <c r="E17" s="439"/>
      <c r="F17" s="721">
        <f t="shared" si="0"/>
        <v>0</v>
      </c>
    </row>
    <row r="18" spans="1:6">
      <c r="A18" s="157">
        <v>44</v>
      </c>
      <c r="B18" s="835" t="s">
        <v>151</v>
      </c>
      <c r="C18" s="836"/>
      <c r="D18" s="713"/>
      <c r="E18" s="440"/>
      <c r="F18" s="722">
        <f t="shared" si="0"/>
        <v>0</v>
      </c>
    </row>
    <row r="19" spans="1:6">
      <c r="A19" s="157">
        <v>45</v>
      </c>
      <c r="B19" s="835" t="s">
        <v>150</v>
      </c>
      <c r="C19" s="836"/>
      <c r="D19" s="712"/>
      <c r="E19" s="439"/>
      <c r="F19" s="721">
        <f t="shared" si="0"/>
        <v>0</v>
      </c>
    </row>
    <row r="20" spans="1:6">
      <c r="A20" s="157">
        <v>46</v>
      </c>
      <c r="B20" s="835" t="s">
        <v>149</v>
      </c>
      <c r="C20" s="836"/>
      <c r="D20" s="713"/>
      <c r="E20" s="440"/>
      <c r="F20" s="722">
        <f t="shared" si="0"/>
        <v>0</v>
      </c>
    </row>
    <row r="21" spans="1:6">
      <c r="A21" s="157">
        <v>47</v>
      </c>
      <c r="B21" s="835" t="s">
        <v>148</v>
      </c>
      <c r="C21" s="836"/>
      <c r="D21" s="712"/>
      <c r="E21" s="439"/>
      <c r="F21" s="721">
        <f t="shared" si="0"/>
        <v>0</v>
      </c>
    </row>
    <row r="22" spans="1:6">
      <c r="A22" s="157">
        <v>48</v>
      </c>
      <c r="B22" s="835" t="s">
        <v>147</v>
      </c>
      <c r="C22" s="836"/>
      <c r="D22" s="713"/>
      <c r="E22" s="440"/>
      <c r="F22" s="722">
        <f t="shared" si="0"/>
        <v>0</v>
      </c>
    </row>
    <row r="23" spans="1:6">
      <c r="A23" s="157">
        <v>49</v>
      </c>
      <c r="B23" s="835" t="s">
        <v>146</v>
      </c>
      <c r="C23" s="836"/>
      <c r="D23" s="712"/>
      <c r="E23" s="439"/>
      <c r="F23" s="721">
        <f t="shared" si="0"/>
        <v>0</v>
      </c>
    </row>
    <row r="24" spans="1:6">
      <c r="A24" s="157">
        <v>51</v>
      </c>
      <c r="B24" s="835" t="s">
        <v>145</v>
      </c>
      <c r="C24" s="836"/>
      <c r="D24" s="713"/>
      <c r="E24" s="440"/>
      <c r="F24" s="722">
        <f t="shared" si="0"/>
        <v>0</v>
      </c>
    </row>
    <row r="25" spans="1:6">
      <c r="A25" s="157">
        <v>52</v>
      </c>
      <c r="B25" s="835" t="s">
        <v>144</v>
      </c>
      <c r="C25" s="836"/>
      <c r="D25" s="712"/>
      <c r="E25" s="439"/>
      <c r="F25" s="721">
        <f t="shared" si="0"/>
        <v>0</v>
      </c>
    </row>
    <row r="26" spans="1:6">
      <c r="A26" s="157">
        <v>53</v>
      </c>
      <c r="B26" s="159" t="s">
        <v>143</v>
      </c>
      <c r="C26" s="168"/>
      <c r="D26" s="713"/>
      <c r="E26" s="442"/>
      <c r="F26" s="722">
        <f t="shared" si="0"/>
        <v>0</v>
      </c>
    </row>
    <row r="27" spans="1:6">
      <c r="A27" s="157">
        <v>54</v>
      </c>
      <c r="B27" s="159" t="s">
        <v>142</v>
      </c>
      <c r="C27" s="168"/>
      <c r="D27" s="712"/>
      <c r="E27" s="443"/>
      <c r="F27" s="721">
        <f t="shared" si="0"/>
        <v>0</v>
      </c>
    </row>
    <row r="28" spans="1:6">
      <c r="A28" s="157">
        <v>55</v>
      </c>
      <c r="B28" s="835" t="s">
        <v>194</v>
      </c>
      <c r="C28" s="836"/>
      <c r="D28" s="713"/>
      <c r="E28" s="442"/>
      <c r="F28" s="722">
        <f t="shared" si="0"/>
        <v>0</v>
      </c>
    </row>
    <row r="29" spans="1:6" ht="16.5" thickBot="1">
      <c r="A29" s="161">
        <v>59</v>
      </c>
      <c r="B29" s="162" t="s">
        <v>195</v>
      </c>
      <c r="C29" s="169"/>
      <c r="D29" s="715"/>
      <c r="E29" s="444"/>
      <c r="F29" s="724">
        <f t="shared" si="0"/>
        <v>0</v>
      </c>
    </row>
    <row r="30" spans="1:6" ht="20.25" customHeight="1" thickTop="1" thickBot="1">
      <c r="A30" s="847" t="s">
        <v>488</v>
      </c>
      <c r="B30" s="848"/>
      <c r="C30" s="848"/>
      <c r="D30" s="716">
        <f>SUM(D5:D29)</f>
        <v>0</v>
      </c>
      <c r="E30" s="445">
        <f>SUM(E5:E29)</f>
        <v>0</v>
      </c>
      <c r="F30" s="446">
        <f>SUM(F5:F29)</f>
        <v>0</v>
      </c>
    </row>
    <row r="31" spans="1:6" ht="16.5" thickBot="1">
      <c r="A31" s="842" t="s">
        <v>245</v>
      </c>
      <c r="B31" s="843"/>
      <c r="C31" s="843"/>
      <c r="D31" s="843"/>
      <c r="E31" s="843"/>
      <c r="F31" s="844"/>
    </row>
    <row r="32" spans="1:6">
      <c r="A32" s="140"/>
      <c r="B32" s="835" t="s">
        <v>141</v>
      </c>
      <c r="C32" s="836"/>
      <c r="D32" s="717"/>
      <c r="E32" s="440"/>
      <c r="F32" s="725">
        <f t="shared" ref="F32:F35" si="1">D32+E32</f>
        <v>0</v>
      </c>
    </row>
    <row r="33" spans="1:6">
      <c r="A33" s="140"/>
      <c r="B33" s="835" t="s">
        <v>140</v>
      </c>
      <c r="C33" s="836"/>
      <c r="D33" s="712"/>
      <c r="E33" s="439"/>
      <c r="F33" s="721">
        <f t="shared" si="1"/>
        <v>0</v>
      </c>
    </row>
    <row r="34" spans="1:6">
      <c r="A34" s="140"/>
      <c r="B34" s="835" t="s">
        <v>139</v>
      </c>
      <c r="C34" s="836"/>
      <c r="D34" s="713"/>
      <c r="E34" s="440"/>
      <c r="F34" s="722">
        <f t="shared" si="1"/>
        <v>0</v>
      </c>
    </row>
    <row r="35" spans="1:6" ht="16.5" thickBot="1">
      <c r="A35" s="172"/>
      <c r="B35" s="845" t="s">
        <v>138</v>
      </c>
      <c r="C35" s="846"/>
      <c r="D35" s="718"/>
      <c r="E35" s="447"/>
      <c r="F35" s="726">
        <f t="shared" si="1"/>
        <v>0</v>
      </c>
    </row>
    <row r="36" spans="1:6" ht="20.25" customHeight="1" thickTop="1" thickBot="1">
      <c r="A36" s="847" t="s">
        <v>491</v>
      </c>
      <c r="B36" s="848"/>
      <c r="C36" s="848"/>
      <c r="D36" s="716">
        <f>SUM(D32:D35)</f>
        <v>0</v>
      </c>
      <c r="E36" s="448">
        <f>SUM(E32:E35)</f>
        <v>0</v>
      </c>
      <c r="F36" s="170">
        <f>SUM(F32:F35)</f>
        <v>0</v>
      </c>
    </row>
    <row r="37" spans="1:6" ht="19.5" customHeight="1" thickBot="1">
      <c r="A37" s="708"/>
      <c r="B37" s="709"/>
      <c r="C37" s="710" t="s">
        <v>490</v>
      </c>
      <c r="D37" s="719">
        <f>D30+D36</f>
        <v>0</v>
      </c>
      <c r="E37" s="707"/>
      <c r="F37" s="707"/>
    </row>
    <row r="38" spans="1:6">
      <c r="A38" s="706"/>
      <c r="B38" s="706"/>
      <c r="C38" s="706"/>
      <c r="E38" s="707"/>
      <c r="F38" s="707"/>
    </row>
    <row r="39" spans="1:6" ht="15" customHeight="1" thickBot="1">
      <c r="A39" s="3"/>
      <c r="B39" s="3"/>
    </row>
    <row r="40" spans="1:6" ht="131.25" customHeight="1" thickBot="1">
      <c r="A40" s="838" t="s">
        <v>335</v>
      </c>
      <c r="B40" s="839"/>
      <c r="C40" s="840"/>
      <c r="D40" s="841"/>
    </row>
    <row r="41" spans="1:6" ht="131.25" customHeight="1">
      <c r="A41" s="3"/>
      <c r="B41" s="3"/>
    </row>
    <row r="42" spans="1:6" ht="131.25" customHeight="1">
      <c r="A42" s="3"/>
      <c r="B42" s="3"/>
    </row>
    <row r="43" spans="1:6">
      <c r="A43" s="3"/>
      <c r="B43" s="3"/>
    </row>
    <row r="44" spans="1:6">
      <c r="A44" s="3"/>
      <c r="B44" s="3"/>
    </row>
    <row r="45" spans="1:6">
      <c r="A45" s="3"/>
      <c r="B45" s="3"/>
    </row>
    <row r="46" spans="1:6">
      <c r="A46" s="3"/>
      <c r="B46" s="3"/>
    </row>
    <row r="47" spans="1:6">
      <c r="A47" s="3"/>
      <c r="B47" s="3"/>
    </row>
    <row r="48" spans="1:6">
      <c r="A48" s="3"/>
      <c r="B48" s="3"/>
    </row>
    <row r="49" spans="1:2">
      <c r="A49" s="3"/>
      <c r="B49" s="3"/>
    </row>
    <row r="50" spans="1:2">
      <c r="A50" s="3"/>
      <c r="B50" s="3"/>
    </row>
    <row r="51" spans="1:2">
      <c r="A51" s="3"/>
      <c r="B51" s="3"/>
    </row>
    <row r="52" spans="1:2">
      <c r="A52" s="3"/>
      <c r="B52" s="3"/>
    </row>
    <row r="53" spans="1:2">
      <c r="A53" s="3"/>
      <c r="B53" s="3"/>
    </row>
    <row r="54" spans="1:2">
      <c r="A54" s="3"/>
      <c r="B54" s="3"/>
    </row>
    <row r="55" spans="1:2">
      <c r="A55" s="3"/>
      <c r="B55" s="3"/>
    </row>
    <row r="56" spans="1:2">
      <c r="A56" s="3"/>
      <c r="B56" s="3"/>
    </row>
    <row r="57" spans="1:2">
      <c r="A57" s="3"/>
      <c r="B57" s="3"/>
    </row>
    <row r="58" spans="1:2">
      <c r="A58" s="3"/>
      <c r="B58" s="3"/>
    </row>
    <row r="59" spans="1:2">
      <c r="A59" s="3"/>
      <c r="B59" s="3"/>
    </row>
    <row r="60" spans="1:2">
      <c r="A60" s="3"/>
      <c r="B60" s="3"/>
    </row>
    <row r="61" spans="1:2">
      <c r="A61" s="3"/>
      <c r="B61" s="3"/>
    </row>
    <row r="62" spans="1:2">
      <c r="A62" s="3"/>
      <c r="B62" s="3"/>
    </row>
    <row r="63" spans="1:2">
      <c r="A63" s="3"/>
      <c r="B63" s="3"/>
    </row>
    <row r="64" spans="1:2">
      <c r="A64" s="3"/>
      <c r="B64" s="3"/>
    </row>
    <row r="65" spans="1:2">
      <c r="A65" s="3"/>
      <c r="B65" s="3"/>
    </row>
    <row r="66" spans="1:2">
      <c r="A66" s="3"/>
      <c r="B66" s="3"/>
    </row>
    <row r="67" spans="1:2">
      <c r="A67" s="3"/>
      <c r="B67" s="3"/>
    </row>
    <row r="68" spans="1:2">
      <c r="A68" s="3"/>
      <c r="B68" s="3"/>
    </row>
    <row r="69" spans="1:2">
      <c r="A69" s="3"/>
      <c r="B69" s="3"/>
    </row>
    <row r="70" spans="1:2">
      <c r="A70" s="3"/>
      <c r="B70" s="3"/>
    </row>
    <row r="71" spans="1:2">
      <c r="A71" s="3"/>
      <c r="B71" s="3"/>
    </row>
    <row r="72" spans="1:2">
      <c r="A72" s="3"/>
      <c r="B72" s="3"/>
    </row>
    <row r="73" spans="1:2">
      <c r="A73" s="3"/>
      <c r="B73" s="3"/>
    </row>
    <row r="74" spans="1:2">
      <c r="A74" s="3"/>
      <c r="B74" s="3"/>
    </row>
    <row r="75" spans="1:2">
      <c r="A75" s="3"/>
      <c r="B75" s="3"/>
    </row>
    <row r="76" spans="1:2">
      <c r="A76" s="3"/>
      <c r="B76" s="3"/>
    </row>
    <row r="77" spans="1:2">
      <c r="A77" s="3"/>
      <c r="B77" s="3"/>
    </row>
    <row r="78" spans="1:2">
      <c r="A78" s="3"/>
      <c r="B78" s="3"/>
    </row>
    <row r="79" spans="1:2">
      <c r="A79" s="3"/>
      <c r="B79" s="3"/>
    </row>
    <row r="80" spans="1:2">
      <c r="A80" s="3"/>
      <c r="B80" s="3"/>
    </row>
    <row r="81" spans="1:2">
      <c r="A81" s="3"/>
      <c r="B81" s="3"/>
    </row>
    <row r="82" spans="1:2">
      <c r="A82" s="3"/>
      <c r="B82" s="3"/>
    </row>
    <row r="83" spans="1:2">
      <c r="A83" s="3"/>
      <c r="B83" s="3"/>
    </row>
    <row r="84" spans="1:2">
      <c r="A84" s="3"/>
      <c r="B84" s="3"/>
    </row>
    <row r="85" spans="1:2">
      <c r="A85" s="3"/>
      <c r="B85" s="3"/>
    </row>
    <row r="86" spans="1:2">
      <c r="A86" s="3"/>
      <c r="B86" s="3"/>
    </row>
    <row r="87" spans="1:2">
      <c r="A87" s="3"/>
      <c r="B87" s="3"/>
    </row>
    <row r="88" spans="1:2">
      <c r="A88" s="3"/>
      <c r="B88" s="3"/>
    </row>
    <row r="89" spans="1:2">
      <c r="A89" s="3"/>
      <c r="B89" s="3"/>
    </row>
    <row r="90" spans="1:2">
      <c r="A90" s="3"/>
      <c r="B90" s="3"/>
    </row>
    <row r="91" spans="1:2">
      <c r="A91" s="3"/>
      <c r="B91" s="3"/>
    </row>
    <row r="92" spans="1:2">
      <c r="A92" s="3"/>
      <c r="B92" s="3"/>
    </row>
    <row r="93" spans="1:2">
      <c r="A93" s="3"/>
      <c r="B93" s="3"/>
    </row>
    <row r="94" spans="1:2">
      <c r="A94" s="3"/>
      <c r="B94" s="3"/>
    </row>
    <row r="95" spans="1:2">
      <c r="A95" s="3"/>
      <c r="B95" s="3"/>
    </row>
    <row r="96" spans="1:2">
      <c r="A96" s="3"/>
      <c r="B96" s="3"/>
    </row>
    <row r="97" spans="1:2">
      <c r="A97" s="3"/>
      <c r="B97" s="3"/>
    </row>
    <row r="98" spans="1:2">
      <c r="A98" s="3"/>
      <c r="B98" s="3"/>
    </row>
    <row r="99" spans="1:2">
      <c r="A99" s="3"/>
      <c r="B99" s="3"/>
    </row>
    <row r="100" spans="1:2">
      <c r="A100" s="3"/>
      <c r="B100" s="3"/>
    </row>
    <row r="101" spans="1:2">
      <c r="A101" s="3"/>
      <c r="B101" s="3"/>
    </row>
    <row r="102" spans="1:2">
      <c r="A102" s="3"/>
      <c r="B102" s="3"/>
    </row>
    <row r="103" spans="1:2">
      <c r="A103" s="3"/>
      <c r="B103" s="3"/>
    </row>
    <row r="104" spans="1:2">
      <c r="A104" s="3"/>
      <c r="B104" s="3"/>
    </row>
    <row r="105" spans="1:2">
      <c r="A105" s="3"/>
      <c r="B105" s="3"/>
    </row>
    <row r="106" spans="1:2">
      <c r="A106" s="3"/>
      <c r="B106" s="3"/>
    </row>
    <row r="107" spans="1:2">
      <c r="A107" s="3"/>
      <c r="B107" s="3"/>
    </row>
    <row r="108" spans="1:2">
      <c r="A108" s="3"/>
      <c r="B108" s="3"/>
    </row>
    <row r="109" spans="1:2">
      <c r="A109" s="3"/>
      <c r="B109" s="3"/>
    </row>
    <row r="110" spans="1:2">
      <c r="A110" s="3"/>
      <c r="B110" s="3"/>
    </row>
    <row r="111" spans="1:2">
      <c r="A111" s="3"/>
      <c r="B111" s="3"/>
    </row>
    <row r="112" spans="1:2">
      <c r="A112" s="3"/>
      <c r="B112" s="3"/>
    </row>
    <row r="113" spans="1:2">
      <c r="A113" s="3"/>
      <c r="B113" s="3"/>
    </row>
    <row r="114" spans="1:2">
      <c r="A114" s="3"/>
      <c r="B114" s="3"/>
    </row>
    <row r="115" spans="1:2">
      <c r="A115" s="3"/>
      <c r="B115" s="3"/>
    </row>
    <row r="116" spans="1:2">
      <c r="A116" s="3"/>
      <c r="B116" s="3"/>
    </row>
    <row r="117" spans="1:2">
      <c r="A117" s="3"/>
      <c r="B117" s="3"/>
    </row>
    <row r="118" spans="1:2">
      <c r="A118" s="3"/>
      <c r="B118" s="3"/>
    </row>
    <row r="119" spans="1:2">
      <c r="A119" s="3"/>
      <c r="B119" s="3"/>
    </row>
    <row r="120" spans="1:2">
      <c r="A120" s="3"/>
      <c r="B120" s="3"/>
    </row>
    <row r="121" spans="1:2">
      <c r="A121" s="3"/>
      <c r="B121" s="3"/>
    </row>
    <row r="122" spans="1:2">
      <c r="A122" s="3"/>
      <c r="B122" s="3"/>
    </row>
    <row r="123" spans="1:2">
      <c r="A123" s="3"/>
      <c r="B123" s="3"/>
    </row>
    <row r="124" spans="1:2">
      <c r="A124" s="3"/>
      <c r="B124" s="3"/>
    </row>
    <row r="125" spans="1:2">
      <c r="A125" s="3"/>
      <c r="B125" s="3"/>
    </row>
    <row r="126" spans="1:2">
      <c r="A126" s="3"/>
      <c r="B126" s="3"/>
    </row>
    <row r="127" spans="1:2">
      <c r="A127" s="3"/>
      <c r="B127" s="3"/>
    </row>
    <row r="128" spans="1:2">
      <c r="A128" s="3"/>
      <c r="B128" s="3"/>
    </row>
    <row r="129" spans="1:2">
      <c r="A129" s="3"/>
      <c r="B129" s="3"/>
    </row>
    <row r="130" spans="1:2">
      <c r="A130" s="3"/>
      <c r="B130" s="3"/>
    </row>
    <row r="131" spans="1:2">
      <c r="A131" s="3"/>
      <c r="B131" s="3"/>
    </row>
    <row r="132" spans="1:2">
      <c r="A132" s="3"/>
      <c r="B132" s="3"/>
    </row>
    <row r="133" spans="1:2">
      <c r="A133" s="3"/>
      <c r="B133" s="3"/>
    </row>
    <row r="134" spans="1:2">
      <c r="A134" s="3"/>
      <c r="B134" s="3"/>
    </row>
    <row r="135" spans="1:2">
      <c r="A135" s="3"/>
      <c r="B135" s="3"/>
    </row>
    <row r="136" spans="1:2">
      <c r="A136" s="3"/>
      <c r="B136" s="3"/>
    </row>
    <row r="137" spans="1:2">
      <c r="A137" s="3"/>
      <c r="B137" s="3"/>
    </row>
    <row r="138" spans="1:2">
      <c r="A138" s="3"/>
      <c r="B138" s="3"/>
    </row>
    <row r="139" spans="1:2">
      <c r="A139" s="3"/>
      <c r="B139" s="3"/>
    </row>
    <row r="140" spans="1:2">
      <c r="A140" s="3"/>
      <c r="B140" s="3"/>
    </row>
    <row r="141" spans="1:2">
      <c r="A141" s="3"/>
      <c r="B141" s="3"/>
    </row>
    <row r="142" spans="1:2">
      <c r="A142" s="3"/>
      <c r="B142" s="3"/>
    </row>
    <row r="143" spans="1:2">
      <c r="A143" s="3"/>
      <c r="B143" s="3"/>
    </row>
    <row r="144" spans="1:2">
      <c r="A144" s="3"/>
      <c r="B144" s="3"/>
    </row>
    <row r="145" spans="1:2">
      <c r="A145" s="3"/>
      <c r="B145" s="3"/>
    </row>
    <row r="146" spans="1:2">
      <c r="A146" s="3"/>
      <c r="B146" s="3"/>
    </row>
    <row r="147" spans="1:2">
      <c r="A147" s="3"/>
      <c r="B147" s="3"/>
    </row>
    <row r="148" spans="1:2">
      <c r="A148" s="3"/>
      <c r="B148" s="3"/>
    </row>
    <row r="149" spans="1:2">
      <c r="A149" s="3"/>
      <c r="B149" s="3"/>
    </row>
    <row r="150" spans="1:2">
      <c r="A150" s="3"/>
      <c r="B150" s="3"/>
    </row>
    <row r="151" spans="1:2">
      <c r="A151" s="3"/>
      <c r="B151" s="3"/>
    </row>
    <row r="152" spans="1:2">
      <c r="A152" s="3"/>
      <c r="B152" s="3"/>
    </row>
    <row r="153" spans="1:2">
      <c r="A153" s="3"/>
      <c r="B153" s="3"/>
    </row>
    <row r="154" spans="1:2">
      <c r="A154" s="3"/>
      <c r="B154" s="3"/>
    </row>
    <row r="155" spans="1:2">
      <c r="A155" s="3"/>
      <c r="B155" s="3"/>
    </row>
    <row r="156" spans="1:2">
      <c r="A156" s="3"/>
      <c r="B156" s="3"/>
    </row>
    <row r="157" spans="1:2">
      <c r="A157" s="3"/>
      <c r="B157" s="3"/>
    </row>
    <row r="158" spans="1:2">
      <c r="A158" s="3"/>
      <c r="B158" s="3"/>
    </row>
    <row r="159" spans="1:2">
      <c r="A159" s="3"/>
      <c r="B159" s="3"/>
    </row>
    <row r="160" spans="1:2">
      <c r="A160" s="3"/>
      <c r="B160" s="3"/>
    </row>
    <row r="161" spans="1:2">
      <c r="A161" s="3"/>
      <c r="B161" s="3"/>
    </row>
    <row r="162" spans="1:2">
      <c r="A162" s="3"/>
      <c r="B162" s="3"/>
    </row>
    <row r="163" spans="1:2">
      <c r="A163" s="3"/>
      <c r="B163" s="3"/>
    </row>
    <row r="164" spans="1:2">
      <c r="A164" s="3"/>
      <c r="B164" s="3"/>
    </row>
    <row r="165" spans="1:2">
      <c r="A165" s="3"/>
      <c r="B165" s="3"/>
    </row>
    <row r="166" spans="1:2">
      <c r="A166" s="3"/>
      <c r="B166" s="3"/>
    </row>
    <row r="167" spans="1:2">
      <c r="A167" s="3"/>
      <c r="B167" s="3"/>
    </row>
    <row r="168" spans="1:2">
      <c r="A168" s="3"/>
      <c r="B168" s="3"/>
    </row>
    <row r="169" spans="1:2">
      <c r="A169" s="3"/>
      <c r="B169" s="3"/>
    </row>
    <row r="170" spans="1:2">
      <c r="A170" s="3"/>
      <c r="B170" s="3"/>
    </row>
    <row r="171" spans="1:2">
      <c r="A171" s="3"/>
      <c r="B171" s="3"/>
    </row>
    <row r="172" spans="1:2">
      <c r="A172" s="3"/>
      <c r="B172" s="3"/>
    </row>
    <row r="173" spans="1:2">
      <c r="A173" s="3"/>
      <c r="B173" s="3"/>
    </row>
    <row r="174" spans="1:2">
      <c r="A174" s="3"/>
      <c r="B174" s="3"/>
    </row>
    <row r="175" spans="1:2">
      <c r="A175" s="3"/>
      <c r="B175" s="3"/>
    </row>
    <row r="176" spans="1:2">
      <c r="A176" s="3"/>
      <c r="B176" s="3"/>
    </row>
    <row r="177" spans="1:2">
      <c r="A177" s="3"/>
      <c r="B177" s="3"/>
    </row>
    <row r="178" spans="1:2">
      <c r="A178" s="3"/>
      <c r="B178" s="3"/>
    </row>
    <row r="179" spans="1:2">
      <c r="A179" s="3"/>
      <c r="B179" s="3"/>
    </row>
    <row r="180" spans="1:2">
      <c r="A180" s="3"/>
      <c r="B180" s="3"/>
    </row>
    <row r="181" spans="1:2">
      <c r="A181" s="3"/>
      <c r="B181" s="3"/>
    </row>
    <row r="182" spans="1:2">
      <c r="A182" s="3"/>
      <c r="B182" s="3"/>
    </row>
    <row r="183" spans="1:2">
      <c r="A183" s="3"/>
      <c r="B183" s="3"/>
    </row>
    <row r="184" spans="1:2">
      <c r="A184" s="3"/>
      <c r="B184" s="3"/>
    </row>
    <row r="185" spans="1:2">
      <c r="A185" s="3"/>
      <c r="B185" s="3"/>
    </row>
    <row r="186" spans="1:2">
      <c r="A186" s="3"/>
      <c r="B186" s="3"/>
    </row>
    <row r="187" spans="1:2">
      <c r="A187" s="3"/>
      <c r="B187" s="3"/>
    </row>
    <row r="188" spans="1:2">
      <c r="A188" s="3"/>
      <c r="B188" s="3"/>
    </row>
    <row r="189" spans="1:2">
      <c r="A189" s="3"/>
      <c r="B189" s="3"/>
    </row>
    <row r="190" spans="1:2">
      <c r="A190" s="3"/>
      <c r="B190" s="3"/>
    </row>
    <row r="191" spans="1:2">
      <c r="A191" s="3"/>
      <c r="B191" s="3"/>
    </row>
    <row r="192" spans="1:2">
      <c r="A192" s="3"/>
      <c r="B192" s="3"/>
    </row>
    <row r="193" spans="1:2">
      <c r="A193" s="3"/>
      <c r="B193" s="3"/>
    </row>
    <row r="194" spans="1:2">
      <c r="A194" s="3"/>
      <c r="B194" s="3"/>
    </row>
    <row r="195" spans="1:2">
      <c r="A195" s="3"/>
      <c r="B195" s="3"/>
    </row>
    <row r="196" spans="1:2">
      <c r="A196" s="3"/>
      <c r="B196" s="3"/>
    </row>
    <row r="197" spans="1:2">
      <c r="A197" s="3"/>
      <c r="B197" s="3"/>
    </row>
    <row r="198" spans="1:2">
      <c r="A198" s="3"/>
      <c r="B198" s="3"/>
    </row>
    <row r="199" spans="1:2">
      <c r="A199" s="3"/>
      <c r="B199" s="3"/>
    </row>
    <row r="200" spans="1:2">
      <c r="A200" s="3"/>
      <c r="B200" s="3"/>
    </row>
    <row r="201" spans="1:2">
      <c r="A201" s="3"/>
      <c r="B201" s="3"/>
    </row>
    <row r="202" spans="1:2">
      <c r="A202" s="3"/>
      <c r="B202" s="3"/>
    </row>
    <row r="203" spans="1:2">
      <c r="A203" s="3"/>
      <c r="B203" s="3"/>
    </row>
    <row r="204" spans="1:2">
      <c r="A204" s="3"/>
      <c r="B204" s="3"/>
    </row>
    <row r="205" spans="1:2">
      <c r="A205" s="3"/>
      <c r="B205" s="3"/>
    </row>
    <row r="206" spans="1:2">
      <c r="A206" s="3"/>
      <c r="B206" s="3"/>
    </row>
    <row r="207" spans="1:2">
      <c r="A207" s="3"/>
      <c r="B207" s="3"/>
    </row>
    <row r="208" spans="1:2">
      <c r="A208" s="3"/>
      <c r="B208" s="3"/>
    </row>
    <row r="209" spans="1:2">
      <c r="A209" s="3"/>
      <c r="B209" s="3"/>
    </row>
    <row r="210" spans="1:2">
      <c r="A210" s="3"/>
      <c r="B210" s="3"/>
    </row>
    <row r="211" spans="1:2">
      <c r="A211" s="3"/>
      <c r="B211" s="3"/>
    </row>
    <row r="212" spans="1:2">
      <c r="A212" s="3"/>
      <c r="B212" s="3"/>
    </row>
    <row r="213" spans="1:2">
      <c r="A213" s="3"/>
      <c r="B213" s="3"/>
    </row>
    <row r="214" spans="1:2">
      <c r="A214" s="3"/>
      <c r="B214" s="3"/>
    </row>
    <row r="215" spans="1:2">
      <c r="A215" s="3"/>
      <c r="B215" s="3"/>
    </row>
    <row r="216" spans="1:2">
      <c r="A216" s="3"/>
      <c r="B216" s="3"/>
    </row>
    <row r="217" spans="1:2">
      <c r="A217" s="3"/>
      <c r="B217" s="3"/>
    </row>
    <row r="218" spans="1:2">
      <c r="A218" s="3"/>
      <c r="B218" s="3"/>
    </row>
    <row r="219" spans="1:2">
      <c r="A219" s="3"/>
      <c r="B219" s="3"/>
    </row>
    <row r="220" spans="1:2">
      <c r="A220" s="3"/>
      <c r="B220" s="3"/>
    </row>
    <row r="221" spans="1:2">
      <c r="A221" s="3"/>
      <c r="B221" s="3"/>
    </row>
    <row r="222" spans="1:2">
      <c r="A222" s="3"/>
      <c r="B222" s="3"/>
    </row>
    <row r="223" spans="1:2">
      <c r="A223" s="3"/>
      <c r="B223" s="3"/>
    </row>
    <row r="224" spans="1:2">
      <c r="A224" s="3"/>
      <c r="B224" s="3"/>
    </row>
    <row r="225" spans="1:2">
      <c r="A225" s="3"/>
      <c r="B225" s="3"/>
    </row>
    <row r="226" spans="1:2">
      <c r="A226" s="3"/>
      <c r="B226" s="3"/>
    </row>
    <row r="227" spans="1:2">
      <c r="A227" s="3"/>
      <c r="B227" s="3"/>
    </row>
    <row r="228" spans="1:2">
      <c r="A228" s="3"/>
      <c r="B228" s="3"/>
    </row>
    <row r="229" spans="1:2">
      <c r="A229" s="3"/>
      <c r="B229" s="3"/>
    </row>
    <row r="230" spans="1:2">
      <c r="A230" s="3"/>
      <c r="B230" s="3"/>
    </row>
    <row r="231" spans="1:2">
      <c r="A231" s="3"/>
      <c r="B231" s="3"/>
    </row>
    <row r="232" spans="1:2">
      <c r="A232" s="3"/>
      <c r="B232" s="3"/>
    </row>
    <row r="233" spans="1:2">
      <c r="A233" s="3"/>
      <c r="B233" s="3"/>
    </row>
    <row r="234" spans="1:2">
      <c r="A234" s="3"/>
      <c r="B234" s="3"/>
    </row>
    <row r="235" spans="1:2">
      <c r="A235" s="3"/>
      <c r="B235" s="3"/>
    </row>
    <row r="236" spans="1:2">
      <c r="A236" s="3"/>
      <c r="B236" s="3"/>
    </row>
    <row r="237" spans="1:2">
      <c r="A237" s="3"/>
      <c r="B237" s="3"/>
    </row>
    <row r="238" spans="1:2">
      <c r="A238" s="3"/>
      <c r="B238" s="3"/>
    </row>
    <row r="239" spans="1:2">
      <c r="A239" s="3"/>
      <c r="B239" s="3"/>
    </row>
    <row r="240" spans="1:2">
      <c r="A240" s="3"/>
      <c r="B240" s="3"/>
    </row>
    <row r="241" spans="1:2">
      <c r="A241" s="3"/>
      <c r="B241" s="3"/>
    </row>
    <row r="242" spans="1:2">
      <c r="A242" s="3"/>
      <c r="B242" s="3"/>
    </row>
    <row r="243" spans="1:2">
      <c r="A243" s="3"/>
      <c r="B243" s="3"/>
    </row>
    <row r="244" spans="1:2">
      <c r="A244" s="3"/>
      <c r="B244" s="3"/>
    </row>
    <row r="245" spans="1:2">
      <c r="A245" s="3"/>
      <c r="B245" s="3"/>
    </row>
    <row r="246" spans="1:2">
      <c r="A246" s="3"/>
      <c r="B246" s="3"/>
    </row>
    <row r="247" spans="1:2">
      <c r="A247" s="3"/>
      <c r="B247" s="3"/>
    </row>
    <row r="248" spans="1:2">
      <c r="A248" s="3"/>
      <c r="B248" s="3"/>
    </row>
    <row r="249" spans="1:2">
      <c r="A249" s="3"/>
      <c r="B249" s="3"/>
    </row>
    <row r="250" spans="1:2">
      <c r="A250" s="3"/>
      <c r="B250" s="3"/>
    </row>
    <row r="251" spans="1:2">
      <c r="A251" s="3"/>
      <c r="B251" s="3"/>
    </row>
    <row r="252" spans="1:2">
      <c r="A252" s="3"/>
      <c r="B252" s="3"/>
    </row>
    <row r="253" spans="1:2">
      <c r="A253" s="3"/>
      <c r="B253" s="3"/>
    </row>
    <row r="254" spans="1:2">
      <c r="A254" s="3"/>
      <c r="B254" s="3"/>
    </row>
    <row r="255" spans="1:2">
      <c r="A255" s="3"/>
      <c r="B255" s="3"/>
    </row>
    <row r="256" spans="1:2">
      <c r="A256" s="3"/>
      <c r="B256" s="3"/>
    </row>
    <row r="257" spans="1:2">
      <c r="A257" s="3"/>
      <c r="B257" s="3"/>
    </row>
    <row r="258" spans="1:2">
      <c r="A258" s="3"/>
      <c r="B258" s="3"/>
    </row>
    <row r="259" spans="1:2">
      <c r="A259" s="3"/>
      <c r="B259" s="3"/>
    </row>
    <row r="260" spans="1:2">
      <c r="A260" s="3"/>
      <c r="B260" s="3"/>
    </row>
    <row r="261" spans="1:2">
      <c r="A261" s="3"/>
      <c r="B261" s="3"/>
    </row>
    <row r="262" spans="1:2">
      <c r="A262" s="3"/>
      <c r="B262" s="3"/>
    </row>
    <row r="263" spans="1:2">
      <c r="A263" s="3"/>
      <c r="B263" s="3"/>
    </row>
    <row r="264" spans="1:2">
      <c r="A264" s="3"/>
      <c r="B264" s="3"/>
    </row>
    <row r="265" spans="1:2">
      <c r="A265" s="3"/>
      <c r="B265" s="3"/>
    </row>
    <row r="266" spans="1:2">
      <c r="A266" s="3"/>
      <c r="B266" s="3"/>
    </row>
    <row r="267" spans="1:2">
      <c r="A267" s="3"/>
      <c r="B267" s="3"/>
    </row>
    <row r="268" spans="1:2">
      <c r="A268" s="3"/>
      <c r="B268" s="3"/>
    </row>
    <row r="269" spans="1:2">
      <c r="A269" s="3"/>
      <c r="B269" s="3"/>
    </row>
    <row r="270" spans="1:2">
      <c r="A270" s="3"/>
      <c r="B270" s="3"/>
    </row>
    <row r="271" spans="1:2">
      <c r="A271" s="3"/>
      <c r="B271" s="3"/>
    </row>
    <row r="272" spans="1:2">
      <c r="A272" s="3"/>
      <c r="B272" s="3"/>
    </row>
    <row r="273" spans="1:2">
      <c r="A273" s="3"/>
      <c r="B273" s="3"/>
    </row>
    <row r="274" spans="1:2">
      <c r="A274" s="3"/>
      <c r="B274" s="3"/>
    </row>
    <row r="275" spans="1:2">
      <c r="A275" s="3"/>
      <c r="B275" s="3"/>
    </row>
    <row r="276" spans="1:2">
      <c r="A276" s="3"/>
      <c r="B276" s="3"/>
    </row>
    <row r="277" spans="1:2">
      <c r="A277" s="3"/>
      <c r="B277" s="3"/>
    </row>
    <row r="278" spans="1:2">
      <c r="A278" s="3"/>
      <c r="B278" s="3"/>
    </row>
    <row r="279" spans="1:2">
      <c r="A279" s="3"/>
      <c r="B279" s="3"/>
    </row>
    <row r="280" spans="1:2">
      <c r="A280" s="3"/>
      <c r="B280" s="3"/>
    </row>
    <row r="281" spans="1:2">
      <c r="A281" s="3"/>
      <c r="B281" s="3"/>
    </row>
    <row r="282" spans="1:2">
      <c r="A282" s="3"/>
      <c r="B282" s="3"/>
    </row>
    <row r="283" spans="1:2">
      <c r="A283" s="3"/>
      <c r="B283" s="3"/>
    </row>
    <row r="284" spans="1:2">
      <c r="A284" s="3"/>
      <c r="B284" s="3"/>
    </row>
    <row r="285" spans="1:2">
      <c r="A285" s="3"/>
      <c r="B285" s="3"/>
    </row>
    <row r="286" spans="1:2">
      <c r="A286" s="3"/>
      <c r="B286" s="3"/>
    </row>
    <row r="287" spans="1:2">
      <c r="A287" s="3"/>
      <c r="B287" s="3"/>
    </row>
    <row r="288" spans="1:2">
      <c r="A288" s="3"/>
      <c r="B288" s="3"/>
    </row>
    <row r="289" spans="1:2">
      <c r="A289" s="3"/>
      <c r="B289" s="3"/>
    </row>
    <row r="290" spans="1:2">
      <c r="A290" s="3"/>
      <c r="B290" s="3"/>
    </row>
    <row r="291" spans="1:2">
      <c r="A291" s="3"/>
      <c r="B291" s="3"/>
    </row>
    <row r="292" spans="1:2">
      <c r="A292" s="3"/>
      <c r="B292" s="3"/>
    </row>
    <row r="293" spans="1:2">
      <c r="A293" s="3"/>
      <c r="B293" s="3"/>
    </row>
    <row r="294" spans="1:2">
      <c r="A294" s="3"/>
      <c r="B294" s="3"/>
    </row>
    <row r="295" spans="1:2">
      <c r="A295" s="3"/>
      <c r="B295" s="3"/>
    </row>
    <row r="296" spans="1:2">
      <c r="A296" s="3"/>
      <c r="B296" s="3"/>
    </row>
    <row r="297" spans="1:2">
      <c r="A297" s="3"/>
      <c r="B297" s="3"/>
    </row>
    <row r="298" spans="1:2">
      <c r="A298" s="3"/>
      <c r="B298" s="3"/>
    </row>
    <row r="299" spans="1:2">
      <c r="A299" s="3"/>
      <c r="B299" s="3"/>
    </row>
    <row r="300" spans="1:2">
      <c r="A300" s="3"/>
      <c r="B300" s="3"/>
    </row>
    <row r="301" spans="1:2">
      <c r="A301" s="3"/>
      <c r="B301" s="3"/>
    </row>
    <row r="302" spans="1:2">
      <c r="A302" s="3"/>
      <c r="B302" s="3"/>
    </row>
    <row r="303" spans="1:2">
      <c r="A303" s="3"/>
      <c r="B303" s="3"/>
    </row>
    <row r="304" spans="1:2">
      <c r="A304" s="3"/>
      <c r="B304" s="3"/>
    </row>
    <row r="305" spans="1:2">
      <c r="A305" s="3"/>
      <c r="B305" s="3"/>
    </row>
    <row r="306" spans="1:2">
      <c r="A306" s="3"/>
      <c r="B306" s="3"/>
    </row>
    <row r="307" spans="1:2">
      <c r="A307" s="3"/>
      <c r="B307" s="3"/>
    </row>
    <row r="308" spans="1:2">
      <c r="A308" s="3"/>
      <c r="B308" s="3"/>
    </row>
    <row r="309" spans="1:2">
      <c r="A309" s="3"/>
      <c r="B309" s="3"/>
    </row>
    <row r="310" spans="1:2">
      <c r="A310" s="3"/>
      <c r="B310" s="3"/>
    </row>
    <row r="311" spans="1:2">
      <c r="A311" s="3"/>
      <c r="B311" s="3"/>
    </row>
    <row r="312" spans="1:2">
      <c r="A312" s="3"/>
      <c r="B312" s="3"/>
    </row>
    <row r="313" spans="1:2">
      <c r="A313" s="3"/>
      <c r="B313" s="3"/>
    </row>
    <row r="314" spans="1:2">
      <c r="A314" s="3"/>
      <c r="B314" s="3"/>
    </row>
    <row r="315" spans="1:2">
      <c r="A315" s="3"/>
      <c r="B315" s="3"/>
    </row>
    <row r="316" spans="1:2">
      <c r="A316" s="3"/>
      <c r="B316" s="3"/>
    </row>
    <row r="317" spans="1:2">
      <c r="A317" s="3"/>
      <c r="B317" s="3"/>
    </row>
    <row r="318" spans="1:2">
      <c r="A318" s="3"/>
      <c r="B318" s="3"/>
    </row>
    <row r="319" spans="1:2">
      <c r="A319" s="3"/>
      <c r="B319" s="3"/>
    </row>
    <row r="320" spans="1:2">
      <c r="A320" s="3"/>
      <c r="B320" s="3"/>
    </row>
    <row r="321" spans="1:2">
      <c r="A321" s="3"/>
      <c r="B321" s="3"/>
    </row>
    <row r="322" spans="1:2">
      <c r="A322" s="3"/>
      <c r="B322" s="3"/>
    </row>
    <row r="323" spans="1:2">
      <c r="A323" s="3"/>
      <c r="B323" s="3"/>
    </row>
    <row r="324" spans="1:2">
      <c r="A324" s="3"/>
      <c r="B324" s="3"/>
    </row>
    <row r="325" spans="1:2">
      <c r="A325" s="3"/>
      <c r="B325" s="3"/>
    </row>
    <row r="326" spans="1:2">
      <c r="A326" s="3"/>
      <c r="B326" s="3"/>
    </row>
    <row r="327" spans="1:2">
      <c r="A327" s="3"/>
      <c r="B327" s="3"/>
    </row>
    <row r="328" spans="1:2">
      <c r="A328" s="3"/>
      <c r="B328" s="3"/>
    </row>
    <row r="329" spans="1:2">
      <c r="A329" s="3"/>
      <c r="B329" s="3"/>
    </row>
    <row r="330" spans="1:2">
      <c r="A330" s="3"/>
      <c r="B330" s="3"/>
    </row>
    <row r="331" spans="1:2">
      <c r="A331" s="3"/>
      <c r="B331" s="3"/>
    </row>
    <row r="332" spans="1:2">
      <c r="A332" s="3"/>
      <c r="B332" s="3"/>
    </row>
    <row r="333" spans="1:2">
      <c r="A333" s="3"/>
      <c r="B333" s="3"/>
    </row>
    <row r="334" spans="1:2">
      <c r="A334" s="3"/>
      <c r="B334" s="3"/>
    </row>
    <row r="335" spans="1:2">
      <c r="A335" s="3"/>
      <c r="B335" s="3"/>
    </row>
  </sheetData>
  <sheetProtection algorithmName="SHA-512" hashValue="zmp7m4Y/jzOu8EhJTxzBRsb7FmFyT5I3quzfOsW49CpiSAT2XRYRjJQol5YRBJf78qTPpPAy+OzQodmFsQVNBw==" saltValue="A+muEgBATrnMPPO0h/WGvg==" spinCount="100000" sheet="1" objects="1" scenarios="1" formatColumns="0" formatRows="0" autoFilter="0"/>
  <mergeCells count="31">
    <mergeCell ref="A36:C36"/>
    <mergeCell ref="A30:C30"/>
    <mergeCell ref="B33:C33"/>
    <mergeCell ref="B34:C34"/>
    <mergeCell ref="B4:C4"/>
    <mergeCell ref="B32:C32"/>
    <mergeCell ref="B28:C28"/>
    <mergeCell ref="B5:C5"/>
    <mergeCell ref="B6:C6"/>
    <mergeCell ref="B7:C7"/>
    <mergeCell ref="B8:C8"/>
    <mergeCell ref="B9:C9"/>
    <mergeCell ref="B22:C22"/>
    <mergeCell ref="B14:C14"/>
    <mergeCell ref="B21:C21"/>
    <mergeCell ref="A1:B1"/>
    <mergeCell ref="B24:C24"/>
    <mergeCell ref="A2:D2"/>
    <mergeCell ref="B23:C23"/>
    <mergeCell ref="A40:B40"/>
    <mergeCell ref="C40:D40"/>
    <mergeCell ref="B10:C10"/>
    <mergeCell ref="B25:C25"/>
    <mergeCell ref="B15:C15"/>
    <mergeCell ref="A31:F31"/>
    <mergeCell ref="B35:C35"/>
    <mergeCell ref="B16:C16"/>
    <mergeCell ref="B18:C18"/>
    <mergeCell ref="B19:C19"/>
    <mergeCell ref="B17:C17"/>
    <mergeCell ref="B20:C20"/>
  </mergeCells>
  <dataValidations count="2">
    <dataValidation type="decimal" operator="greaterThanOrEqual" allowBlank="1" showInputMessage="1" showErrorMessage="1" sqref="D10 E5:E29 E32:E35" xr:uid="{00000000-0002-0000-0600-000000000000}">
      <formula1>0</formula1>
    </dataValidation>
    <dataValidation type="whole" operator="greaterThanOrEqual" allowBlank="1" showInputMessage="1" showErrorMessage="1" sqref="D5:D9 D11:D29 D32:D35" xr:uid="{00000000-0002-0000-0600-000001000000}">
      <formula1>0</formula1>
    </dataValidation>
  </dataValidations>
  <printOptions horizontalCentered="1"/>
  <pageMargins left="0.2" right="0.2" top="0.2" bottom="0.2" header="0.3" footer="0.3"/>
  <pageSetup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T109"/>
  <sheetViews>
    <sheetView zoomScale="90" zoomScaleNormal="90" zoomScaleSheetLayoutView="80" workbookViewId="0">
      <pane xSplit="1" ySplit="5" topLeftCell="B6" activePane="bottomRight" state="frozenSplit"/>
      <selection pane="topRight"/>
      <selection pane="bottomLeft"/>
      <selection pane="bottomRight"/>
    </sheetView>
  </sheetViews>
  <sheetFormatPr defaultColWidth="1.44140625" defaultRowHeight="12.75"/>
  <cols>
    <col min="1" max="1" width="38.6640625" style="14" customWidth="1"/>
    <col min="2" max="2" width="15.21875" style="14" customWidth="1"/>
    <col min="3" max="3" width="1.44140625" style="14" customWidth="1"/>
    <col min="4" max="8" width="12.77734375" style="14" customWidth="1"/>
    <col min="9" max="11" width="13.6640625" style="14" customWidth="1"/>
    <col min="12" max="14" width="13.6640625" style="14" hidden="1" customWidth="1"/>
    <col min="15" max="18" width="12.77734375" style="14" customWidth="1"/>
    <col min="19" max="19" width="11.6640625" style="14" customWidth="1"/>
    <col min="20" max="20" width="4.7773437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688" t="str">
        <f>IF('A- Front Page'!B6="","",'A- Front Page'!B6)</f>
        <v/>
      </c>
      <c r="B1" s="47"/>
    </row>
    <row r="2" spans="1:20" s="3" customFormat="1" ht="27">
      <c r="A2" s="376" t="s">
        <v>42</v>
      </c>
      <c r="D2" s="15"/>
      <c r="E2" s="15"/>
    </row>
    <row r="3" spans="1:20" s="3" customFormat="1" ht="15.75"/>
    <row r="4" spans="1:20" s="734" customFormat="1" ht="36.75" customHeight="1">
      <c r="A4" s="698" t="s">
        <v>4</v>
      </c>
      <c r="B4" s="699" t="s">
        <v>36</v>
      </c>
      <c r="C4" s="735"/>
      <c r="D4" s="700" t="s">
        <v>16</v>
      </c>
      <c r="E4" s="700" t="s">
        <v>17</v>
      </c>
      <c r="F4" s="701" t="s">
        <v>18</v>
      </c>
      <c r="G4" s="701" t="s">
        <v>25</v>
      </c>
      <c r="H4" s="701" t="s">
        <v>12</v>
      </c>
      <c r="I4" s="701" t="s">
        <v>32</v>
      </c>
      <c r="J4" s="701" t="s">
        <v>33</v>
      </c>
      <c r="K4" s="701" t="s">
        <v>14</v>
      </c>
      <c r="L4" s="701" t="s">
        <v>246</v>
      </c>
      <c r="M4" s="701" t="s">
        <v>247</v>
      </c>
      <c r="N4" s="701" t="s">
        <v>24</v>
      </c>
      <c r="O4" s="701" t="s">
        <v>19</v>
      </c>
      <c r="P4" s="701" t="s">
        <v>27</v>
      </c>
      <c r="Q4" s="701" t="s">
        <v>34</v>
      </c>
      <c r="R4" s="701" t="s">
        <v>35</v>
      </c>
      <c r="S4" s="701" t="s">
        <v>344</v>
      </c>
      <c r="T4" s="736" t="s">
        <v>404</v>
      </c>
    </row>
    <row r="5" spans="1:20" s="58" customFormat="1" ht="15.75">
      <c r="A5" s="156">
        <v>1</v>
      </c>
      <c r="B5" s="173">
        <v>2</v>
      </c>
      <c r="C5" s="3"/>
      <c r="D5" s="16"/>
      <c r="E5" s="16"/>
      <c r="F5" s="17"/>
      <c r="G5" s="17"/>
      <c r="H5" s="17"/>
      <c r="I5" s="17"/>
      <c r="J5" s="17"/>
      <c r="K5" s="17"/>
      <c r="L5" s="17"/>
      <c r="M5" s="17"/>
      <c r="N5" s="17"/>
      <c r="O5" s="17"/>
      <c r="P5" s="17"/>
      <c r="Q5" s="17"/>
      <c r="R5" s="17"/>
      <c r="S5" s="17"/>
      <c r="T5" s="449" t="s">
        <v>405</v>
      </c>
    </row>
    <row r="6" spans="1:20" ht="15" customHeight="1">
      <c r="A6" s="149" t="str">
        <f>IF('B1- GrossFTEs'!A6=0,"",'B1- GrossFTEs'!A6)</f>
        <v>Title IV-D Child Support (Reimbursed)</v>
      </c>
      <c r="B6" s="729"/>
      <c r="C6" s="103"/>
      <c r="D6" s="108"/>
      <c r="E6" s="108"/>
      <c r="F6" s="108"/>
      <c r="G6" s="108"/>
      <c r="H6" s="100">
        <f>ROUND(B6,0)</f>
        <v>0</v>
      </c>
      <c r="I6" s="108"/>
      <c r="J6" s="108"/>
      <c r="K6" s="108"/>
      <c r="L6" s="108"/>
      <c r="M6" s="108"/>
      <c r="N6" s="108"/>
      <c r="O6" s="108"/>
      <c r="P6" s="108"/>
      <c r="Q6" s="108"/>
      <c r="R6" s="108"/>
      <c r="S6" s="109"/>
      <c r="T6" s="437" t="str">
        <f>IF(AND(COUNTA(A6:B6)&gt;0,A6&lt;&gt;""),"Y","")</f>
        <v>Y</v>
      </c>
    </row>
    <row r="7" spans="1:20" ht="15" customHeight="1">
      <c r="A7" s="149" t="str">
        <f>IF('B1- GrossFTEs'!A7=0,"",'B1- GrossFTEs'!A7)</f>
        <v>Title IV-D Child Support (Non-Reimbursed)</v>
      </c>
      <c r="B7" s="730"/>
      <c r="C7" s="103"/>
      <c r="D7" s="108"/>
      <c r="E7" s="3"/>
      <c r="F7" s="108"/>
      <c r="G7" s="108"/>
      <c r="H7" s="100">
        <f>ROUND(B7,0)</f>
        <v>0</v>
      </c>
      <c r="I7" s="108"/>
      <c r="J7" s="108"/>
      <c r="K7" s="108"/>
      <c r="L7" s="108"/>
      <c r="M7" s="108"/>
      <c r="N7" s="108"/>
      <c r="O7" s="108"/>
      <c r="P7" s="108"/>
      <c r="Q7" s="108"/>
      <c r="R7" s="108"/>
      <c r="S7" s="108"/>
      <c r="T7" s="437" t="str">
        <f t="shared" ref="T7:T70" si="0">IF(AND(COUNTA(A7:B7)&gt;0,A7&lt;&gt;""),"Y","")</f>
        <v>Y</v>
      </c>
    </row>
    <row r="8" spans="1:20" ht="15" customHeight="1">
      <c r="A8" s="48" t="str">
        <f>IF('B1- GrossFTEs'!A8=0,"",'B1- GrossFTEs'!A8)</f>
        <v>Elected Clerk</v>
      </c>
      <c r="B8" s="729"/>
      <c r="C8" s="103"/>
      <c r="D8" s="115">
        <f>IFERROR(ROUND($B8*('B1- GrossFTEs'!B8/'B1- GrossFTEs'!$AA8),0),0)</f>
        <v>0</v>
      </c>
      <c r="E8" s="115">
        <f>IFERROR(ROUND($B8*('B1- GrossFTEs'!C8/'B1- GrossFTEs'!$AA8),0),0)</f>
        <v>0</v>
      </c>
      <c r="F8" s="115">
        <f>IFERROR(ROUND($B8*('B1- GrossFTEs'!D8/'B1- GrossFTEs'!$AA8),0),0)</f>
        <v>0</v>
      </c>
      <c r="G8" s="115">
        <f>IFERROR(ROUND($B8*('B1- GrossFTEs'!F8/'B1- GrossFTEs'!$AA8),0),0)</f>
        <v>0</v>
      </c>
      <c r="H8" s="115">
        <f>IFERROR(ROUND($B8*('B1- GrossFTEs'!H8/'B1- GrossFTEs'!$AA8),0),0)</f>
        <v>0</v>
      </c>
      <c r="I8" s="115">
        <f>IFERROR(ROUND($B8*('B1- GrossFTEs'!J8/'B1- GrossFTEs'!$AA8),0),0)</f>
        <v>0</v>
      </c>
      <c r="J8" s="115">
        <f>IFERROR(ROUND($B8*('B1- GrossFTEs'!K8/'B1- GrossFTEs'!$AA8),0),0)</f>
        <v>0</v>
      </c>
      <c r="K8" s="115">
        <f>IFERROR(ROUND($B8*('B1- GrossFTEs'!L8/'B1- GrossFTEs'!$AA8),0),0)</f>
        <v>0</v>
      </c>
      <c r="L8" s="115">
        <f>IFERROR(ROUND($B8*('B1- GrossFTEs'!M8/'B1- GrossFTEs'!$AA8),0),0)</f>
        <v>0</v>
      </c>
      <c r="M8" s="115">
        <f>IFERROR(ROUND($B8*('B1- GrossFTEs'!N8/'B1- GrossFTEs'!$AA8),0),0)</f>
        <v>0</v>
      </c>
      <c r="N8" s="115">
        <f>IFERROR(ROUND($B8*('B1- GrossFTEs'!O8/'B1- GrossFTEs'!$AA8),0),0)</f>
        <v>0</v>
      </c>
      <c r="O8" s="115">
        <f>IFERROR(ROUND($B8*('B1- GrossFTEs'!P8/'B1- GrossFTEs'!$AA8),0),0)</f>
        <v>0</v>
      </c>
      <c r="P8" s="115">
        <f>IFERROR(ROUND($B8*('B1- GrossFTEs'!R8/'B1- GrossFTEs'!$AA8),0),0)</f>
        <v>0</v>
      </c>
      <c r="Q8" s="115">
        <f>IFERROR(ROUND($B8*('B1- GrossFTEs'!T8/'B1- GrossFTEs'!$AA8),0),0)</f>
        <v>0</v>
      </c>
      <c r="R8" s="100">
        <f>ROUND(B8-SUM(D8:Q8,S8),0)</f>
        <v>0</v>
      </c>
      <c r="S8" s="115">
        <f>IFERROR(ROUND($B8*('B1- GrossFTEs'!Y8/'B1- GrossFTEs'!$AA8),0),0)</f>
        <v>0</v>
      </c>
      <c r="T8" s="437" t="str">
        <f t="shared" si="0"/>
        <v>Y</v>
      </c>
    </row>
    <row r="9" spans="1:20" ht="15" customHeight="1">
      <c r="A9" s="48" t="str">
        <f>IF('B1- GrossFTEs'!A9=0,"",'B1- GrossFTEs'!A9)</f>
        <v>Human Resources</v>
      </c>
      <c r="B9" s="730"/>
      <c r="C9" s="103"/>
      <c r="D9" s="116">
        <f>IFERROR(ROUND($B9*('B1- GrossFTEs'!B9/'B1- GrossFTEs'!$AA9),0),0)</f>
        <v>0</v>
      </c>
      <c r="E9" s="116">
        <f>IFERROR(ROUND($B9*('B1- GrossFTEs'!C9/'B1- GrossFTEs'!$AA9),0),0)</f>
        <v>0</v>
      </c>
      <c r="F9" s="116">
        <f>IFERROR(ROUND($B9*('B1- GrossFTEs'!D9/'B1- GrossFTEs'!$AA9),0),0)</f>
        <v>0</v>
      </c>
      <c r="G9" s="116">
        <f>IFERROR(ROUND($B9*('B1- GrossFTEs'!F9/'B1- GrossFTEs'!$AA9),0),0)</f>
        <v>0</v>
      </c>
      <c r="H9" s="116">
        <f>IFERROR(ROUND($B9*('B1- GrossFTEs'!H9/'B1- GrossFTEs'!$AA9),0),0)</f>
        <v>0</v>
      </c>
      <c r="I9" s="116">
        <f>IFERROR(ROUND($B9*('B1- GrossFTEs'!J9/'B1- GrossFTEs'!$AA9),0),0)</f>
        <v>0</v>
      </c>
      <c r="J9" s="116">
        <f>IFERROR(ROUND($B9*('B1- GrossFTEs'!K9/'B1- GrossFTEs'!$AA9),0),0)</f>
        <v>0</v>
      </c>
      <c r="K9" s="116">
        <f>IFERROR(ROUND($B9*('B1- GrossFTEs'!L9/'B1- GrossFTEs'!$AA9),0),0)</f>
        <v>0</v>
      </c>
      <c r="L9" s="116">
        <f>IFERROR(ROUND($B9*('B1- GrossFTEs'!M9/'B1- GrossFTEs'!$AA9),0),0)</f>
        <v>0</v>
      </c>
      <c r="M9" s="116">
        <f>IFERROR(ROUND($B9*('B1- GrossFTEs'!N9/'B1- GrossFTEs'!$AA9),0),0)</f>
        <v>0</v>
      </c>
      <c r="N9" s="116">
        <f>IFERROR(ROUND($B9*('B1- GrossFTEs'!O9/'B1- GrossFTEs'!$AA9),0),0)</f>
        <v>0</v>
      </c>
      <c r="O9" s="116">
        <f>IFERROR(ROUND($B9*('B1- GrossFTEs'!P9/'B1- GrossFTEs'!$AA9),0),0)</f>
        <v>0</v>
      </c>
      <c r="P9" s="116">
        <f>IFERROR(ROUND($B9*('B1- GrossFTEs'!R9/'B1- GrossFTEs'!$AA9),0),0)</f>
        <v>0</v>
      </c>
      <c r="Q9" s="116">
        <f>IFERROR(ROUND($B9*('B1- GrossFTEs'!T9/'B1- GrossFTEs'!$AA9),0),0)</f>
        <v>0</v>
      </c>
      <c r="R9" s="100">
        <f t="shared" ref="R9:R12" si="1">ROUND(B9-SUM(D9:Q9,S9),0)</f>
        <v>0</v>
      </c>
      <c r="S9" s="116">
        <f>IFERROR(ROUND($B9*('B1- GrossFTEs'!Y9/'B1- GrossFTEs'!$AA9),0),0)</f>
        <v>0</v>
      </c>
      <c r="T9" s="437" t="str">
        <f t="shared" si="0"/>
        <v>Y</v>
      </c>
    </row>
    <row r="10" spans="1:20" ht="15" customHeight="1">
      <c r="A10" s="48" t="str">
        <f>IF('B1- GrossFTEs'!A10=0,"",'B1- GrossFTEs'!A10)</f>
        <v>Clerk Accounting</v>
      </c>
      <c r="B10" s="729"/>
      <c r="C10" s="103"/>
      <c r="D10" s="115">
        <f>IFERROR(ROUND($B10*('B1- GrossFTEs'!B10/'B1- GrossFTEs'!$AA10),0),0)</f>
        <v>0</v>
      </c>
      <c r="E10" s="115">
        <f>IFERROR(ROUND($B10*('B1- GrossFTEs'!C10/'B1- GrossFTEs'!$AA10),0),0)</f>
        <v>0</v>
      </c>
      <c r="F10" s="115">
        <f>IFERROR(ROUND($B10*('B1- GrossFTEs'!D10/'B1- GrossFTEs'!$AA10),0),0)</f>
        <v>0</v>
      </c>
      <c r="G10" s="115">
        <f>IFERROR(ROUND($B10*('B1- GrossFTEs'!F10/'B1- GrossFTEs'!$AA10),0),0)</f>
        <v>0</v>
      </c>
      <c r="H10" s="115">
        <f>IFERROR(ROUND($B10*('B1- GrossFTEs'!H10/'B1- GrossFTEs'!$AA10),0),0)</f>
        <v>0</v>
      </c>
      <c r="I10" s="115">
        <f>IFERROR(ROUND($B10*('B1- GrossFTEs'!J10/'B1- GrossFTEs'!$AA10),0),0)</f>
        <v>0</v>
      </c>
      <c r="J10" s="115">
        <f>IFERROR(ROUND($B10*('B1- GrossFTEs'!K10/'B1- GrossFTEs'!$AA10),0),0)</f>
        <v>0</v>
      </c>
      <c r="K10" s="115">
        <f>IFERROR(ROUND($B10*('B1- GrossFTEs'!L10/'B1- GrossFTEs'!$AA10),0),0)</f>
        <v>0</v>
      </c>
      <c r="L10" s="115">
        <f>IFERROR(ROUND($B10*('B1- GrossFTEs'!M10/'B1- GrossFTEs'!$AA10),0),0)</f>
        <v>0</v>
      </c>
      <c r="M10" s="115">
        <f>IFERROR(ROUND($B10*('B1- GrossFTEs'!N10/'B1- GrossFTEs'!$AA10),0),0)</f>
        <v>0</v>
      </c>
      <c r="N10" s="115">
        <f>IFERROR(ROUND($B10*('B1- GrossFTEs'!O10/'B1- GrossFTEs'!$AA10),0),0)</f>
        <v>0</v>
      </c>
      <c r="O10" s="115">
        <f>IFERROR(ROUND($B10*('B1- GrossFTEs'!P10/'B1- GrossFTEs'!$AA10),0),0)</f>
        <v>0</v>
      </c>
      <c r="P10" s="115">
        <f>IFERROR(ROUND($B10*('B1- GrossFTEs'!R10/'B1- GrossFTEs'!$AA10),0),0)</f>
        <v>0</v>
      </c>
      <c r="Q10" s="115">
        <f>IFERROR(ROUND($B10*('B1- GrossFTEs'!T10/'B1- GrossFTEs'!$AA10),0),0)</f>
        <v>0</v>
      </c>
      <c r="R10" s="100">
        <f t="shared" si="1"/>
        <v>0</v>
      </c>
      <c r="S10" s="115">
        <f>IFERROR(ROUND($B10*('B1- GrossFTEs'!Y10/'B1- GrossFTEs'!$AA10),0),0)</f>
        <v>0</v>
      </c>
      <c r="T10" s="437" t="str">
        <f t="shared" si="0"/>
        <v>Y</v>
      </c>
    </row>
    <row r="11" spans="1:20" ht="15" customHeight="1">
      <c r="A11" s="48" t="str">
        <f>IF('B1- GrossFTEs'!A11=0,"",'B1- GrossFTEs'!A11)</f>
        <v>Executive Administration</v>
      </c>
      <c r="B11" s="730"/>
      <c r="C11" s="103"/>
      <c r="D11" s="116">
        <f>IFERROR(ROUND($B11*('B1- GrossFTEs'!B11/'B1- GrossFTEs'!$AA11),0),0)</f>
        <v>0</v>
      </c>
      <c r="E11" s="116">
        <f>IFERROR(ROUND($B11*('B1- GrossFTEs'!C11/'B1- GrossFTEs'!$AA11),0),0)</f>
        <v>0</v>
      </c>
      <c r="F11" s="116">
        <f>IFERROR(ROUND($B11*('B1- GrossFTEs'!D11/'B1- GrossFTEs'!$AA11),0),0)</f>
        <v>0</v>
      </c>
      <c r="G11" s="116">
        <f>IFERROR(ROUND($B11*('B1- GrossFTEs'!F11/'B1- GrossFTEs'!$AA11),0),0)</f>
        <v>0</v>
      </c>
      <c r="H11" s="116">
        <f>IFERROR(ROUND($B11*('B1- GrossFTEs'!H11/'B1- GrossFTEs'!$AA11),0),0)</f>
        <v>0</v>
      </c>
      <c r="I11" s="116">
        <f>IFERROR(ROUND($B11*('B1- GrossFTEs'!J11/'B1- GrossFTEs'!$AA11),0),0)</f>
        <v>0</v>
      </c>
      <c r="J11" s="116">
        <f>IFERROR(ROUND($B11*('B1- GrossFTEs'!K11/'B1- GrossFTEs'!$AA11),0),0)</f>
        <v>0</v>
      </c>
      <c r="K11" s="116">
        <f>IFERROR(ROUND($B11*('B1- GrossFTEs'!L11/'B1- GrossFTEs'!$AA11),0),0)</f>
        <v>0</v>
      </c>
      <c r="L11" s="116">
        <f>IFERROR(ROUND($B11*('B1- GrossFTEs'!M11/'B1- GrossFTEs'!$AA11),0),0)</f>
        <v>0</v>
      </c>
      <c r="M11" s="116">
        <f>IFERROR(ROUND($B11*('B1- GrossFTEs'!N11/'B1- GrossFTEs'!$AA11),0),0)</f>
        <v>0</v>
      </c>
      <c r="N11" s="116">
        <f>IFERROR(ROUND($B11*('B1- GrossFTEs'!O11/'B1- GrossFTEs'!$AA11),0),0)</f>
        <v>0</v>
      </c>
      <c r="O11" s="116">
        <f>IFERROR(ROUND($B11*('B1- GrossFTEs'!P11/'B1- GrossFTEs'!$AA11),0),0)</f>
        <v>0</v>
      </c>
      <c r="P11" s="116">
        <f>IFERROR(ROUND($B11*('B1- GrossFTEs'!R11/'B1- GrossFTEs'!$AA11),0),0)</f>
        <v>0</v>
      </c>
      <c r="Q11" s="116">
        <f>IFERROR(ROUND($B11*('B1- GrossFTEs'!T11/'B1- GrossFTEs'!$AA11),0),0)</f>
        <v>0</v>
      </c>
      <c r="R11" s="100">
        <f t="shared" si="1"/>
        <v>0</v>
      </c>
      <c r="S11" s="116">
        <f>IFERROR(ROUND($B11*('B1- GrossFTEs'!Y11/'B1- GrossFTEs'!$AA11),0),0)</f>
        <v>0</v>
      </c>
      <c r="T11" s="437" t="str">
        <f t="shared" si="0"/>
        <v>Y</v>
      </c>
    </row>
    <row r="12" spans="1:20" ht="15" customHeight="1">
      <c r="A12" s="151" t="str">
        <f>IF('B1- GrossFTEs'!A12=0,"",'B1- GrossFTEs'!A12)</f>
        <v>Calculated FTE Cost Center Based on Tab B Detail</v>
      </c>
      <c r="B12" s="731">
        <f>('C- OperatingCostsDetail'!D30+'C- OperatingCostsDetail'!D36)-SUM('C1- OperatingCosts'!B6:B11,'C1- OperatingCosts'!B13:B80)</f>
        <v>0</v>
      </c>
      <c r="C12" s="103"/>
      <c r="D12" s="108"/>
      <c r="E12" s="108"/>
      <c r="F12" s="100">
        <f>IFERROR(ROUND($B12*IF('B1- GrossFTEs'!AA12=0,('B1- GrossFTEs'!D81/'B1- GrossFTEs'!$AA81),('B1- GrossFTEs'!D12/'B1- GrossFTEs'!$AA12)),0),0)</f>
        <v>0</v>
      </c>
      <c r="G12" s="100">
        <f>IFERROR(ROUND($B12*IF('B1- GrossFTEs'!AA12=0,('B1- GrossFTEs'!F81/'B1- GrossFTEs'!$AA81),('B1- GrossFTEs'!F12/'B1- GrossFTEs'!$AA12)),0),0)</f>
        <v>0</v>
      </c>
      <c r="H12" s="100">
        <f>IFERROR(ROUND($B12*IF('B1- GrossFTEs'!AA12=0,('B1- GrossFTEs'!H81/'B1- GrossFTEs'!$AA81),('B1- GrossFTEs'!H12/'B1- GrossFTEs'!$AA12)),0),0)</f>
        <v>0</v>
      </c>
      <c r="I12" s="100">
        <f>IFERROR(ROUND($B12*IF('B1- GrossFTEs'!AA12=0,('B1- GrossFTEs'!J81/'B1- GrossFTEs'!$AA81),('B1- GrossFTEs'!J12/'B1- GrossFTEs'!$AA12)),0),0)</f>
        <v>0</v>
      </c>
      <c r="J12" s="100">
        <f>IFERROR(ROUND($B12*IF('B1- GrossFTEs'!AA12=0,('B1- GrossFTEs'!K81/'B1- GrossFTEs'!$AA81),('B1- GrossFTEs'!K12/'B1- GrossFTEs'!$AA12)),0),0)</f>
        <v>0</v>
      </c>
      <c r="K12" s="100">
        <f>IFERROR(ROUND($B12*IF('B1- GrossFTEs'!AA12=0,('B1- GrossFTEs'!L81/'B1- GrossFTEs'!$AA81),('B1- GrossFTEs'!L12/'B1- GrossFTEs'!$AA12)),0),0)</f>
        <v>0</v>
      </c>
      <c r="L12" s="100">
        <f>IFERROR(ROUND($B12*('B1- GrossFTEs'!M12/'B1- GrossFTEs'!$AA12),0),0)</f>
        <v>0</v>
      </c>
      <c r="M12" s="100">
        <f>IFERROR(ROUND($B12*('B1- GrossFTEs'!N12/'B1- GrossFTEs'!$AA12),0),0)</f>
        <v>0</v>
      </c>
      <c r="N12" s="100">
        <f>IFERROR(ROUND($B12*('B1- GrossFTEs'!O12/'B1- GrossFTEs'!$AA12),0),0)</f>
        <v>0</v>
      </c>
      <c r="O12" s="100">
        <f>IFERROR(ROUND($B12*IF('B1- GrossFTEs'!AA12=0,('B1- GrossFTEs'!P81/'B1- GrossFTEs'!$AA81),('B1- GrossFTEs'!P12/'B1- GrossFTEs'!$AA12)),0),0)</f>
        <v>0</v>
      </c>
      <c r="P12" s="100">
        <f>IFERROR(ROUND($B12*IF('B1- GrossFTEs'!AA12=0,('B1- GrossFTEs'!R81/'B1- GrossFTEs'!$AA81),('B1- GrossFTEs'!R12/'B1- GrossFTEs'!$AA12)),0),0)</f>
        <v>0</v>
      </c>
      <c r="Q12" s="100">
        <f>IFERROR(ROUND($B12*IF('B1- GrossFTEs'!AA12=0,('B1- GrossFTEs'!T81/'B1- GrossFTEs'!$AA81),('B1- GrossFTEs'!T12/'B1- GrossFTEs'!$AA12)),0),0)</f>
        <v>0</v>
      </c>
      <c r="R12" s="100">
        <f t="shared" si="1"/>
        <v>0</v>
      </c>
      <c r="S12" s="108"/>
      <c r="T12" s="437" t="str">
        <f t="shared" si="0"/>
        <v>Y</v>
      </c>
    </row>
    <row r="13" spans="1:20" ht="15" customHeight="1">
      <c r="A13" s="150" t="str">
        <f>IF('B1- GrossFTEs'!A13=0,"",'B1- GrossFTEs'!A13)</f>
        <v>Jury Management</v>
      </c>
      <c r="B13" s="729"/>
      <c r="C13" s="103"/>
      <c r="D13" s="108"/>
      <c r="E13" s="100">
        <f>ROUND(B13,0)</f>
        <v>0</v>
      </c>
      <c r="F13" s="108"/>
      <c r="G13" s="108"/>
      <c r="H13" s="108"/>
      <c r="I13" s="108"/>
      <c r="J13" s="108"/>
      <c r="K13" s="108"/>
      <c r="L13" s="108"/>
      <c r="M13" s="108"/>
      <c r="N13" s="108"/>
      <c r="O13" s="108"/>
      <c r="P13" s="108"/>
      <c r="Q13" s="108"/>
      <c r="R13" s="108"/>
      <c r="S13" s="108"/>
      <c r="T13" s="437" t="str">
        <f t="shared" si="0"/>
        <v>Y</v>
      </c>
    </row>
    <row r="14" spans="1:20" s="58" customFormat="1" ht="15" hidden="1" customHeight="1">
      <c r="A14" s="435" t="str">
        <f>IF('B1- GrossFTEs'!A14=0,"",'B1- GrossFTEs'!A14)</f>
        <v/>
      </c>
      <c r="B14" s="733"/>
      <c r="C14" s="103"/>
      <c r="D14" s="108"/>
      <c r="E14" s="100">
        <f>ROUND(B14,0)</f>
        <v>0</v>
      </c>
      <c r="F14" s="108"/>
      <c r="G14" s="108"/>
      <c r="H14" s="108"/>
      <c r="I14" s="108"/>
      <c r="J14" s="108"/>
      <c r="K14" s="108"/>
      <c r="L14" s="108"/>
      <c r="M14" s="108"/>
      <c r="N14" s="108"/>
      <c r="O14" s="108"/>
      <c r="P14" s="108"/>
      <c r="Q14" s="108"/>
      <c r="R14" s="108"/>
      <c r="S14" s="108"/>
      <c r="T14" s="436" t="str">
        <f t="shared" si="0"/>
        <v/>
      </c>
    </row>
    <row r="15" spans="1:20" ht="15" customHeight="1">
      <c r="A15" s="49" t="str">
        <f>IF('B1- GrossFTEs'!A15=0,"",'B1- GrossFTEs'!A15)</f>
        <v/>
      </c>
      <c r="B15" s="729"/>
      <c r="C15" s="103"/>
      <c r="D15" s="108"/>
      <c r="E15" s="115">
        <f>IFERROR(ROUND($B15*('B1- GrossFTEs'!C15/'B1- GrossFTEs'!$AA15),0),0)</f>
        <v>0</v>
      </c>
      <c r="F15" s="115">
        <f>IFERROR(ROUND($B15*('B1- GrossFTEs'!D15/'B1- GrossFTEs'!$AA15),0),0)</f>
        <v>0</v>
      </c>
      <c r="G15" s="115">
        <f>IFERROR(ROUND($B15*('B1- GrossFTEs'!F15/'B1- GrossFTEs'!$AA15),0),0)</f>
        <v>0</v>
      </c>
      <c r="H15" s="115">
        <f>IFERROR(ROUND($B15*('B1- GrossFTEs'!H15/'B1- GrossFTEs'!$AA15),0),0)</f>
        <v>0</v>
      </c>
      <c r="I15" s="115">
        <f>IFERROR(ROUND($B15*('B1- GrossFTEs'!J15/'B1- GrossFTEs'!$AA15),0),0)</f>
        <v>0</v>
      </c>
      <c r="J15" s="115">
        <f>IFERROR(ROUND($B15*('B1- GrossFTEs'!K15/'B1- GrossFTEs'!$AA15),0),0)</f>
        <v>0</v>
      </c>
      <c r="K15" s="115">
        <f>IFERROR(ROUND($B15*('B1- GrossFTEs'!L15/'B1- GrossFTEs'!$AA15),0),0)</f>
        <v>0</v>
      </c>
      <c r="L15" s="115">
        <f>IFERROR(ROUND($B15*('B1- GrossFTEs'!M15/'B1- GrossFTEs'!$AA15),0),0)</f>
        <v>0</v>
      </c>
      <c r="M15" s="115">
        <f>IFERROR(ROUND($B15*('B1- GrossFTEs'!N15/'B1- GrossFTEs'!$AA15),0),0)</f>
        <v>0</v>
      </c>
      <c r="N15" s="115">
        <f>IFERROR(ROUND($B15*('B1- GrossFTEs'!O15/'B1- GrossFTEs'!$AA15),0),0)</f>
        <v>0</v>
      </c>
      <c r="O15" s="115">
        <f>IFERROR(ROUND($B15*('B1- GrossFTEs'!P15/'B1- GrossFTEs'!$AA15),0),0)</f>
        <v>0</v>
      </c>
      <c r="P15" s="115">
        <f>IFERROR(ROUND($B15*('B1- GrossFTEs'!R15/'B1- GrossFTEs'!$AA15),0),0)</f>
        <v>0</v>
      </c>
      <c r="Q15" s="115">
        <f>IFERROR(ROUND($B15*('B1- GrossFTEs'!T15/'B1- GrossFTEs'!$AA15),0),0)</f>
        <v>0</v>
      </c>
      <c r="R15" s="100">
        <f t="shared" ref="R15:R78" si="2">ROUND(B15-SUM(D15:Q15,S15),0)</f>
        <v>0</v>
      </c>
      <c r="S15" s="115">
        <f>IFERROR(ROUND($B15*('B1- GrossFTEs'!Y15/'B1- GrossFTEs'!$AA15),0),0)</f>
        <v>0</v>
      </c>
      <c r="T15" s="437" t="str">
        <f t="shared" si="0"/>
        <v/>
      </c>
    </row>
    <row r="16" spans="1:20" ht="15" customHeight="1">
      <c r="A16" s="49" t="str">
        <f>IF('B1- GrossFTEs'!A16=0,"",'B1- GrossFTEs'!A16)</f>
        <v/>
      </c>
      <c r="B16" s="730"/>
      <c r="C16" s="103"/>
      <c r="D16" s="108"/>
      <c r="E16" s="116">
        <f>IFERROR(ROUND($B16*('B1- GrossFTEs'!C16/'B1- GrossFTEs'!$AA16),0),0)</f>
        <v>0</v>
      </c>
      <c r="F16" s="116">
        <f>IFERROR(ROUND($B16*('B1- GrossFTEs'!D16/'B1- GrossFTEs'!$AA16),0),0)</f>
        <v>0</v>
      </c>
      <c r="G16" s="116">
        <f>IFERROR(ROUND($B16*('B1- GrossFTEs'!F16/'B1- GrossFTEs'!$AA16),0),0)</f>
        <v>0</v>
      </c>
      <c r="H16" s="116">
        <f>IFERROR(ROUND($B16*('B1- GrossFTEs'!H16/'B1- GrossFTEs'!$AA16),0),0)</f>
        <v>0</v>
      </c>
      <c r="I16" s="116">
        <f>IFERROR(ROUND($B16*('B1- GrossFTEs'!J16/'B1- GrossFTEs'!$AA16),0),0)</f>
        <v>0</v>
      </c>
      <c r="J16" s="116">
        <f>IFERROR(ROUND($B16*('B1- GrossFTEs'!K16/'B1- GrossFTEs'!$AA16),0),0)</f>
        <v>0</v>
      </c>
      <c r="K16" s="116">
        <f>IFERROR(ROUND($B16*('B1- GrossFTEs'!L16/'B1- GrossFTEs'!$AA16),0),0)</f>
        <v>0</v>
      </c>
      <c r="L16" s="116">
        <f>IFERROR(ROUND($B16*('B1- GrossFTEs'!M16/'B1- GrossFTEs'!$AA16),0),0)</f>
        <v>0</v>
      </c>
      <c r="M16" s="116">
        <f>IFERROR(ROUND($B16*('B1- GrossFTEs'!N16/'B1- GrossFTEs'!$AA16),0),0)</f>
        <v>0</v>
      </c>
      <c r="N16" s="116">
        <f>IFERROR(ROUND($B16*('B1- GrossFTEs'!O16/'B1- GrossFTEs'!$AA16),0),0)</f>
        <v>0</v>
      </c>
      <c r="O16" s="116">
        <f>IFERROR(ROUND($B16*('B1- GrossFTEs'!P16/'B1- GrossFTEs'!$AA16),0),0)</f>
        <v>0</v>
      </c>
      <c r="P16" s="116">
        <f>IFERROR(ROUND($B16*('B1- GrossFTEs'!R16/'B1- GrossFTEs'!$AA16),0),0)</f>
        <v>0</v>
      </c>
      <c r="Q16" s="116">
        <f>IFERROR(ROUND($B16*('B1- GrossFTEs'!T16/'B1- GrossFTEs'!$AA16),0),0)</f>
        <v>0</v>
      </c>
      <c r="R16" s="100">
        <f t="shared" si="2"/>
        <v>0</v>
      </c>
      <c r="S16" s="116">
        <f>IFERROR(ROUND($B16*('B1- GrossFTEs'!Y16/'B1- GrossFTEs'!$AA16),0),0)</f>
        <v>0</v>
      </c>
      <c r="T16" s="437" t="str">
        <f t="shared" si="0"/>
        <v/>
      </c>
    </row>
    <row r="17" spans="1:20" ht="15" customHeight="1">
      <c r="A17" s="49" t="str">
        <f>IF('B1- GrossFTEs'!A17=0,"",'B1- GrossFTEs'!A17)</f>
        <v/>
      </c>
      <c r="B17" s="729"/>
      <c r="C17" s="103"/>
      <c r="D17" s="108"/>
      <c r="E17" s="115">
        <f>IFERROR(ROUND($B17*('B1- GrossFTEs'!C17/'B1- GrossFTEs'!$AA17),0),0)</f>
        <v>0</v>
      </c>
      <c r="F17" s="115">
        <f>IFERROR(ROUND($B17*('B1- GrossFTEs'!D17/'B1- GrossFTEs'!$AA17),0),0)</f>
        <v>0</v>
      </c>
      <c r="G17" s="115">
        <f>IFERROR(ROUND($B17*('B1- GrossFTEs'!F17/'B1- GrossFTEs'!$AA17),0),0)</f>
        <v>0</v>
      </c>
      <c r="H17" s="115">
        <f>IFERROR(ROUND($B17*('B1- GrossFTEs'!H17/'B1- GrossFTEs'!$AA17),0),0)</f>
        <v>0</v>
      </c>
      <c r="I17" s="115">
        <f>IFERROR(ROUND($B17*('B1- GrossFTEs'!J17/'B1- GrossFTEs'!$AA17),0),0)</f>
        <v>0</v>
      </c>
      <c r="J17" s="115">
        <f>IFERROR(ROUND($B17*('B1- GrossFTEs'!K17/'B1- GrossFTEs'!$AA17),0),0)</f>
        <v>0</v>
      </c>
      <c r="K17" s="115">
        <f>IFERROR(ROUND($B17*('B1- GrossFTEs'!L17/'B1- GrossFTEs'!$AA17),0),0)</f>
        <v>0</v>
      </c>
      <c r="L17" s="115">
        <f>IFERROR(ROUND($B17*('B1- GrossFTEs'!M17/'B1- GrossFTEs'!$AA17),0),0)</f>
        <v>0</v>
      </c>
      <c r="M17" s="115">
        <f>IFERROR(ROUND($B17*('B1- GrossFTEs'!N17/'B1- GrossFTEs'!$AA17),0),0)</f>
        <v>0</v>
      </c>
      <c r="N17" s="115">
        <f>IFERROR(ROUND($B17*('B1- GrossFTEs'!O17/'B1- GrossFTEs'!$AA17),0),0)</f>
        <v>0</v>
      </c>
      <c r="O17" s="115">
        <f>IFERROR(ROUND($B17*('B1- GrossFTEs'!P17/'B1- GrossFTEs'!$AA17),0),0)</f>
        <v>0</v>
      </c>
      <c r="P17" s="115">
        <f>IFERROR(ROUND($B17*('B1- GrossFTEs'!R17/'B1- GrossFTEs'!$AA17),0),0)</f>
        <v>0</v>
      </c>
      <c r="Q17" s="115">
        <f>IFERROR(ROUND($B17*('B1- GrossFTEs'!T17/'B1- GrossFTEs'!$AA17),0),0)</f>
        <v>0</v>
      </c>
      <c r="R17" s="100">
        <f t="shared" si="2"/>
        <v>0</v>
      </c>
      <c r="S17" s="115">
        <f>IFERROR(ROUND($B17*('B1- GrossFTEs'!Y17/'B1- GrossFTEs'!$AA17),0),0)</f>
        <v>0</v>
      </c>
      <c r="T17" s="437" t="str">
        <f t="shared" si="0"/>
        <v/>
      </c>
    </row>
    <row r="18" spans="1:20" ht="15" customHeight="1">
      <c r="A18" s="49" t="str">
        <f>IF('B1- GrossFTEs'!A18=0,"",'B1- GrossFTEs'!A18)</f>
        <v/>
      </c>
      <c r="B18" s="730"/>
      <c r="C18" s="103"/>
      <c r="D18" s="108"/>
      <c r="E18" s="116">
        <f>IFERROR(ROUND($B18*('B1- GrossFTEs'!C18/'B1- GrossFTEs'!$AA18),0),0)</f>
        <v>0</v>
      </c>
      <c r="F18" s="116">
        <f>IFERROR(ROUND($B18*('B1- GrossFTEs'!D18/'B1- GrossFTEs'!$AA18),0),0)</f>
        <v>0</v>
      </c>
      <c r="G18" s="116">
        <f>IFERROR(ROUND($B18*('B1- GrossFTEs'!F18/'B1- GrossFTEs'!$AA18),0),0)</f>
        <v>0</v>
      </c>
      <c r="H18" s="116">
        <f>IFERROR(ROUND($B18*('B1- GrossFTEs'!H18/'B1- GrossFTEs'!$AA18),0),0)</f>
        <v>0</v>
      </c>
      <c r="I18" s="116">
        <f>IFERROR(ROUND($B18*('B1- GrossFTEs'!J18/'B1- GrossFTEs'!$AA18),0),0)</f>
        <v>0</v>
      </c>
      <c r="J18" s="116">
        <f>IFERROR(ROUND($B18*('B1- GrossFTEs'!K18/'B1- GrossFTEs'!$AA18),0),0)</f>
        <v>0</v>
      </c>
      <c r="K18" s="116">
        <f>IFERROR(ROUND($B18*('B1- GrossFTEs'!L18/'B1- GrossFTEs'!$AA18),0),0)</f>
        <v>0</v>
      </c>
      <c r="L18" s="116">
        <f>IFERROR(ROUND($B18*('B1- GrossFTEs'!M18/'B1- GrossFTEs'!$AA18),0),0)</f>
        <v>0</v>
      </c>
      <c r="M18" s="116">
        <f>IFERROR(ROUND($B18*('B1- GrossFTEs'!N18/'B1- GrossFTEs'!$AA18),0),0)</f>
        <v>0</v>
      </c>
      <c r="N18" s="116">
        <f>IFERROR(ROUND($B18*('B1- GrossFTEs'!O18/'B1- GrossFTEs'!$AA18),0),0)</f>
        <v>0</v>
      </c>
      <c r="O18" s="116">
        <f>IFERROR(ROUND($B18*('B1- GrossFTEs'!P18/'B1- GrossFTEs'!$AA18),0),0)</f>
        <v>0</v>
      </c>
      <c r="P18" s="116">
        <f>IFERROR(ROUND($B18*('B1- GrossFTEs'!R18/'B1- GrossFTEs'!$AA18),0),0)</f>
        <v>0</v>
      </c>
      <c r="Q18" s="116">
        <f>IFERROR(ROUND($B18*('B1- GrossFTEs'!T18/'B1- GrossFTEs'!$AA18),0),0)</f>
        <v>0</v>
      </c>
      <c r="R18" s="100">
        <f t="shared" si="2"/>
        <v>0</v>
      </c>
      <c r="S18" s="116">
        <f>IFERROR(ROUND($B18*('B1- GrossFTEs'!Y18/'B1- GrossFTEs'!$AA18),0),0)</f>
        <v>0</v>
      </c>
      <c r="T18" s="437" t="str">
        <f t="shared" si="0"/>
        <v/>
      </c>
    </row>
    <row r="19" spans="1:20" ht="15" customHeight="1">
      <c r="A19" s="49" t="str">
        <f>IF('B1- GrossFTEs'!A19=0,"",'B1- GrossFTEs'!A19)</f>
        <v/>
      </c>
      <c r="B19" s="729"/>
      <c r="C19" s="103"/>
      <c r="D19" s="108"/>
      <c r="E19" s="115">
        <f>IFERROR(ROUND($B19*('B1- GrossFTEs'!C19/'B1- GrossFTEs'!$AA19),0),0)</f>
        <v>0</v>
      </c>
      <c r="F19" s="115">
        <f>IFERROR(ROUND($B19*('B1- GrossFTEs'!D19/'B1- GrossFTEs'!$AA19),0),0)</f>
        <v>0</v>
      </c>
      <c r="G19" s="115">
        <f>IFERROR(ROUND($B19*('B1- GrossFTEs'!F19/'B1- GrossFTEs'!$AA19),0),0)</f>
        <v>0</v>
      </c>
      <c r="H19" s="115">
        <f>IFERROR(ROUND($B19*('B1- GrossFTEs'!H19/'B1- GrossFTEs'!$AA19),0),0)</f>
        <v>0</v>
      </c>
      <c r="I19" s="115">
        <f>IFERROR(ROUND($B19*('B1- GrossFTEs'!J19/'B1- GrossFTEs'!$AA19),0),0)</f>
        <v>0</v>
      </c>
      <c r="J19" s="115">
        <f>IFERROR(ROUND($B19*('B1- GrossFTEs'!K19/'B1- GrossFTEs'!$AA19),0),0)</f>
        <v>0</v>
      </c>
      <c r="K19" s="115">
        <f>IFERROR(ROUND($B19*('B1- GrossFTEs'!L19/'B1- GrossFTEs'!$AA19),0),0)</f>
        <v>0</v>
      </c>
      <c r="L19" s="115">
        <f>IFERROR(ROUND($B19*('B1- GrossFTEs'!M19/'B1- GrossFTEs'!$AA19),0),0)</f>
        <v>0</v>
      </c>
      <c r="M19" s="115">
        <f>IFERROR(ROUND($B19*('B1- GrossFTEs'!N19/'B1- GrossFTEs'!$AA19),0),0)</f>
        <v>0</v>
      </c>
      <c r="N19" s="115">
        <f>IFERROR(ROUND($B19*('B1- GrossFTEs'!O19/'B1- GrossFTEs'!$AA19),0),0)</f>
        <v>0</v>
      </c>
      <c r="O19" s="115">
        <f>IFERROR(ROUND($B19*('B1- GrossFTEs'!P19/'B1- GrossFTEs'!$AA19),0),0)</f>
        <v>0</v>
      </c>
      <c r="P19" s="115">
        <f>IFERROR(ROUND($B19*('B1- GrossFTEs'!R19/'B1- GrossFTEs'!$AA19),0),0)</f>
        <v>0</v>
      </c>
      <c r="Q19" s="115">
        <f>IFERROR(ROUND($B19*('B1- GrossFTEs'!T19/'B1- GrossFTEs'!$AA19),0),0)</f>
        <v>0</v>
      </c>
      <c r="R19" s="100">
        <f t="shared" si="2"/>
        <v>0</v>
      </c>
      <c r="S19" s="115">
        <f>IFERROR(ROUND($B19*('B1- GrossFTEs'!Y19/'B1- GrossFTEs'!$AA19),0),0)</f>
        <v>0</v>
      </c>
      <c r="T19" s="437" t="str">
        <f t="shared" si="0"/>
        <v/>
      </c>
    </row>
    <row r="20" spans="1:20" ht="15" customHeight="1">
      <c r="A20" s="49" t="str">
        <f>IF('B1- GrossFTEs'!A20=0,"",'B1- GrossFTEs'!A20)</f>
        <v/>
      </c>
      <c r="B20" s="730"/>
      <c r="C20" s="103"/>
      <c r="D20" s="108"/>
      <c r="E20" s="116">
        <f>IFERROR(ROUND($B20*('B1- GrossFTEs'!C20/'B1- GrossFTEs'!$AA20),0),0)</f>
        <v>0</v>
      </c>
      <c r="F20" s="116">
        <f>IFERROR(ROUND($B20*('B1- GrossFTEs'!D20/'B1- GrossFTEs'!$AA20),0),0)</f>
        <v>0</v>
      </c>
      <c r="G20" s="116">
        <f>IFERROR(ROUND($B20*('B1- GrossFTEs'!F20/'B1- GrossFTEs'!$AA20),0),0)</f>
        <v>0</v>
      </c>
      <c r="H20" s="116">
        <f>IFERROR(ROUND($B20*('B1- GrossFTEs'!H20/'B1- GrossFTEs'!$AA20),0),0)</f>
        <v>0</v>
      </c>
      <c r="I20" s="116">
        <f>IFERROR(ROUND($B20*('B1- GrossFTEs'!J20/'B1- GrossFTEs'!$AA20),0),0)</f>
        <v>0</v>
      </c>
      <c r="J20" s="116">
        <f>IFERROR(ROUND($B20*('B1- GrossFTEs'!K20/'B1- GrossFTEs'!$AA20),0),0)</f>
        <v>0</v>
      </c>
      <c r="K20" s="116">
        <f>IFERROR(ROUND($B20*('B1- GrossFTEs'!L20/'B1- GrossFTEs'!$AA20),0),0)</f>
        <v>0</v>
      </c>
      <c r="L20" s="116">
        <f>IFERROR(ROUND($B20*('B1- GrossFTEs'!M20/'B1- GrossFTEs'!$AA20),0),0)</f>
        <v>0</v>
      </c>
      <c r="M20" s="116">
        <f>IFERROR(ROUND($B20*('B1- GrossFTEs'!N20/'B1- GrossFTEs'!$AA20),0),0)</f>
        <v>0</v>
      </c>
      <c r="N20" s="116">
        <f>IFERROR(ROUND($B20*('B1- GrossFTEs'!O20/'B1- GrossFTEs'!$AA20),0),0)</f>
        <v>0</v>
      </c>
      <c r="O20" s="116">
        <f>IFERROR(ROUND($B20*('B1- GrossFTEs'!P20/'B1- GrossFTEs'!$AA20),0),0)</f>
        <v>0</v>
      </c>
      <c r="P20" s="116">
        <f>IFERROR(ROUND($B20*('B1- GrossFTEs'!R20/'B1- GrossFTEs'!$AA20),0),0)</f>
        <v>0</v>
      </c>
      <c r="Q20" s="116">
        <f>IFERROR(ROUND($B20*('B1- GrossFTEs'!T20/'B1- GrossFTEs'!$AA20),0),0)</f>
        <v>0</v>
      </c>
      <c r="R20" s="100">
        <f t="shared" si="2"/>
        <v>0</v>
      </c>
      <c r="S20" s="116">
        <f>IFERROR(ROUND($B20*('B1- GrossFTEs'!Y20/'B1- GrossFTEs'!$AA20),0),0)</f>
        <v>0</v>
      </c>
      <c r="T20" s="437" t="str">
        <f t="shared" si="0"/>
        <v/>
      </c>
    </row>
    <row r="21" spans="1:20" ht="15" customHeight="1">
      <c r="A21" s="49" t="str">
        <f>IF('B1- GrossFTEs'!A21=0,"",'B1- GrossFTEs'!A21)</f>
        <v/>
      </c>
      <c r="B21" s="729"/>
      <c r="C21" s="103"/>
      <c r="D21" s="108"/>
      <c r="E21" s="115">
        <f>IFERROR(ROUND($B21*('B1- GrossFTEs'!C21/'B1- GrossFTEs'!$AA21),0),0)</f>
        <v>0</v>
      </c>
      <c r="F21" s="115">
        <f>IFERROR(ROUND($B21*('B1- GrossFTEs'!D21/'B1- GrossFTEs'!$AA21),0),0)</f>
        <v>0</v>
      </c>
      <c r="G21" s="115">
        <f>IFERROR(ROUND($B21*('B1- GrossFTEs'!F21/'B1- GrossFTEs'!$AA21),0),0)</f>
        <v>0</v>
      </c>
      <c r="H21" s="115">
        <f>IFERROR(ROUND($B21*('B1- GrossFTEs'!H21/'B1- GrossFTEs'!$AA21),0),0)</f>
        <v>0</v>
      </c>
      <c r="I21" s="115">
        <f>IFERROR(ROUND($B21*('B1- GrossFTEs'!J21/'B1- GrossFTEs'!$AA21),0),0)</f>
        <v>0</v>
      </c>
      <c r="J21" s="115">
        <f>IFERROR(ROUND($B21*('B1- GrossFTEs'!K21/'B1- GrossFTEs'!$AA21),0),0)</f>
        <v>0</v>
      </c>
      <c r="K21" s="115">
        <f>IFERROR(ROUND($B21*('B1- GrossFTEs'!L21/'B1- GrossFTEs'!$AA21),0),0)</f>
        <v>0</v>
      </c>
      <c r="L21" s="115">
        <f>IFERROR(ROUND($B21*('B1- GrossFTEs'!M21/'B1- GrossFTEs'!$AA21),0),0)</f>
        <v>0</v>
      </c>
      <c r="M21" s="115">
        <f>IFERROR(ROUND($B21*('B1- GrossFTEs'!N21/'B1- GrossFTEs'!$AA21),0),0)</f>
        <v>0</v>
      </c>
      <c r="N21" s="115">
        <f>IFERROR(ROUND($B21*('B1- GrossFTEs'!O21/'B1- GrossFTEs'!$AA21),0),0)</f>
        <v>0</v>
      </c>
      <c r="O21" s="115">
        <f>IFERROR(ROUND($B21*('B1- GrossFTEs'!P21/'B1- GrossFTEs'!$AA21),0),0)</f>
        <v>0</v>
      </c>
      <c r="P21" s="115">
        <f>IFERROR(ROUND($B21*('B1- GrossFTEs'!R21/'B1- GrossFTEs'!$AA21),0),0)</f>
        <v>0</v>
      </c>
      <c r="Q21" s="115">
        <f>IFERROR(ROUND($B21*('B1- GrossFTEs'!T21/'B1- GrossFTEs'!$AA21),0),0)</f>
        <v>0</v>
      </c>
      <c r="R21" s="100">
        <f t="shared" si="2"/>
        <v>0</v>
      </c>
      <c r="S21" s="115">
        <f>IFERROR(ROUND($B21*('B1- GrossFTEs'!Y21/'B1- GrossFTEs'!$AA21),0),0)</f>
        <v>0</v>
      </c>
      <c r="T21" s="437" t="str">
        <f t="shared" si="0"/>
        <v/>
      </c>
    </row>
    <row r="22" spans="1:20" ht="15" customHeight="1">
      <c r="A22" s="49" t="str">
        <f>IF('B1- GrossFTEs'!A22=0,"",'B1- GrossFTEs'!A22)</f>
        <v/>
      </c>
      <c r="B22" s="730"/>
      <c r="C22" s="103"/>
      <c r="D22" s="108"/>
      <c r="E22" s="116">
        <f>IFERROR(ROUND($B22*('B1- GrossFTEs'!C22/'B1- GrossFTEs'!$AA22),0),0)</f>
        <v>0</v>
      </c>
      <c r="F22" s="116">
        <f>IFERROR(ROUND($B22*('B1- GrossFTEs'!D22/'B1- GrossFTEs'!$AA22),0),0)</f>
        <v>0</v>
      </c>
      <c r="G22" s="116">
        <f>IFERROR(ROUND($B22*('B1- GrossFTEs'!F22/'B1- GrossFTEs'!$AA22),0),0)</f>
        <v>0</v>
      </c>
      <c r="H22" s="116">
        <f>IFERROR(ROUND($B22*('B1- GrossFTEs'!H22/'B1- GrossFTEs'!$AA22),0),0)</f>
        <v>0</v>
      </c>
      <c r="I22" s="116">
        <f>IFERROR(ROUND($B22*('B1- GrossFTEs'!J22/'B1- GrossFTEs'!$AA22),0),0)</f>
        <v>0</v>
      </c>
      <c r="J22" s="116">
        <f>IFERROR(ROUND($B22*('B1- GrossFTEs'!K22/'B1- GrossFTEs'!$AA22),0),0)</f>
        <v>0</v>
      </c>
      <c r="K22" s="116">
        <f>IFERROR(ROUND($B22*('B1- GrossFTEs'!L22/'B1- GrossFTEs'!$AA22),0),0)</f>
        <v>0</v>
      </c>
      <c r="L22" s="116">
        <f>IFERROR(ROUND($B22*('B1- GrossFTEs'!M22/'B1- GrossFTEs'!$AA22),0),0)</f>
        <v>0</v>
      </c>
      <c r="M22" s="116">
        <f>IFERROR(ROUND($B22*('B1- GrossFTEs'!N22/'B1- GrossFTEs'!$AA22),0),0)</f>
        <v>0</v>
      </c>
      <c r="N22" s="116">
        <f>IFERROR(ROUND($B22*('B1- GrossFTEs'!O22/'B1- GrossFTEs'!$AA22),0),0)</f>
        <v>0</v>
      </c>
      <c r="O22" s="116">
        <f>IFERROR(ROUND($B22*('B1- GrossFTEs'!P22/'B1- GrossFTEs'!$AA22),0),0)</f>
        <v>0</v>
      </c>
      <c r="P22" s="116">
        <f>IFERROR(ROUND($B22*('B1- GrossFTEs'!R22/'B1- GrossFTEs'!$AA22),0),0)</f>
        <v>0</v>
      </c>
      <c r="Q22" s="116">
        <f>IFERROR(ROUND($B22*('B1- GrossFTEs'!T22/'B1- GrossFTEs'!$AA22),0),0)</f>
        <v>0</v>
      </c>
      <c r="R22" s="100">
        <f t="shared" si="2"/>
        <v>0</v>
      </c>
      <c r="S22" s="116">
        <f>IFERROR(ROUND($B22*('B1- GrossFTEs'!Y22/'B1- GrossFTEs'!$AA22),0),0)</f>
        <v>0</v>
      </c>
      <c r="T22" s="437" t="str">
        <f t="shared" si="0"/>
        <v/>
      </c>
    </row>
    <row r="23" spans="1:20" ht="15" customHeight="1">
      <c r="A23" s="49" t="str">
        <f>IF('B1- GrossFTEs'!A23=0,"",'B1- GrossFTEs'!A23)</f>
        <v/>
      </c>
      <c r="B23" s="729"/>
      <c r="C23" s="103"/>
      <c r="D23" s="108"/>
      <c r="E23" s="115">
        <f>IFERROR(ROUND($B23*('B1- GrossFTEs'!C23/'B1- GrossFTEs'!$AA23),0),0)</f>
        <v>0</v>
      </c>
      <c r="F23" s="115">
        <f>IFERROR(ROUND($B23*('B1- GrossFTEs'!D23/'B1- GrossFTEs'!$AA23),0),0)</f>
        <v>0</v>
      </c>
      <c r="G23" s="115">
        <f>IFERROR(ROUND($B23*('B1- GrossFTEs'!F23/'B1- GrossFTEs'!$AA23),0),0)</f>
        <v>0</v>
      </c>
      <c r="H23" s="115">
        <f>IFERROR(ROUND($B23*('B1- GrossFTEs'!H23/'B1- GrossFTEs'!$AA23),0),0)</f>
        <v>0</v>
      </c>
      <c r="I23" s="115">
        <f>IFERROR(ROUND($B23*('B1- GrossFTEs'!J23/'B1- GrossFTEs'!$AA23),0),0)</f>
        <v>0</v>
      </c>
      <c r="J23" s="115">
        <f>IFERROR(ROUND($B23*('B1- GrossFTEs'!K23/'B1- GrossFTEs'!$AA23),0),0)</f>
        <v>0</v>
      </c>
      <c r="K23" s="115">
        <f>IFERROR(ROUND($B23*('B1- GrossFTEs'!L23/'B1- GrossFTEs'!$AA23),0),0)</f>
        <v>0</v>
      </c>
      <c r="L23" s="115">
        <f>IFERROR(ROUND($B23*('B1- GrossFTEs'!M23/'B1- GrossFTEs'!$AA23),0),0)</f>
        <v>0</v>
      </c>
      <c r="M23" s="115">
        <f>IFERROR(ROUND($B23*('B1- GrossFTEs'!N23/'B1- GrossFTEs'!$AA23),0),0)</f>
        <v>0</v>
      </c>
      <c r="N23" s="115">
        <f>IFERROR(ROUND($B23*('B1- GrossFTEs'!O23/'B1- GrossFTEs'!$AA23),0),0)</f>
        <v>0</v>
      </c>
      <c r="O23" s="115">
        <f>IFERROR(ROUND($B23*('B1- GrossFTEs'!P23/'B1- GrossFTEs'!$AA23),0),0)</f>
        <v>0</v>
      </c>
      <c r="P23" s="115">
        <f>IFERROR(ROUND($B23*('B1- GrossFTEs'!R23/'B1- GrossFTEs'!$AA23),0),0)</f>
        <v>0</v>
      </c>
      <c r="Q23" s="115">
        <f>IFERROR(ROUND($B23*('B1- GrossFTEs'!T23/'B1- GrossFTEs'!$AA23),0),0)</f>
        <v>0</v>
      </c>
      <c r="R23" s="100">
        <f t="shared" si="2"/>
        <v>0</v>
      </c>
      <c r="S23" s="115">
        <f>IFERROR(ROUND($B23*('B1- GrossFTEs'!Y23/'B1- GrossFTEs'!$AA23),0),0)</f>
        <v>0</v>
      </c>
      <c r="T23" s="437" t="str">
        <f t="shared" si="0"/>
        <v/>
      </c>
    </row>
    <row r="24" spans="1:20" ht="15" customHeight="1">
      <c r="A24" s="49" t="str">
        <f>IF('B1- GrossFTEs'!A24=0,"",'B1- GrossFTEs'!A24)</f>
        <v/>
      </c>
      <c r="B24" s="730"/>
      <c r="C24" s="103"/>
      <c r="D24" s="108"/>
      <c r="E24" s="116">
        <f>IFERROR(ROUND($B24*('B1- GrossFTEs'!C24/'B1- GrossFTEs'!$AA24),0),0)</f>
        <v>0</v>
      </c>
      <c r="F24" s="116">
        <f>IFERROR(ROUND($B24*('B1- GrossFTEs'!D24/'B1- GrossFTEs'!$AA24),0),0)</f>
        <v>0</v>
      </c>
      <c r="G24" s="116">
        <f>IFERROR(ROUND($B24*('B1- GrossFTEs'!F24/'B1- GrossFTEs'!$AA24),0),0)</f>
        <v>0</v>
      </c>
      <c r="H24" s="116">
        <f>IFERROR(ROUND($B24*('B1- GrossFTEs'!H24/'B1- GrossFTEs'!$AA24),0),0)</f>
        <v>0</v>
      </c>
      <c r="I24" s="116">
        <f>IFERROR(ROUND($B24*('B1- GrossFTEs'!J24/'B1- GrossFTEs'!$AA24),0),0)</f>
        <v>0</v>
      </c>
      <c r="J24" s="116">
        <f>IFERROR(ROUND($B24*('B1- GrossFTEs'!K24/'B1- GrossFTEs'!$AA24),0),0)</f>
        <v>0</v>
      </c>
      <c r="K24" s="116">
        <f>IFERROR(ROUND($B24*('B1- GrossFTEs'!L24/'B1- GrossFTEs'!$AA24),0),0)</f>
        <v>0</v>
      </c>
      <c r="L24" s="116">
        <f>IFERROR(ROUND($B24*('B1- GrossFTEs'!M24/'B1- GrossFTEs'!$AA24),0),0)</f>
        <v>0</v>
      </c>
      <c r="M24" s="116">
        <f>IFERROR(ROUND($B24*('B1- GrossFTEs'!N24/'B1- GrossFTEs'!$AA24),0),0)</f>
        <v>0</v>
      </c>
      <c r="N24" s="116">
        <f>IFERROR(ROUND($B24*('B1- GrossFTEs'!O24/'B1- GrossFTEs'!$AA24),0),0)</f>
        <v>0</v>
      </c>
      <c r="O24" s="116">
        <f>IFERROR(ROUND($B24*('B1- GrossFTEs'!P24/'B1- GrossFTEs'!$AA24),0),0)</f>
        <v>0</v>
      </c>
      <c r="P24" s="116">
        <f>IFERROR(ROUND($B24*('B1- GrossFTEs'!R24/'B1- GrossFTEs'!$AA24),0),0)</f>
        <v>0</v>
      </c>
      <c r="Q24" s="116">
        <f>IFERROR(ROUND($B24*('B1- GrossFTEs'!T24/'B1- GrossFTEs'!$AA24),0),0)</f>
        <v>0</v>
      </c>
      <c r="R24" s="100">
        <f t="shared" si="2"/>
        <v>0</v>
      </c>
      <c r="S24" s="116">
        <f>IFERROR(ROUND($B24*('B1- GrossFTEs'!Y24/'B1- GrossFTEs'!$AA24),0),0)</f>
        <v>0</v>
      </c>
      <c r="T24" s="437" t="str">
        <f t="shared" si="0"/>
        <v/>
      </c>
    </row>
    <row r="25" spans="1:20" ht="15" customHeight="1">
      <c r="A25" s="49" t="str">
        <f>IF('B1- GrossFTEs'!A25=0,"",'B1- GrossFTEs'!A25)</f>
        <v/>
      </c>
      <c r="B25" s="729"/>
      <c r="C25" s="103"/>
      <c r="D25" s="108"/>
      <c r="E25" s="115">
        <f>IFERROR(ROUND($B25*('B1- GrossFTEs'!C25/'B1- GrossFTEs'!$AA25),0),0)</f>
        <v>0</v>
      </c>
      <c r="F25" s="115">
        <f>IFERROR(ROUND($B25*('B1- GrossFTEs'!D25/'B1- GrossFTEs'!$AA25),0),0)</f>
        <v>0</v>
      </c>
      <c r="G25" s="115">
        <f>IFERROR(ROUND($B25*('B1- GrossFTEs'!F25/'B1- GrossFTEs'!$AA25),0),0)</f>
        <v>0</v>
      </c>
      <c r="H25" s="115">
        <f>IFERROR(ROUND($B25*('B1- GrossFTEs'!H25/'B1- GrossFTEs'!$AA25),0),0)</f>
        <v>0</v>
      </c>
      <c r="I25" s="115">
        <f>IFERROR(ROUND($B25*('B1- GrossFTEs'!J25/'B1- GrossFTEs'!$AA25),0),0)</f>
        <v>0</v>
      </c>
      <c r="J25" s="115">
        <f>IFERROR(ROUND($B25*('B1- GrossFTEs'!K25/'B1- GrossFTEs'!$AA25),0),0)</f>
        <v>0</v>
      </c>
      <c r="K25" s="115">
        <f>IFERROR(ROUND($B25*('B1- GrossFTEs'!L25/'B1- GrossFTEs'!$AA25),0),0)</f>
        <v>0</v>
      </c>
      <c r="L25" s="115">
        <f>IFERROR(ROUND($B25*('B1- GrossFTEs'!M25/'B1- GrossFTEs'!$AA25),0),0)</f>
        <v>0</v>
      </c>
      <c r="M25" s="115">
        <f>IFERROR(ROUND($B25*('B1- GrossFTEs'!N25/'B1- GrossFTEs'!$AA25),0),0)</f>
        <v>0</v>
      </c>
      <c r="N25" s="115">
        <f>IFERROR(ROUND($B25*('B1- GrossFTEs'!O25/'B1- GrossFTEs'!$AA25),0),0)</f>
        <v>0</v>
      </c>
      <c r="O25" s="115">
        <f>IFERROR(ROUND($B25*('B1- GrossFTEs'!P25/'B1- GrossFTEs'!$AA25),0),0)</f>
        <v>0</v>
      </c>
      <c r="P25" s="115">
        <f>IFERROR(ROUND($B25*('B1- GrossFTEs'!R25/'B1- GrossFTEs'!$AA25),0),0)</f>
        <v>0</v>
      </c>
      <c r="Q25" s="115">
        <f>IFERROR(ROUND($B25*('B1- GrossFTEs'!T25/'B1- GrossFTEs'!$AA25),0),0)</f>
        <v>0</v>
      </c>
      <c r="R25" s="100">
        <f t="shared" si="2"/>
        <v>0</v>
      </c>
      <c r="S25" s="115">
        <f>IFERROR(ROUND($B25*('B1- GrossFTEs'!Y25/'B1- GrossFTEs'!$AA25),0),0)</f>
        <v>0</v>
      </c>
      <c r="T25" s="437" t="str">
        <f t="shared" si="0"/>
        <v/>
      </c>
    </row>
    <row r="26" spans="1:20" ht="15" customHeight="1">
      <c r="A26" s="49" t="str">
        <f>IF('B1- GrossFTEs'!A26=0,"",'B1- GrossFTEs'!A26)</f>
        <v/>
      </c>
      <c r="B26" s="730"/>
      <c r="C26" s="103"/>
      <c r="D26" s="108"/>
      <c r="E26" s="116">
        <f>IFERROR(ROUND($B26*('B1- GrossFTEs'!C26/'B1- GrossFTEs'!$AA26),0),0)</f>
        <v>0</v>
      </c>
      <c r="F26" s="116">
        <f>IFERROR(ROUND($B26*('B1- GrossFTEs'!D26/'B1- GrossFTEs'!$AA26),0),0)</f>
        <v>0</v>
      </c>
      <c r="G26" s="116">
        <f>IFERROR(ROUND($B26*('B1- GrossFTEs'!F26/'B1- GrossFTEs'!$AA26),0),0)</f>
        <v>0</v>
      </c>
      <c r="H26" s="116">
        <f>IFERROR(ROUND($B26*('B1- GrossFTEs'!H26/'B1- GrossFTEs'!$AA26),0),0)</f>
        <v>0</v>
      </c>
      <c r="I26" s="116">
        <f>IFERROR(ROUND($B26*('B1- GrossFTEs'!J26/'B1- GrossFTEs'!$AA26),0),0)</f>
        <v>0</v>
      </c>
      <c r="J26" s="116">
        <f>IFERROR(ROUND($B26*('B1- GrossFTEs'!K26/'B1- GrossFTEs'!$AA26),0),0)</f>
        <v>0</v>
      </c>
      <c r="K26" s="116">
        <f>IFERROR(ROUND($B26*('B1- GrossFTEs'!L26/'B1- GrossFTEs'!$AA26),0),0)</f>
        <v>0</v>
      </c>
      <c r="L26" s="116">
        <f>IFERROR(ROUND($B26*('B1- GrossFTEs'!M26/'B1- GrossFTEs'!$AA26),0),0)</f>
        <v>0</v>
      </c>
      <c r="M26" s="116">
        <f>IFERROR(ROUND($B26*('B1- GrossFTEs'!N26/'B1- GrossFTEs'!$AA26),0),0)</f>
        <v>0</v>
      </c>
      <c r="N26" s="116">
        <f>IFERROR(ROUND($B26*('B1- GrossFTEs'!O26/'B1- GrossFTEs'!$AA26),0),0)</f>
        <v>0</v>
      </c>
      <c r="O26" s="116">
        <f>IFERROR(ROUND($B26*('B1- GrossFTEs'!P26/'B1- GrossFTEs'!$AA26),0),0)</f>
        <v>0</v>
      </c>
      <c r="P26" s="116">
        <f>IFERROR(ROUND($B26*('B1- GrossFTEs'!R26/'B1- GrossFTEs'!$AA26),0),0)</f>
        <v>0</v>
      </c>
      <c r="Q26" s="116">
        <f>IFERROR(ROUND($B26*('B1- GrossFTEs'!T26/'B1- GrossFTEs'!$AA26),0),0)</f>
        <v>0</v>
      </c>
      <c r="R26" s="100">
        <f t="shared" si="2"/>
        <v>0</v>
      </c>
      <c r="S26" s="116">
        <f>IFERROR(ROUND($B26*('B1- GrossFTEs'!Y26/'B1- GrossFTEs'!$AA26),0),0)</f>
        <v>0</v>
      </c>
      <c r="T26" s="437" t="str">
        <f t="shared" si="0"/>
        <v/>
      </c>
    </row>
    <row r="27" spans="1:20" ht="15" customHeight="1">
      <c r="A27" s="49" t="str">
        <f>IF('B1- GrossFTEs'!A27=0,"",'B1- GrossFTEs'!A27)</f>
        <v/>
      </c>
      <c r="B27" s="729"/>
      <c r="C27" s="103"/>
      <c r="D27" s="108"/>
      <c r="E27" s="115">
        <f>IFERROR(ROUND($B27*('B1- GrossFTEs'!C27/'B1- GrossFTEs'!$AA27),0),0)</f>
        <v>0</v>
      </c>
      <c r="F27" s="115">
        <f>IFERROR(ROUND($B27*('B1- GrossFTEs'!D27/'B1- GrossFTEs'!$AA27),0),0)</f>
        <v>0</v>
      </c>
      <c r="G27" s="115">
        <f>IFERROR(ROUND($B27*('B1- GrossFTEs'!F27/'B1- GrossFTEs'!$AA27),0),0)</f>
        <v>0</v>
      </c>
      <c r="H27" s="115">
        <f>IFERROR(ROUND($B27*('B1- GrossFTEs'!H27/'B1- GrossFTEs'!$AA27),0),0)</f>
        <v>0</v>
      </c>
      <c r="I27" s="115">
        <f>IFERROR(ROUND($B27*('B1- GrossFTEs'!J27/'B1- GrossFTEs'!$AA27),0),0)</f>
        <v>0</v>
      </c>
      <c r="J27" s="115">
        <f>IFERROR(ROUND($B27*('B1- GrossFTEs'!K27/'B1- GrossFTEs'!$AA27),0),0)</f>
        <v>0</v>
      </c>
      <c r="K27" s="115">
        <f>IFERROR(ROUND($B27*('B1- GrossFTEs'!L27/'B1- GrossFTEs'!$AA27),0),0)</f>
        <v>0</v>
      </c>
      <c r="L27" s="115">
        <f>IFERROR(ROUND($B27*('B1- GrossFTEs'!M27/'B1- GrossFTEs'!$AA27),0),0)</f>
        <v>0</v>
      </c>
      <c r="M27" s="115">
        <f>IFERROR(ROUND($B27*('B1- GrossFTEs'!N27/'B1- GrossFTEs'!$AA27),0),0)</f>
        <v>0</v>
      </c>
      <c r="N27" s="115">
        <f>IFERROR(ROUND($B27*('B1- GrossFTEs'!O27/'B1- GrossFTEs'!$AA27),0),0)</f>
        <v>0</v>
      </c>
      <c r="O27" s="115">
        <f>IFERROR(ROUND($B27*('B1- GrossFTEs'!P27/'B1- GrossFTEs'!$AA27),0),0)</f>
        <v>0</v>
      </c>
      <c r="P27" s="115">
        <f>IFERROR(ROUND($B27*('B1- GrossFTEs'!R27/'B1- GrossFTEs'!$AA27),0),0)</f>
        <v>0</v>
      </c>
      <c r="Q27" s="115">
        <f>IFERROR(ROUND($B27*('B1- GrossFTEs'!T27/'B1- GrossFTEs'!$AA27),0),0)</f>
        <v>0</v>
      </c>
      <c r="R27" s="100">
        <f t="shared" si="2"/>
        <v>0</v>
      </c>
      <c r="S27" s="115">
        <f>IFERROR(ROUND($B27*('B1- GrossFTEs'!Y27/'B1- GrossFTEs'!$AA27),0),0)</f>
        <v>0</v>
      </c>
      <c r="T27" s="437" t="str">
        <f t="shared" si="0"/>
        <v/>
      </c>
    </row>
    <row r="28" spans="1:20" ht="15" customHeight="1">
      <c r="A28" s="49" t="str">
        <f>IF('B1- GrossFTEs'!A28=0,"",'B1- GrossFTEs'!A28)</f>
        <v/>
      </c>
      <c r="B28" s="730"/>
      <c r="C28" s="103"/>
      <c r="D28" s="108"/>
      <c r="E28" s="116">
        <f>IFERROR(ROUND($B28*('B1- GrossFTEs'!C28/'B1- GrossFTEs'!$AA28),0),0)</f>
        <v>0</v>
      </c>
      <c r="F28" s="116">
        <f>IFERROR(ROUND($B28*('B1- GrossFTEs'!D28/'B1- GrossFTEs'!$AA28),0),0)</f>
        <v>0</v>
      </c>
      <c r="G28" s="116">
        <f>IFERROR(ROUND($B28*('B1- GrossFTEs'!F28/'B1- GrossFTEs'!$AA28),0),0)</f>
        <v>0</v>
      </c>
      <c r="H28" s="116">
        <f>IFERROR(ROUND($B28*('B1- GrossFTEs'!H28/'B1- GrossFTEs'!$AA28),0),0)</f>
        <v>0</v>
      </c>
      <c r="I28" s="116">
        <f>IFERROR(ROUND($B28*('B1- GrossFTEs'!J28/'B1- GrossFTEs'!$AA28),0),0)</f>
        <v>0</v>
      </c>
      <c r="J28" s="116">
        <f>IFERROR(ROUND($B28*('B1- GrossFTEs'!K28/'B1- GrossFTEs'!$AA28),0),0)</f>
        <v>0</v>
      </c>
      <c r="K28" s="116">
        <f>IFERROR(ROUND($B28*('B1- GrossFTEs'!L28/'B1- GrossFTEs'!$AA28),0),0)</f>
        <v>0</v>
      </c>
      <c r="L28" s="116">
        <f>IFERROR(ROUND($B28*('B1- GrossFTEs'!M28/'B1- GrossFTEs'!$AA28),0),0)</f>
        <v>0</v>
      </c>
      <c r="M28" s="116">
        <f>IFERROR(ROUND($B28*('B1- GrossFTEs'!N28/'B1- GrossFTEs'!$AA28),0),0)</f>
        <v>0</v>
      </c>
      <c r="N28" s="116">
        <f>IFERROR(ROUND($B28*('B1- GrossFTEs'!O28/'B1- GrossFTEs'!$AA28),0),0)</f>
        <v>0</v>
      </c>
      <c r="O28" s="116">
        <f>IFERROR(ROUND($B28*('B1- GrossFTEs'!P28/'B1- GrossFTEs'!$AA28),0),0)</f>
        <v>0</v>
      </c>
      <c r="P28" s="116">
        <f>IFERROR(ROUND($B28*('B1- GrossFTEs'!R28/'B1- GrossFTEs'!$AA28),0),0)</f>
        <v>0</v>
      </c>
      <c r="Q28" s="116">
        <f>IFERROR(ROUND($B28*('B1- GrossFTEs'!T28/'B1- GrossFTEs'!$AA28),0),0)</f>
        <v>0</v>
      </c>
      <c r="R28" s="100">
        <f t="shared" si="2"/>
        <v>0</v>
      </c>
      <c r="S28" s="116">
        <f>IFERROR(ROUND($B28*('B1- GrossFTEs'!Y28/'B1- GrossFTEs'!$AA28),0),0)</f>
        <v>0</v>
      </c>
      <c r="T28" s="437" t="str">
        <f t="shared" si="0"/>
        <v/>
      </c>
    </row>
    <row r="29" spans="1:20" ht="15" customHeight="1">
      <c r="A29" s="49" t="str">
        <f>IF('B1- GrossFTEs'!A29=0,"",'B1- GrossFTEs'!A29)</f>
        <v/>
      </c>
      <c r="B29" s="729"/>
      <c r="C29" s="103"/>
      <c r="D29" s="108"/>
      <c r="E29" s="115">
        <f>IFERROR(ROUND($B29*('B1- GrossFTEs'!C29/'B1- GrossFTEs'!$AA29),0),0)</f>
        <v>0</v>
      </c>
      <c r="F29" s="115">
        <f>IFERROR(ROUND($B29*('B1- GrossFTEs'!D29/'B1- GrossFTEs'!$AA29),0),0)</f>
        <v>0</v>
      </c>
      <c r="G29" s="115">
        <f>IFERROR(ROUND($B29*('B1- GrossFTEs'!F29/'B1- GrossFTEs'!$AA29),0),0)</f>
        <v>0</v>
      </c>
      <c r="H29" s="115">
        <f>IFERROR(ROUND($B29*('B1- GrossFTEs'!H29/'B1- GrossFTEs'!$AA29),0),0)</f>
        <v>0</v>
      </c>
      <c r="I29" s="115">
        <f>IFERROR(ROUND($B29*('B1- GrossFTEs'!J29/'B1- GrossFTEs'!$AA29),0),0)</f>
        <v>0</v>
      </c>
      <c r="J29" s="115">
        <f>IFERROR(ROUND($B29*('B1- GrossFTEs'!K29/'B1- GrossFTEs'!$AA29),0),0)</f>
        <v>0</v>
      </c>
      <c r="K29" s="115">
        <f>IFERROR(ROUND($B29*('B1- GrossFTEs'!L29/'B1- GrossFTEs'!$AA29),0),0)</f>
        <v>0</v>
      </c>
      <c r="L29" s="115">
        <f>IFERROR(ROUND($B29*('B1- GrossFTEs'!M29/'B1- GrossFTEs'!$AA29),0),0)</f>
        <v>0</v>
      </c>
      <c r="M29" s="115">
        <f>IFERROR(ROUND($B29*('B1- GrossFTEs'!N29/'B1- GrossFTEs'!$AA29),0),0)</f>
        <v>0</v>
      </c>
      <c r="N29" s="115">
        <f>IFERROR(ROUND($B29*('B1- GrossFTEs'!O29/'B1- GrossFTEs'!$AA29),0),0)</f>
        <v>0</v>
      </c>
      <c r="O29" s="115">
        <f>IFERROR(ROUND($B29*('B1- GrossFTEs'!P29/'B1- GrossFTEs'!$AA29),0),0)</f>
        <v>0</v>
      </c>
      <c r="P29" s="115">
        <f>IFERROR(ROUND($B29*('B1- GrossFTEs'!R29/'B1- GrossFTEs'!$AA29),0),0)</f>
        <v>0</v>
      </c>
      <c r="Q29" s="115">
        <f>IFERROR(ROUND($B29*('B1- GrossFTEs'!T29/'B1- GrossFTEs'!$AA29),0),0)</f>
        <v>0</v>
      </c>
      <c r="R29" s="100">
        <f t="shared" si="2"/>
        <v>0</v>
      </c>
      <c r="S29" s="115">
        <f>IFERROR(ROUND($B29*('B1- GrossFTEs'!Y29/'B1- GrossFTEs'!$AA29),0),0)</f>
        <v>0</v>
      </c>
      <c r="T29" s="437" t="str">
        <f t="shared" si="0"/>
        <v/>
      </c>
    </row>
    <row r="30" spans="1:20" ht="15" customHeight="1">
      <c r="A30" s="49" t="str">
        <f>IF('B1- GrossFTEs'!A30=0,"",'B1- GrossFTEs'!A30)</f>
        <v/>
      </c>
      <c r="B30" s="730"/>
      <c r="C30" s="103"/>
      <c r="D30" s="108"/>
      <c r="E30" s="116">
        <f>IFERROR(ROUND($B30*('B1- GrossFTEs'!C30/'B1- GrossFTEs'!$AA30),0),0)</f>
        <v>0</v>
      </c>
      <c r="F30" s="116">
        <f>IFERROR(ROUND($B30*('B1- GrossFTEs'!D30/'B1- GrossFTEs'!$AA30),0),0)</f>
        <v>0</v>
      </c>
      <c r="G30" s="116">
        <f>IFERROR(ROUND($B30*('B1- GrossFTEs'!F30/'B1- GrossFTEs'!$AA30),0),0)</f>
        <v>0</v>
      </c>
      <c r="H30" s="116">
        <f>IFERROR(ROUND($B30*('B1- GrossFTEs'!H30/'B1- GrossFTEs'!$AA30),0),0)</f>
        <v>0</v>
      </c>
      <c r="I30" s="116">
        <f>IFERROR(ROUND($B30*('B1- GrossFTEs'!J30/'B1- GrossFTEs'!$AA30),0),0)</f>
        <v>0</v>
      </c>
      <c r="J30" s="116">
        <f>IFERROR(ROUND($B30*('B1- GrossFTEs'!K30/'B1- GrossFTEs'!$AA30),0),0)</f>
        <v>0</v>
      </c>
      <c r="K30" s="116">
        <f>IFERROR(ROUND($B30*('B1- GrossFTEs'!L30/'B1- GrossFTEs'!$AA30),0),0)</f>
        <v>0</v>
      </c>
      <c r="L30" s="116">
        <f>IFERROR(ROUND($B30*('B1- GrossFTEs'!M30/'B1- GrossFTEs'!$AA30),0),0)</f>
        <v>0</v>
      </c>
      <c r="M30" s="116">
        <f>IFERROR(ROUND($B30*('B1- GrossFTEs'!N30/'B1- GrossFTEs'!$AA30),0),0)</f>
        <v>0</v>
      </c>
      <c r="N30" s="116">
        <f>IFERROR(ROUND($B30*('B1- GrossFTEs'!O30/'B1- GrossFTEs'!$AA30),0),0)</f>
        <v>0</v>
      </c>
      <c r="O30" s="116">
        <f>IFERROR(ROUND($B30*('B1- GrossFTEs'!P30/'B1- GrossFTEs'!$AA30),0),0)</f>
        <v>0</v>
      </c>
      <c r="P30" s="116">
        <f>IFERROR(ROUND($B30*('B1- GrossFTEs'!R30/'B1- GrossFTEs'!$AA30),0),0)</f>
        <v>0</v>
      </c>
      <c r="Q30" s="116">
        <f>IFERROR(ROUND($B30*('B1- GrossFTEs'!T30/'B1- GrossFTEs'!$AA30),0),0)</f>
        <v>0</v>
      </c>
      <c r="R30" s="100">
        <f t="shared" si="2"/>
        <v>0</v>
      </c>
      <c r="S30" s="116">
        <f>IFERROR(ROUND($B30*('B1- GrossFTEs'!Y30/'B1- GrossFTEs'!$AA30),0),0)</f>
        <v>0</v>
      </c>
      <c r="T30" s="437" t="str">
        <f t="shared" si="0"/>
        <v/>
      </c>
    </row>
    <row r="31" spans="1:20" ht="15" customHeight="1">
      <c r="A31" s="49" t="str">
        <f>IF('B1- GrossFTEs'!A31=0,"",'B1- GrossFTEs'!A31)</f>
        <v/>
      </c>
      <c r="B31" s="729"/>
      <c r="C31" s="103"/>
      <c r="D31" s="108"/>
      <c r="E31" s="115">
        <f>IFERROR(ROUND($B31*('B1- GrossFTEs'!C31/'B1- GrossFTEs'!$AA31),0),0)</f>
        <v>0</v>
      </c>
      <c r="F31" s="115">
        <f>IFERROR(ROUND($B31*('B1- GrossFTEs'!D31/'B1- GrossFTEs'!$AA31),0),0)</f>
        <v>0</v>
      </c>
      <c r="G31" s="115">
        <f>IFERROR(ROUND($B31*('B1- GrossFTEs'!F31/'B1- GrossFTEs'!$AA31),0),0)</f>
        <v>0</v>
      </c>
      <c r="H31" s="115">
        <f>IFERROR(ROUND($B31*('B1- GrossFTEs'!H31/'B1- GrossFTEs'!$AA31),0),0)</f>
        <v>0</v>
      </c>
      <c r="I31" s="115">
        <f>IFERROR(ROUND($B31*('B1- GrossFTEs'!J31/'B1- GrossFTEs'!$AA31),0),0)</f>
        <v>0</v>
      </c>
      <c r="J31" s="115">
        <f>IFERROR(ROUND($B31*('B1- GrossFTEs'!K31/'B1- GrossFTEs'!$AA31),0),0)</f>
        <v>0</v>
      </c>
      <c r="K31" s="115">
        <f>IFERROR(ROUND($B31*('B1- GrossFTEs'!L31/'B1- GrossFTEs'!$AA31),0),0)</f>
        <v>0</v>
      </c>
      <c r="L31" s="115">
        <f>IFERROR(ROUND($B31*('B1- GrossFTEs'!M31/'B1- GrossFTEs'!$AA31),0),0)</f>
        <v>0</v>
      </c>
      <c r="M31" s="115">
        <f>IFERROR(ROUND($B31*('B1- GrossFTEs'!N31/'B1- GrossFTEs'!$AA31),0),0)</f>
        <v>0</v>
      </c>
      <c r="N31" s="115">
        <f>IFERROR(ROUND($B31*('B1- GrossFTEs'!O31/'B1- GrossFTEs'!$AA31),0),0)</f>
        <v>0</v>
      </c>
      <c r="O31" s="115">
        <f>IFERROR(ROUND($B31*('B1- GrossFTEs'!P31/'B1- GrossFTEs'!$AA31),0),0)</f>
        <v>0</v>
      </c>
      <c r="P31" s="115">
        <f>IFERROR(ROUND($B31*('B1- GrossFTEs'!R31/'B1- GrossFTEs'!$AA31),0),0)</f>
        <v>0</v>
      </c>
      <c r="Q31" s="115">
        <f>IFERROR(ROUND($B31*('B1- GrossFTEs'!T31/'B1- GrossFTEs'!$AA31),0),0)</f>
        <v>0</v>
      </c>
      <c r="R31" s="100">
        <f t="shared" si="2"/>
        <v>0</v>
      </c>
      <c r="S31" s="115">
        <f>IFERROR(ROUND($B31*('B1- GrossFTEs'!Y31/'B1- GrossFTEs'!$AA31),0),0)</f>
        <v>0</v>
      </c>
      <c r="T31" s="437" t="str">
        <f t="shared" si="0"/>
        <v/>
      </c>
    </row>
    <row r="32" spans="1:20" ht="15" customHeight="1">
      <c r="A32" s="49" t="str">
        <f>IF('B1- GrossFTEs'!A32=0,"",'B1- GrossFTEs'!A32)</f>
        <v/>
      </c>
      <c r="B32" s="730"/>
      <c r="C32" s="103"/>
      <c r="D32" s="108"/>
      <c r="E32" s="116">
        <f>IFERROR(ROUND($B32*('B1- GrossFTEs'!C32/'B1- GrossFTEs'!$AA32),0),0)</f>
        <v>0</v>
      </c>
      <c r="F32" s="116">
        <f>IFERROR(ROUND($B32*('B1- GrossFTEs'!D32/'B1- GrossFTEs'!$AA32),0),0)</f>
        <v>0</v>
      </c>
      <c r="G32" s="116">
        <f>IFERROR(ROUND($B32*('B1- GrossFTEs'!F32/'B1- GrossFTEs'!$AA32),0),0)</f>
        <v>0</v>
      </c>
      <c r="H32" s="116">
        <f>IFERROR(ROUND($B32*('B1- GrossFTEs'!H32/'B1- GrossFTEs'!$AA32),0),0)</f>
        <v>0</v>
      </c>
      <c r="I32" s="116">
        <f>IFERROR(ROUND($B32*('B1- GrossFTEs'!J32/'B1- GrossFTEs'!$AA32),0),0)</f>
        <v>0</v>
      </c>
      <c r="J32" s="116">
        <f>IFERROR(ROUND($B32*('B1- GrossFTEs'!K32/'B1- GrossFTEs'!$AA32),0),0)</f>
        <v>0</v>
      </c>
      <c r="K32" s="116">
        <f>IFERROR(ROUND($B32*('B1- GrossFTEs'!L32/'B1- GrossFTEs'!$AA32),0),0)</f>
        <v>0</v>
      </c>
      <c r="L32" s="116">
        <f>IFERROR(ROUND($B32*('B1- GrossFTEs'!M32/'B1- GrossFTEs'!$AA32),0),0)</f>
        <v>0</v>
      </c>
      <c r="M32" s="116">
        <f>IFERROR(ROUND($B32*('B1- GrossFTEs'!N32/'B1- GrossFTEs'!$AA32),0),0)</f>
        <v>0</v>
      </c>
      <c r="N32" s="116">
        <f>IFERROR(ROUND($B32*('B1- GrossFTEs'!O32/'B1- GrossFTEs'!$AA32),0),0)</f>
        <v>0</v>
      </c>
      <c r="O32" s="116">
        <f>IFERROR(ROUND($B32*('B1- GrossFTEs'!P32/'B1- GrossFTEs'!$AA32),0),0)</f>
        <v>0</v>
      </c>
      <c r="P32" s="116">
        <f>IFERROR(ROUND($B32*('B1- GrossFTEs'!R32/'B1- GrossFTEs'!$AA32),0),0)</f>
        <v>0</v>
      </c>
      <c r="Q32" s="116">
        <f>IFERROR(ROUND($B32*('B1- GrossFTEs'!T32/'B1- GrossFTEs'!$AA32),0),0)</f>
        <v>0</v>
      </c>
      <c r="R32" s="100">
        <f t="shared" si="2"/>
        <v>0</v>
      </c>
      <c r="S32" s="116">
        <f>IFERROR(ROUND($B32*('B1- GrossFTEs'!Y32/'B1- GrossFTEs'!$AA32),0),0)</f>
        <v>0</v>
      </c>
      <c r="T32" s="437" t="str">
        <f t="shared" si="0"/>
        <v/>
      </c>
    </row>
    <row r="33" spans="1:20" ht="15" customHeight="1">
      <c r="A33" s="49" t="str">
        <f>IF('B1- GrossFTEs'!A33=0,"",'B1- GrossFTEs'!A33)</f>
        <v/>
      </c>
      <c r="B33" s="729"/>
      <c r="C33" s="103"/>
      <c r="D33" s="108"/>
      <c r="E33" s="115">
        <f>IFERROR(ROUND($B33*('B1- GrossFTEs'!C33/'B1- GrossFTEs'!$AA33),0),0)</f>
        <v>0</v>
      </c>
      <c r="F33" s="115">
        <f>IFERROR(ROUND($B33*('B1- GrossFTEs'!D33/'B1- GrossFTEs'!$AA33),0),0)</f>
        <v>0</v>
      </c>
      <c r="G33" s="115">
        <f>IFERROR(ROUND($B33*('B1- GrossFTEs'!F33/'B1- GrossFTEs'!$AA33),0),0)</f>
        <v>0</v>
      </c>
      <c r="H33" s="115">
        <f>IFERROR(ROUND($B33*('B1- GrossFTEs'!H33/'B1- GrossFTEs'!$AA33),0),0)</f>
        <v>0</v>
      </c>
      <c r="I33" s="115">
        <f>IFERROR(ROUND($B33*('B1- GrossFTEs'!J33/'B1- GrossFTEs'!$AA33),0),0)</f>
        <v>0</v>
      </c>
      <c r="J33" s="115">
        <f>IFERROR(ROUND($B33*('B1- GrossFTEs'!K33/'B1- GrossFTEs'!$AA33),0),0)</f>
        <v>0</v>
      </c>
      <c r="K33" s="115">
        <f>IFERROR(ROUND($B33*('B1- GrossFTEs'!L33/'B1- GrossFTEs'!$AA33),0),0)</f>
        <v>0</v>
      </c>
      <c r="L33" s="115">
        <f>IFERROR(ROUND($B33*('B1- GrossFTEs'!M33/'B1- GrossFTEs'!$AA33),0),0)</f>
        <v>0</v>
      </c>
      <c r="M33" s="115">
        <f>IFERROR(ROUND($B33*('B1- GrossFTEs'!N33/'B1- GrossFTEs'!$AA33),0),0)</f>
        <v>0</v>
      </c>
      <c r="N33" s="115">
        <f>IFERROR(ROUND($B33*('B1- GrossFTEs'!O33/'B1- GrossFTEs'!$AA33),0),0)</f>
        <v>0</v>
      </c>
      <c r="O33" s="115">
        <f>IFERROR(ROUND($B33*('B1- GrossFTEs'!P33/'B1- GrossFTEs'!$AA33),0),0)</f>
        <v>0</v>
      </c>
      <c r="P33" s="115">
        <f>IFERROR(ROUND($B33*('B1- GrossFTEs'!R33/'B1- GrossFTEs'!$AA33),0),0)</f>
        <v>0</v>
      </c>
      <c r="Q33" s="115">
        <f>IFERROR(ROUND($B33*('B1- GrossFTEs'!T33/'B1- GrossFTEs'!$AA33),0),0)</f>
        <v>0</v>
      </c>
      <c r="R33" s="100">
        <f t="shared" si="2"/>
        <v>0</v>
      </c>
      <c r="S33" s="115">
        <f>IFERROR(ROUND($B33*('B1- GrossFTEs'!Y33/'B1- GrossFTEs'!$AA33),0),0)</f>
        <v>0</v>
      </c>
      <c r="T33" s="437" t="str">
        <f t="shared" si="0"/>
        <v/>
      </c>
    </row>
    <row r="34" spans="1:20" ht="15" customHeight="1">
      <c r="A34" s="49" t="str">
        <f>IF('B1- GrossFTEs'!A34=0,"",'B1- GrossFTEs'!A34)</f>
        <v/>
      </c>
      <c r="B34" s="730"/>
      <c r="C34" s="103"/>
      <c r="D34" s="108"/>
      <c r="E34" s="116">
        <f>IFERROR(ROUND($B34*('B1- GrossFTEs'!C34/'B1- GrossFTEs'!$AA34),0),0)</f>
        <v>0</v>
      </c>
      <c r="F34" s="116">
        <f>IFERROR(ROUND($B34*('B1- GrossFTEs'!D34/'B1- GrossFTEs'!$AA34),0),0)</f>
        <v>0</v>
      </c>
      <c r="G34" s="116">
        <f>IFERROR(ROUND($B34*('B1- GrossFTEs'!F34/'B1- GrossFTEs'!$AA34),0),0)</f>
        <v>0</v>
      </c>
      <c r="H34" s="116">
        <f>IFERROR(ROUND($B34*('B1- GrossFTEs'!H34/'B1- GrossFTEs'!$AA34),0),0)</f>
        <v>0</v>
      </c>
      <c r="I34" s="116">
        <f>IFERROR(ROUND($B34*('B1- GrossFTEs'!J34/'B1- GrossFTEs'!$AA34),0),0)</f>
        <v>0</v>
      </c>
      <c r="J34" s="116">
        <f>IFERROR(ROUND($B34*('B1- GrossFTEs'!K34/'B1- GrossFTEs'!$AA34),0),0)</f>
        <v>0</v>
      </c>
      <c r="K34" s="116">
        <f>IFERROR(ROUND($B34*('B1- GrossFTEs'!L34/'B1- GrossFTEs'!$AA34),0),0)</f>
        <v>0</v>
      </c>
      <c r="L34" s="116">
        <f>IFERROR(ROUND($B34*('B1- GrossFTEs'!M34/'B1- GrossFTEs'!$AA34),0),0)</f>
        <v>0</v>
      </c>
      <c r="M34" s="116">
        <f>IFERROR(ROUND($B34*('B1- GrossFTEs'!N34/'B1- GrossFTEs'!$AA34),0),0)</f>
        <v>0</v>
      </c>
      <c r="N34" s="116">
        <f>IFERROR(ROUND($B34*('B1- GrossFTEs'!O34/'B1- GrossFTEs'!$AA34),0),0)</f>
        <v>0</v>
      </c>
      <c r="O34" s="116">
        <f>IFERROR(ROUND($B34*('B1- GrossFTEs'!P34/'B1- GrossFTEs'!$AA34),0),0)</f>
        <v>0</v>
      </c>
      <c r="P34" s="116">
        <f>IFERROR(ROUND($B34*('B1- GrossFTEs'!R34/'B1- GrossFTEs'!$AA34),0),0)</f>
        <v>0</v>
      </c>
      <c r="Q34" s="116">
        <f>IFERROR(ROUND($B34*('B1- GrossFTEs'!T34/'B1- GrossFTEs'!$AA34),0),0)</f>
        <v>0</v>
      </c>
      <c r="R34" s="100">
        <f t="shared" si="2"/>
        <v>0</v>
      </c>
      <c r="S34" s="116">
        <f>IFERROR(ROUND($B34*('B1- GrossFTEs'!Y34/'B1- GrossFTEs'!$AA34),0),0)</f>
        <v>0</v>
      </c>
      <c r="T34" s="437" t="str">
        <f t="shared" si="0"/>
        <v/>
      </c>
    </row>
    <row r="35" spans="1:20" ht="15" customHeight="1">
      <c r="A35" s="49" t="str">
        <f>IF('B1- GrossFTEs'!A35=0,"",'B1- GrossFTEs'!A35)</f>
        <v/>
      </c>
      <c r="B35" s="729"/>
      <c r="C35" s="103"/>
      <c r="D35" s="108"/>
      <c r="E35" s="115">
        <f>IFERROR(ROUND($B35*('B1- GrossFTEs'!C35/'B1- GrossFTEs'!$AA35),0),0)</f>
        <v>0</v>
      </c>
      <c r="F35" s="115">
        <f>IFERROR(ROUND($B35*('B1- GrossFTEs'!D35/'B1- GrossFTEs'!$AA35),0),0)</f>
        <v>0</v>
      </c>
      <c r="G35" s="115">
        <f>IFERROR(ROUND($B35*('B1- GrossFTEs'!F35/'B1- GrossFTEs'!$AA35),0),0)</f>
        <v>0</v>
      </c>
      <c r="H35" s="115">
        <f>IFERROR(ROUND($B35*('B1- GrossFTEs'!H35/'B1- GrossFTEs'!$AA35),0),0)</f>
        <v>0</v>
      </c>
      <c r="I35" s="115">
        <f>IFERROR(ROUND($B35*('B1- GrossFTEs'!J35/'B1- GrossFTEs'!$AA35),0),0)</f>
        <v>0</v>
      </c>
      <c r="J35" s="115">
        <f>IFERROR(ROUND($B35*('B1- GrossFTEs'!K35/'B1- GrossFTEs'!$AA35),0),0)</f>
        <v>0</v>
      </c>
      <c r="K35" s="115">
        <f>IFERROR(ROUND($B35*('B1- GrossFTEs'!L35/'B1- GrossFTEs'!$AA35),0),0)</f>
        <v>0</v>
      </c>
      <c r="L35" s="115">
        <f>IFERROR(ROUND($B35*('B1- GrossFTEs'!M35/'B1- GrossFTEs'!$AA35),0),0)</f>
        <v>0</v>
      </c>
      <c r="M35" s="115">
        <f>IFERROR(ROUND($B35*('B1- GrossFTEs'!N35/'B1- GrossFTEs'!$AA35),0),0)</f>
        <v>0</v>
      </c>
      <c r="N35" s="115">
        <f>IFERROR(ROUND($B35*('B1- GrossFTEs'!O35/'B1- GrossFTEs'!$AA35),0),0)</f>
        <v>0</v>
      </c>
      <c r="O35" s="115">
        <f>IFERROR(ROUND($B35*('B1- GrossFTEs'!P35/'B1- GrossFTEs'!$AA35),0),0)</f>
        <v>0</v>
      </c>
      <c r="P35" s="115">
        <f>IFERROR(ROUND($B35*('B1- GrossFTEs'!R35/'B1- GrossFTEs'!$AA35),0),0)</f>
        <v>0</v>
      </c>
      <c r="Q35" s="115">
        <f>IFERROR(ROUND($B35*('B1- GrossFTEs'!T35/'B1- GrossFTEs'!$AA35),0),0)</f>
        <v>0</v>
      </c>
      <c r="R35" s="100">
        <f t="shared" si="2"/>
        <v>0</v>
      </c>
      <c r="S35" s="115">
        <f>IFERROR(ROUND($B35*('B1- GrossFTEs'!Y35/'B1- GrossFTEs'!$AA35),0),0)</f>
        <v>0</v>
      </c>
      <c r="T35" s="437" t="str">
        <f t="shared" si="0"/>
        <v/>
      </c>
    </row>
    <row r="36" spans="1:20" ht="15" customHeight="1">
      <c r="A36" s="49" t="str">
        <f>IF('B1- GrossFTEs'!A36=0,"",'B1- GrossFTEs'!A36)</f>
        <v/>
      </c>
      <c r="B36" s="730"/>
      <c r="C36" s="103"/>
      <c r="D36" s="108"/>
      <c r="E36" s="116">
        <f>IFERROR(ROUND($B36*('B1- GrossFTEs'!C36/'B1- GrossFTEs'!$AA36),0),0)</f>
        <v>0</v>
      </c>
      <c r="F36" s="116">
        <f>IFERROR(ROUND($B36*('B1- GrossFTEs'!D36/'B1- GrossFTEs'!$AA36),0),0)</f>
        <v>0</v>
      </c>
      <c r="G36" s="116">
        <f>IFERROR(ROUND($B36*('B1- GrossFTEs'!F36/'B1- GrossFTEs'!$AA36),0),0)</f>
        <v>0</v>
      </c>
      <c r="H36" s="116">
        <f>IFERROR(ROUND($B36*('B1- GrossFTEs'!H36/'B1- GrossFTEs'!$AA36),0),0)</f>
        <v>0</v>
      </c>
      <c r="I36" s="116">
        <f>IFERROR(ROUND($B36*('B1- GrossFTEs'!J36/'B1- GrossFTEs'!$AA36),0),0)</f>
        <v>0</v>
      </c>
      <c r="J36" s="116">
        <f>IFERROR(ROUND($B36*('B1- GrossFTEs'!K36/'B1- GrossFTEs'!$AA36),0),0)</f>
        <v>0</v>
      </c>
      <c r="K36" s="116">
        <f>IFERROR(ROUND($B36*('B1- GrossFTEs'!L36/'B1- GrossFTEs'!$AA36),0),0)</f>
        <v>0</v>
      </c>
      <c r="L36" s="116">
        <f>IFERROR(ROUND($B36*('B1- GrossFTEs'!M36/'B1- GrossFTEs'!$AA36),0),0)</f>
        <v>0</v>
      </c>
      <c r="M36" s="116">
        <f>IFERROR(ROUND($B36*('B1- GrossFTEs'!N36/'B1- GrossFTEs'!$AA36),0),0)</f>
        <v>0</v>
      </c>
      <c r="N36" s="116">
        <f>IFERROR(ROUND($B36*('B1- GrossFTEs'!O36/'B1- GrossFTEs'!$AA36),0),0)</f>
        <v>0</v>
      </c>
      <c r="O36" s="116">
        <f>IFERROR(ROUND($B36*('B1- GrossFTEs'!P36/'B1- GrossFTEs'!$AA36),0),0)</f>
        <v>0</v>
      </c>
      <c r="P36" s="116">
        <f>IFERROR(ROUND($B36*('B1- GrossFTEs'!R36/'B1- GrossFTEs'!$AA36),0),0)</f>
        <v>0</v>
      </c>
      <c r="Q36" s="116">
        <f>IFERROR(ROUND($B36*('B1- GrossFTEs'!T36/'B1- GrossFTEs'!$AA36),0),0)</f>
        <v>0</v>
      </c>
      <c r="R36" s="100">
        <f t="shared" si="2"/>
        <v>0</v>
      </c>
      <c r="S36" s="116">
        <f>IFERROR(ROUND($B36*('B1- GrossFTEs'!Y36/'B1- GrossFTEs'!$AA36),0),0)</f>
        <v>0</v>
      </c>
      <c r="T36" s="437" t="str">
        <f t="shared" si="0"/>
        <v/>
      </c>
    </row>
    <row r="37" spans="1:20" ht="15" customHeight="1">
      <c r="A37" s="49" t="str">
        <f>IF('B1- GrossFTEs'!A37=0,"",'B1- GrossFTEs'!A37)</f>
        <v/>
      </c>
      <c r="B37" s="729"/>
      <c r="C37" s="103"/>
      <c r="D37" s="108"/>
      <c r="E37" s="115">
        <f>IFERROR(ROUND($B37*('B1- GrossFTEs'!C37/'B1- GrossFTEs'!$AA37),0),0)</f>
        <v>0</v>
      </c>
      <c r="F37" s="115">
        <f>IFERROR(ROUND($B37*('B1- GrossFTEs'!D37/'B1- GrossFTEs'!$AA37),0),0)</f>
        <v>0</v>
      </c>
      <c r="G37" s="115">
        <f>IFERROR(ROUND($B37*('B1- GrossFTEs'!F37/'B1- GrossFTEs'!$AA37),0),0)</f>
        <v>0</v>
      </c>
      <c r="H37" s="115">
        <f>IFERROR(ROUND($B37*('B1- GrossFTEs'!H37/'B1- GrossFTEs'!$AA37),0),0)</f>
        <v>0</v>
      </c>
      <c r="I37" s="115">
        <f>IFERROR(ROUND($B37*('B1- GrossFTEs'!J37/'B1- GrossFTEs'!$AA37),0),0)</f>
        <v>0</v>
      </c>
      <c r="J37" s="115">
        <f>IFERROR(ROUND($B37*('B1- GrossFTEs'!K37/'B1- GrossFTEs'!$AA37),0),0)</f>
        <v>0</v>
      </c>
      <c r="K37" s="115">
        <f>IFERROR(ROUND($B37*('B1- GrossFTEs'!L37/'B1- GrossFTEs'!$AA37),0),0)</f>
        <v>0</v>
      </c>
      <c r="L37" s="115">
        <f>IFERROR(ROUND($B37*('B1- GrossFTEs'!M37/'B1- GrossFTEs'!$AA37),0),0)</f>
        <v>0</v>
      </c>
      <c r="M37" s="115">
        <f>IFERROR(ROUND($B37*('B1- GrossFTEs'!N37/'B1- GrossFTEs'!$AA37),0),0)</f>
        <v>0</v>
      </c>
      <c r="N37" s="115">
        <f>IFERROR(ROUND($B37*('B1- GrossFTEs'!O37/'B1- GrossFTEs'!$AA37),0),0)</f>
        <v>0</v>
      </c>
      <c r="O37" s="115">
        <f>IFERROR(ROUND($B37*('B1- GrossFTEs'!P37/'B1- GrossFTEs'!$AA37),0),0)</f>
        <v>0</v>
      </c>
      <c r="P37" s="115">
        <f>IFERROR(ROUND($B37*('B1- GrossFTEs'!R37/'B1- GrossFTEs'!$AA37),0),0)</f>
        <v>0</v>
      </c>
      <c r="Q37" s="115">
        <f>IFERROR(ROUND($B37*('B1- GrossFTEs'!T37/'B1- GrossFTEs'!$AA37),0),0)</f>
        <v>0</v>
      </c>
      <c r="R37" s="100">
        <f t="shared" si="2"/>
        <v>0</v>
      </c>
      <c r="S37" s="115">
        <f>IFERROR(ROUND($B37*('B1- GrossFTEs'!Y37/'B1- GrossFTEs'!$AA37),0),0)</f>
        <v>0</v>
      </c>
      <c r="T37" s="437" t="str">
        <f t="shared" si="0"/>
        <v/>
      </c>
    </row>
    <row r="38" spans="1:20" ht="15" customHeight="1">
      <c r="A38" s="49" t="str">
        <f>IF('B1- GrossFTEs'!A38=0,"",'B1- GrossFTEs'!A38)</f>
        <v/>
      </c>
      <c r="B38" s="730"/>
      <c r="C38" s="103"/>
      <c r="D38" s="108"/>
      <c r="E38" s="116">
        <f>IFERROR(ROUND($B38*('B1- GrossFTEs'!C38/'B1- GrossFTEs'!$AA38),0),0)</f>
        <v>0</v>
      </c>
      <c r="F38" s="116">
        <f>IFERROR(ROUND($B38*('B1- GrossFTEs'!D38/'B1- GrossFTEs'!$AA38),0),0)</f>
        <v>0</v>
      </c>
      <c r="G38" s="116">
        <f>IFERROR(ROUND($B38*('B1- GrossFTEs'!F38/'B1- GrossFTEs'!$AA38),0),0)</f>
        <v>0</v>
      </c>
      <c r="H38" s="116">
        <f>IFERROR(ROUND($B38*('B1- GrossFTEs'!H38/'B1- GrossFTEs'!$AA38),0),0)</f>
        <v>0</v>
      </c>
      <c r="I38" s="116">
        <f>IFERROR(ROUND($B38*('B1- GrossFTEs'!J38/'B1- GrossFTEs'!$AA38),0),0)</f>
        <v>0</v>
      </c>
      <c r="J38" s="116">
        <f>IFERROR(ROUND($B38*('B1- GrossFTEs'!K38/'B1- GrossFTEs'!$AA38),0),0)</f>
        <v>0</v>
      </c>
      <c r="K38" s="116">
        <f>IFERROR(ROUND($B38*('B1- GrossFTEs'!L38/'B1- GrossFTEs'!$AA38),0),0)</f>
        <v>0</v>
      </c>
      <c r="L38" s="116">
        <f>IFERROR(ROUND($B38*('B1- GrossFTEs'!M38/'B1- GrossFTEs'!$AA38),0),0)</f>
        <v>0</v>
      </c>
      <c r="M38" s="116">
        <f>IFERROR(ROUND($B38*('B1- GrossFTEs'!N38/'B1- GrossFTEs'!$AA38),0),0)</f>
        <v>0</v>
      </c>
      <c r="N38" s="116">
        <f>IFERROR(ROUND($B38*('B1- GrossFTEs'!O38/'B1- GrossFTEs'!$AA38),0),0)</f>
        <v>0</v>
      </c>
      <c r="O38" s="116">
        <f>IFERROR(ROUND($B38*('B1- GrossFTEs'!P38/'B1- GrossFTEs'!$AA38),0),0)</f>
        <v>0</v>
      </c>
      <c r="P38" s="116">
        <f>IFERROR(ROUND($B38*('B1- GrossFTEs'!R38/'B1- GrossFTEs'!$AA38),0),0)</f>
        <v>0</v>
      </c>
      <c r="Q38" s="116">
        <f>IFERROR(ROUND($B38*('B1- GrossFTEs'!T38/'B1- GrossFTEs'!$AA38),0),0)</f>
        <v>0</v>
      </c>
      <c r="R38" s="100">
        <f t="shared" si="2"/>
        <v>0</v>
      </c>
      <c r="S38" s="116">
        <f>IFERROR(ROUND($B38*('B1- GrossFTEs'!Y38/'B1- GrossFTEs'!$AA38),0),0)</f>
        <v>0</v>
      </c>
      <c r="T38" s="437" t="str">
        <f t="shared" si="0"/>
        <v/>
      </c>
    </row>
    <row r="39" spans="1:20" ht="15" customHeight="1">
      <c r="A39" s="49" t="str">
        <f>IF('B1- GrossFTEs'!A39=0,"",'B1- GrossFTEs'!A39)</f>
        <v/>
      </c>
      <c r="B39" s="729"/>
      <c r="C39" s="103"/>
      <c r="D39" s="108"/>
      <c r="E39" s="115">
        <f>IFERROR(ROUND($B39*('B1- GrossFTEs'!C39/'B1- GrossFTEs'!$AA39),0),0)</f>
        <v>0</v>
      </c>
      <c r="F39" s="115">
        <f>IFERROR(ROUND($B39*('B1- GrossFTEs'!D39/'B1- GrossFTEs'!$AA39),0),0)</f>
        <v>0</v>
      </c>
      <c r="G39" s="115">
        <f>IFERROR(ROUND($B39*('B1- GrossFTEs'!F39/'B1- GrossFTEs'!$AA39),0),0)</f>
        <v>0</v>
      </c>
      <c r="H39" s="115">
        <f>IFERROR(ROUND($B39*('B1- GrossFTEs'!H39/'B1- GrossFTEs'!$AA39),0),0)</f>
        <v>0</v>
      </c>
      <c r="I39" s="115">
        <f>IFERROR(ROUND($B39*('B1- GrossFTEs'!J39/'B1- GrossFTEs'!$AA39),0),0)</f>
        <v>0</v>
      </c>
      <c r="J39" s="115">
        <f>IFERROR(ROUND($B39*('B1- GrossFTEs'!K39/'B1- GrossFTEs'!$AA39),0),0)</f>
        <v>0</v>
      </c>
      <c r="K39" s="115">
        <f>IFERROR(ROUND($B39*('B1- GrossFTEs'!L39/'B1- GrossFTEs'!$AA39),0),0)</f>
        <v>0</v>
      </c>
      <c r="L39" s="115">
        <f>IFERROR(ROUND($B39*('B1- GrossFTEs'!M39/'B1- GrossFTEs'!$AA39),0),0)</f>
        <v>0</v>
      </c>
      <c r="M39" s="115">
        <f>IFERROR(ROUND($B39*('B1- GrossFTEs'!N39/'B1- GrossFTEs'!$AA39),0),0)</f>
        <v>0</v>
      </c>
      <c r="N39" s="115">
        <f>IFERROR(ROUND($B39*('B1- GrossFTEs'!O39/'B1- GrossFTEs'!$AA39),0),0)</f>
        <v>0</v>
      </c>
      <c r="O39" s="115">
        <f>IFERROR(ROUND($B39*('B1- GrossFTEs'!P39/'B1- GrossFTEs'!$AA39),0),0)</f>
        <v>0</v>
      </c>
      <c r="P39" s="115">
        <f>IFERROR(ROUND($B39*('B1- GrossFTEs'!R39/'B1- GrossFTEs'!$AA39),0),0)</f>
        <v>0</v>
      </c>
      <c r="Q39" s="115">
        <f>IFERROR(ROUND($B39*('B1- GrossFTEs'!T39/'B1- GrossFTEs'!$AA39),0),0)</f>
        <v>0</v>
      </c>
      <c r="R39" s="100">
        <f t="shared" si="2"/>
        <v>0</v>
      </c>
      <c r="S39" s="115">
        <f>IFERROR(ROUND($B39*('B1- GrossFTEs'!Y39/'B1- GrossFTEs'!$AA39),0),0)</f>
        <v>0</v>
      </c>
      <c r="T39" s="437" t="str">
        <f t="shared" si="0"/>
        <v/>
      </c>
    </row>
    <row r="40" spans="1:20" ht="15" customHeight="1">
      <c r="A40" s="49" t="str">
        <f>IF('B1- GrossFTEs'!A40=0,"",'B1- GrossFTEs'!A40)</f>
        <v/>
      </c>
      <c r="B40" s="730"/>
      <c r="C40" s="103"/>
      <c r="D40" s="108"/>
      <c r="E40" s="116">
        <f>IFERROR(ROUND($B40*('B1- GrossFTEs'!C40/'B1- GrossFTEs'!$AA40),0),0)</f>
        <v>0</v>
      </c>
      <c r="F40" s="116">
        <f>IFERROR(ROUND($B40*('B1- GrossFTEs'!D40/'B1- GrossFTEs'!$AA40),0),0)</f>
        <v>0</v>
      </c>
      <c r="G40" s="116">
        <f>IFERROR(ROUND($B40*('B1- GrossFTEs'!F40/'B1- GrossFTEs'!$AA40),0),0)</f>
        <v>0</v>
      </c>
      <c r="H40" s="116">
        <f>IFERROR(ROUND($B40*('B1- GrossFTEs'!H40/'B1- GrossFTEs'!$AA40),0),0)</f>
        <v>0</v>
      </c>
      <c r="I40" s="116">
        <f>IFERROR(ROUND($B40*('B1- GrossFTEs'!J40/'B1- GrossFTEs'!$AA40),0),0)</f>
        <v>0</v>
      </c>
      <c r="J40" s="116">
        <f>IFERROR(ROUND($B40*('B1- GrossFTEs'!K40/'B1- GrossFTEs'!$AA40),0),0)</f>
        <v>0</v>
      </c>
      <c r="K40" s="116">
        <f>IFERROR(ROUND($B40*('B1- GrossFTEs'!L40/'B1- GrossFTEs'!$AA40),0),0)</f>
        <v>0</v>
      </c>
      <c r="L40" s="116">
        <f>IFERROR(ROUND($B40*('B1- GrossFTEs'!M40/'B1- GrossFTEs'!$AA40),0),0)</f>
        <v>0</v>
      </c>
      <c r="M40" s="116">
        <f>IFERROR(ROUND($B40*('B1- GrossFTEs'!N40/'B1- GrossFTEs'!$AA40),0),0)</f>
        <v>0</v>
      </c>
      <c r="N40" s="116">
        <f>IFERROR(ROUND($B40*('B1- GrossFTEs'!O40/'B1- GrossFTEs'!$AA40),0),0)</f>
        <v>0</v>
      </c>
      <c r="O40" s="116">
        <f>IFERROR(ROUND($B40*('B1- GrossFTEs'!P40/'B1- GrossFTEs'!$AA40),0),0)</f>
        <v>0</v>
      </c>
      <c r="P40" s="116">
        <f>IFERROR(ROUND($B40*('B1- GrossFTEs'!R40/'B1- GrossFTEs'!$AA40),0),0)</f>
        <v>0</v>
      </c>
      <c r="Q40" s="116">
        <f>IFERROR(ROUND($B40*('B1- GrossFTEs'!T40/'B1- GrossFTEs'!$AA40),0),0)</f>
        <v>0</v>
      </c>
      <c r="R40" s="100">
        <f t="shared" si="2"/>
        <v>0</v>
      </c>
      <c r="S40" s="116">
        <f>IFERROR(ROUND($B40*('B1- GrossFTEs'!Y40/'B1- GrossFTEs'!$AA40),0),0)</f>
        <v>0</v>
      </c>
      <c r="T40" s="437" t="str">
        <f t="shared" si="0"/>
        <v/>
      </c>
    </row>
    <row r="41" spans="1:20" ht="15" customHeight="1">
      <c r="A41" s="49" t="str">
        <f>IF('B1- GrossFTEs'!A41=0,"",'B1- GrossFTEs'!A41)</f>
        <v/>
      </c>
      <c r="B41" s="729"/>
      <c r="C41" s="103"/>
      <c r="D41" s="108"/>
      <c r="E41" s="115">
        <f>IFERROR(ROUND($B41*('B1- GrossFTEs'!C41/'B1- GrossFTEs'!$AA41),0),0)</f>
        <v>0</v>
      </c>
      <c r="F41" s="115">
        <f>IFERROR(ROUND($B41*('B1- GrossFTEs'!D41/'B1- GrossFTEs'!$AA41),0),0)</f>
        <v>0</v>
      </c>
      <c r="G41" s="115">
        <f>IFERROR(ROUND($B41*('B1- GrossFTEs'!F41/'B1- GrossFTEs'!$AA41),0),0)</f>
        <v>0</v>
      </c>
      <c r="H41" s="115">
        <f>IFERROR(ROUND($B41*('B1- GrossFTEs'!H41/'B1- GrossFTEs'!$AA41),0),0)</f>
        <v>0</v>
      </c>
      <c r="I41" s="115">
        <f>IFERROR(ROUND($B41*('B1- GrossFTEs'!J41/'B1- GrossFTEs'!$AA41),0),0)</f>
        <v>0</v>
      </c>
      <c r="J41" s="115">
        <f>IFERROR(ROUND($B41*('B1- GrossFTEs'!K41/'B1- GrossFTEs'!$AA41),0),0)</f>
        <v>0</v>
      </c>
      <c r="K41" s="115">
        <f>IFERROR(ROUND($B41*('B1- GrossFTEs'!L41/'B1- GrossFTEs'!$AA41),0),0)</f>
        <v>0</v>
      </c>
      <c r="L41" s="115">
        <f>IFERROR(ROUND($B41*('B1- GrossFTEs'!M41/'B1- GrossFTEs'!$AA41),0),0)</f>
        <v>0</v>
      </c>
      <c r="M41" s="115">
        <f>IFERROR(ROUND($B41*('B1- GrossFTEs'!N41/'B1- GrossFTEs'!$AA41),0),0)</f>
        <v>0</v>
      </c>
      <c r="N41" s="115">
        <f>IFERROR(ROUND($B41*('B1- GrossFTEs'!O41/'B1- GrossFTEs'!$AA41),0),0)</f>
        <v>0</v>
      </c>
      <c r="O41" s="115">
        <f>IFERROR(ROUND($B41*('B1- GrossFTEs'!P41/'B1- GrossFTEs'!$AA41),0),0)</f>
        <v>0</v>
      </c>
      <c r="P41" s="115">
        <f>IFERROR(ROUND($B41*('B1- GrossFTEs'!R41/'B1- GrossFTEs'!$AA41),0),0)</f>
        <v>0</v>
      </c>
      <c r="Q41" s="115">
        <f>IFERROR(ROUND($B41*('B1- GrossFTEs'!T41/'B1- GrossFTEs'!$AA41),0),0)</f>
        <v>0</v>
      </c>
      <c r="R41" s="100">
        <f t="shared" si="2"/>
        <v>0</v>
      </c>
      <c r="S41" s="115">
        <f>IFERROR(ROUND($B41*('B1- GrossFTEs'!Y41/'B1- GrossFTEs'!$AA41),0),0)</f>
        <v>0</v>
      </c>
      <c r="T41" s="437" t="str">
        <f t="shared" si="0"/>
        <v/>
      </c>
    </row>
    <row r="42" spans="1:20" ht="15" customHeight="1">
      <c r="A42" s="49" t="str">
        <f>IF('B1- GrossFTEs'!A42=0,"",'B1- GrossFTEs'!A42)</f>
        <v/>
      </c>
      <c r="B42" s="730"/>
      <c r="C42" s="103"/>
      <c r="D42" s="108"/>
      <c r="E42" s="116">
        <f>IFERROR(ROUND($B42*('B1- GrossFTEs'!C42/'B1- GrossFTEs'!$AA42),0),0)</f>
        <v>0</v>
      </c>
      <c r="F42" s="116">
        <f>IFERROR(ROUND($B42*('B1- GrossFTEs'!D42/'B1- GrossFTEs'!$AA42),0),0)</f>
        <v>0</v>
      </c>
      <c r="G42" s="116">
        <f>IFERROR(ROUND($B42*('B1- GrossFTEs'!F42/'B1- GrossFTEs'!$AA42),0),0)</f>
        <v>0</v>
      </c>
      <c r="H42" s="116">
        <f>IFERROR(ROUND($B42*('B1- GrossFTEs'!H42/'B1- GrossFTEs'!$AA42),0),0)</f>
        <v>0</v>
      </c>
      <c r="I42" s="116">
        <f>IFERROR(ROUND($B42*('B1- GrossFTEs'!J42/'B1- GrossFTEs'!$AA42),0),0)</f>
        <v>0</v>
      </c>
      <c r="J42" s="116">
        <f>IFERROR(ROUND($B42*('B1- GrossFTEs'!K42/'B1- GrossFTEs'!$AA42),0),0)</f>
        <v>0</v>
      </c>
      <c r="K42" s="116">
        <f>IFERROR(ROUND($B42*('B1- GrossFTEs'!L42/'B1- GrossFTEs'!$AA42),0),0)</f>
        <v>0</v>
      </c>
      <c r="L42" s="116">
        <f>IFERROR(ROUND($B42*('B1- GrossFTEs'!M42/'B1- GrossFTEs'!$AA42),0),0)</f>
        <v>0</v>
      </c>
      <c r="M42" s="116">
        <f>IFERROR(ROUND($B42*('B1- GrossFTEs'!N42/'B1- GrossFTEs'!$AA42),0),0)</f>
        <v>0</v>
      </c>
      <c r="N42" s="116">
        <f>IFERROR(ROUND($B42*('B1- GrossFTEs'!O42/'B1- GrossFTEs'!$AA42),0),0)</f>
        <v>0</v>
      </c>
      <c r="O42" s="116">
        <f>IFERROR(ROUND($B42*('B1- GrossFTEs'!P42/'B1- GrossFTEs'!$AA42),0),0)</f>
        <v>0</v>
      </c>
      <c r="P42" s="116">
        <f>IFERROR(ROUND($B42*('B1- GrossFTEs'!R42/'B1- GrossFTEs'!$AA42),0),0)</f>
        <v>0</v>
      </c>
      <c r="Q42" s="116">
        <f>IFERROR(ROUND($B42*('B1- GrossFTEs'!T42/'B1- GrossFTEs'!$AA42),0),0)</f>
        <v>0</v>
      </c>
      <c r="R42" s="100">
        <f t="shared" si="2"/>
        <v>0</v>
      </c>
      <c r="S42" s="116">
        <f>IFERROR(ROUND($B42*('B1- GrossFTEs'!Y42/'B1- GrossFTEs'!$AA42),0),0)</f>
        <v>0</v>
      </c>
      <c r="T42" s="437" t="str">
        <f t="shared" si="0"/>
        <v/>
      </c>
    </row>
    <row r="43" spans="1:20" ht="15" customHeight="1">
      <c r="A43" s="49" t="str">
        <f>IF('B1- GrossFTEs'!A43=0,"",'B1- GrossFTEs'!A43)</f>
        <v/>
      </c>
      <c r="B43" s="729"/>
      <c r="C43" s="103"/>
      <c r="D43" s="108"/>
      <c r="E43" s="115">
        <f>IFERROR(ROUND($B43*('B1- GrossFTEs'!C43/'B1- GrossFTEs'!$AA43),0),0)</f>
        <v>0</v>
      </c>
      <c r="F43" s="115">
        <f>IFERROR(ROUND($B43*('B1- GrossFTEs'!D43/'B1- GrossFTEs'!$AA43),0),0)</f>
        <v>0</v>
      </c>
      <c r="G43" s="115">
        <f>IFERROR(ROUND($B43*('B1- GrossFTEs'!F43/'B1- GrossFTEs'!$AA43),0),0)</f>
        <v>0</v>
      </c>
      <c r="H43" s="115">
        <f>IFERROR(ROUND($B43*('B1- GrossFTEs'!H43/'B1- GrossFTEs'!$AA43),0),0)</f>
        <v>0</v>
      </c>
      <c r="I43" s="115">
        <f>IFERROR(ROUND($B43*('B1- GrossFTEs'!J43/'B1- GrossFTEs'!$AA43),0),0)</f>
        <v>0</v>
      </c>
      <c r="J43" s="115">
        <f>IFERROR(ROUND($B43*('B1- GrossFTEs'!K43/'B1- GrossFTEs'!$AA43),0),0)</f>
        <v>0</v>
      </c>
      <c r="K43" s="115">
        <f>IFERROR(ROUND($B43*('B1- GrossFTEs'!L43/'B1- GrossFTEs'!$AA43),0),0)</f>
        <v>0</v>
      </c>
      <c r="L43" s="115">
        <f>IFERROR(ROUND($B43*('B1- GrossFTEs'!M43/'B1- GrossFTEs'!$AA43),0),0)</f>
        <v>0</v>
      </c>
      <c r="M43" s="115">
        <f>IFERROR(ROUND($B43*('B1- GrossFTEs'!N43/'B1- GrossFTEs'!$AA43),0),0)</f>
        <v>0</v>
      </c>
      <c r="N43" s="115">
        <f>IFERROR(ROUND($B43*('B1- GrossFTEs'!O43/'B1- GrossFTEs'!$AA43),0),0)</f>
        <v>0</v>
      </c>
      <c r="O43" s="115">
        <f>IFERROR(ROUND($B43*('B1- GrossFTEs'!P43/'B1- GrossFTEs'!$AA43),0),0)</f>
        <v>0</v>
      </c>
      <c r="P43" s="115">
        <f>IFERROR(ROUND($B43*('B1- GrossFTEs'!R43/'B1- GrossFTEs'!$AA43),0),0)</f>
        <v>0</v>
      </c>
      <c r="Q43" s="115">
        <f>IFERROR(ROUND($B43*('B1- GrossFTEs'!T43/'B1- GrossFTEs'!$AA43),0),0)</f>
        <v>0</v>
      </c>
      <c r="R43" s="100">
        <f t="shared" si="2"/>
        <v>0</v>
      </c>
      <c r="S43" s="115">
        <f>IFERROR(ROUND($B43*('B1- GrossFTEs'!Y43/'B1- GrossFTEs'!$AA43),0),0)</f>
        <v>0</v>
      </c>
      <c r="T43" s="437" t="str">
        <f t="shared" si="0"/>
        <v/>
      </c>
    </row>
    <row r="44" spans="1:20" ht="15" customHeight="1">
      <c r="A44" s="49" t="str">
        <f>IF('B1- GrossFTEs'!A44=0,"",'B1- GrossFTEs'!A44)</f>
        <v/>
      </c>
      <c r="B44" s="730"/>
      <c r="C44" s="103"/>
      <c r="D44" s="108"/>
      <c r="E44" s="116">
        <f>IFERROR(ROUND($B44*('B1- GrossFTEs'!C44/'B1- GrossFTEs'!$AA44),0),0)</f>
        <v>0</v>
      </c>
      <c r="F44" s="116">
        <f>IFERROR(ROUND($B44*('B1- GrossFTEs'!D44/'B1- GrossFTEs'!$AA44),0),0)</f>
        <v>0</v>
      </c>
      <c r="G44" s="116">
        <f>IFERROR(ROUND($B44*('B1- GrossFTEs'!F44/'B1- GrossFTEs'!$AA44),0),0)</f>
        <v>0</v>
      </c>
      <c r="H44" s="116">
        <f>IFERROR(ROUND($B44*('B1- GrossFTEs'!H44/'B1- GrossFTEs'!$AA44),0),0)</f>
        <v>0</v>
      </c>
      <c r="I44" s="116">
        <f>IFERROR(ROUND($B44*('B1- GrossFTEs'!J44/'B1- GrossFTEs'!$AA44),0),0)</f>
        <v>0</v>
      </c>
      <c r="J44" s="116">
        <f>IFERROR(ROUND($B44*('B1- GrossFTEs'!K44/'B1- GrossFTEs'!$AA44),0),0)</f>
        <v>0</v>
      </c>
      <c r="K44" s="116">
        <f>IFERROR(ROUND($B44*('B1- GrossFTEs'!L44/'B1- GrossFTEs'!$AA44),0),0)</f>
        <v>0</v>
      </c>
      <c r="L44" s="116">
        <f>IFERROR(ROUND($B44*('B1- GrossFTEs'!M44/'B1- GrossFTEs'!$AA44),0),0)</f>
        <v>0</v>
      </c>
      <c r="M44" s="116">
        <f>IFERROR(ROUND($B44*('B1- GrossFTEs'!N44/'B1- GrossFTEs'!$AA44),0),0)</f>
        <v>0</v>
      </c>
      <c r="N44" s="116">
        <f>IFERROR(ROUND($B44*('B1- GrossFTEs'!O44/'B1- GrossFTEs'!$AA44),0),0)</f>
        <v>0</v>
      </c>
      <c r="O44" s="116">
        <f>IFERROR(ROUND($B44*('B1- GrossFTEs'!P44/'B1- GrossFTEs'!$AA44),0),0)</f>
        <v>0</v>
      </c>
      <c r="P44" s="116">
        <f>IFERROR(ROUND($B44*('B1- GrossFTEs'!R44/'B1- GrossFTEs'!$AA44),0),0)</f>
        <v>0</v>
      </c>
      <c r="Q44" s="116">
        <f>IFERROR(ROUND($B44*('B1- GrossFTEs'!T44/'B1- GrossFTEs'!$AA44),0),0)</f>
        <v>0</v>
      </c>
      <c r="R44" s="100">
        <f t="shared" si="2"/>
        <v>0</v>
      </c>
      <c r="S44" s="116">
        <f>IFERROR(ROUND($B44*('B1- GrossFTEs'!Y44/'B1- GrossFTEs'!$AA44),0),0)</f>
        <v>0</v>
      </c>
      <c r="T44" s="437" t="str">
        <f t="shared" si="0"/>
        <v/>
      </c>
    </row>
    <row r="45" spans="1:20" ht="15" customHeight="1">
      <c r="A45" s="49" t="str">
        <f>IF('B1- GrossFTEs'!A45=0,"",'B1- GrossFTEs'!A45)</f>
        <v/>
      </c>
      <c r="B45" s="729"/>
      <c r="C45" s="103"/>
      <c r="D45" s="108"/>
      <c r="E45" s="115">
        <f>IFERROR(ROUND($B45*('B1- GrossFTEs'!C45/'B1- GrossFTEs'!$AA45),0),0)</f>
        <v>0</v>
      </c>
      <c r="F45" s="115">
        <f>IFERROR(ROUND($B45*('B1- GrossFTEs'!D45/'B1- GrossFTEs'!$AA45),0),0)</f>
        <v>0</v>
      </c>
      <c r="G45" s="115">
        <f>IFERROR(ROUND($B45*('B1- GrossFTEs'!F45/'B1- GrossFTEs'!$AA45),0),0)</f>
        <v>0</v>
      </c>
      <c r="H45" s="115">
        <f>IFERROR(ROUND($B45*('B1- GrossFTEs'!H45/'B1- GrossFTEs'!$AA45),0),0)</f>
        <v>0</v>
      </c>
      <c r="I45" s="115">
        <f>IFERROR(ROUND($B45*('B1- GrossFTEs'!J45/'B1- GrossFTEs'!$AA45),0),0)</f>
        <v>0</v>
      </c>
      <c r="J45" s="115">
        <f>IFERROR(ROUND($B45*('B1- GrossFTEs'!K45/'B1- GrossFTEs'!$AA45),0),0)</f>
        <v>0</v>
      </c>
      <c r="K45" s="115">
        <f>IFERROR(ROUND($B45*('B1- GrossFTEs'!L45/'B1- GrossFTEs'!$AA45),0),0)</f>
        <v>0</v>
      </c>
      <c r="L45" s="115">
        <f>IFERROR(ROUND($B45*('B1- GrossFTEs'!M45/'B1- GrossFTEs'!$AA45),0),0)</f>
        <v>0</v>
      </c>
      <c r="M45" s="115">
        <f>IFERROR(ROUND($B45*('B1- GrossFTEs'!N45/'B1- GrossFTEs'!$AA45),0),0)</f>
        <v>0</v>
      </c>
      <c r="N45" s="115">
        <f>IFERROR(ROUND($B45*('B1- GrossFTEs'!O45/'B1- GrossFTEs'!$AA45),0),0)</f>
        <v>0</v>
      </c>
      <c r="O45" s="115">
        <f>IFERROR(ROUND($B45*('B1- GrossFTEs'!P45/'B1- GrossFTEs'!$AA45),0),0)</f>
        <v>0</v>
      </c>
      <c r="P45" s="115">
        <f>IFERROR(ROUND($B45*('B1- GrossFTEs'!R45/'B1- GrossFTEs'!$AA45),0),0)</f>
        <v>0</v>
      </c>
      <c r="Q45" s="115">
        <f>IFERROR(ROUND($B45*('B1- GrossFTEs'!T45/'B1- GrossFTEs'!$AA45),0),0)</f>
        <v>0</v>
      </c>
      <c r="R45" s="100">
        <f t="shared" si="2"/>
        <v>0</v>
      </c>
      <c r="S45" s="115">
        <f>IFERROR(ROUND($B45*('B1- GrossFTEs'!Y45/'B1- GrossFTEs'!$AA45),0),0)</f>
        <v>0</v>
      </c>
      <c r="T45" s="437" t="str">
        <f t="shared" si="0"/>
        <v/>
      </c>
    </row>
    <row r="46" spans="1:20" ht="15" customHeight="1">
      <c r="A46" s="49" t="str">
        <f>IF('B1- GrossFTEs'!A46=0,"",'B1- GrossFTEs'!A46)</f>
        <v/>
      </c>
      <c r="B46" s="730"/>
      <c r="C46" s="103"/>
      <c r="D46" s="108"/>
      <c r="E46" s="116">
        <f>IFERROR(ROUND($B46*('B1- GrossFTEs'!C46/'B1- GrossFTEs'!$AA46),0),0)</f>
        <v>0</v>
      </c>
      <c r="F46" s="116">
        <f>IFERROR(ROUND($B46*('B1- GrossFTEs'!D46/'B1- GrossFTEs'!$AA46),0),0)</f>
        <v>0</v>
      </c>
      <c r="G46" s="116">
        <f>IFERROR(ROUND($B46*('B1- GrossFTEs'!F46/'B1- GrossFTEs'!$AA46),0),0)</f>
        <v>0</v>
      </c>
      <c r="H46" s="116">
        <f>IFERROR(ROUND($B46*('B1- GrossFTEs'!H46/'B1- GrossFTEs'!$AA46),0),0)</f>
        <v>0</v>
      </c>
      <c r="I46" s="116">
        <f>IFERROR(ROUND($B46*('B1- GrossFTEs'!J46/'B1- GrossFTEs'!$AA46),0),0)</f>
        <v>0</v>
      </c>
      <c r="J46" s="116">
        <f>IFERROR(ROUND($B46*('B1- GrossFTEs'!K46/'B1- GrossFTEs'!$AA46),0),0)</f>
        <v>0</v>
      </c>
      <c r="K46" s="116">
        <f>IFERROR(ROUND($B46*('B1- GrossFTEs'!L46/'B1- GrossFTEs'!$AA46),0),0)</f>
        <v>0</v>
      </c>
      <c r="L46" s="116">
        <f>IFERROR(ROUND($B46*('B1- GrossFTEs'!M46/'B1- GrossFTEs'!$AA46),0),0)</f>
        <v>0</v>
      </c>
      <c r="M46" s="116">
        <f>IFERROR(ROUND($B46*('B1- GrossFTEs'!N46/'B1- GrossFTEs'!$AA46),0),0)</f>
        <v>0</v>
      </c>
      <c r="N46" s="116">
        <f>IFERROR(ROUND($B46*('B1- GrossFTEs'!O46/'B1- GrossFTEs'!$AA46),0),0)</f>
        <v>0</v>
      </c>
      <c r="O46" s="116">
        <f>IFERROR(ROUND($B46*('B1- GrossFTEs'!P46/'B1- GrossFTEs'!$AA46),0),0)</f>
        <v>0</v>
      </c>
      <c r="P46" s="116">
        <f>IFERROR(ROUND($B46*('B1- GrossFTEs'!R46/'B1- GrossFTEs'!$AA46),0),0)</f>
        <v>0</v>
      </c>
      <c r="Q46" s="116">
        <f>IFERROR(ROUND($B46*('B1- GrossFTEs'!T46/'B1- GrossFTEs'!$AA46),0),0)</f>
        <v>0</v>
      </c>
      <c r="R46" s="100">
        <f t="shared" si="2"/>
        <v>0</v>
      </c>
      <c r="S46" s="116">
        <f>IFERROR(ROUND($B46*('B1- GrossFTEs'!Y46/'B1- GrossFTEs'!$AA46),0),0)</f>
        <v>0</v>
      </c>
      <c r="T46" s="437" t="str">
        <f t="shared" si="0"/>
        <v/>
      </c>
    </row>
    <row r="47" spans="1:20" ht="15" customHeight="1">
      <c r="A47" s="49" t="str">
        <f>IF('B1- GrossFTEs'!A47=0,"",'B1- GrossFTEs'!A47)</f>
        <v/>
      </c>
      <c r="B47" s="729"/>
      <c r="C47" s="103"/>
      <c r="D47" s="108"/>
      <c r="E47" s="115">
        <f>IFERROR(ROUND($B47*('B1- GrossFTEs'!C47/'B1- GrossFTEs'!$AA47),0),0)</f>
        <v>0</v>
      </c>
      <c r="F47" s="115">
        <f>IFERROR(ROUND($B47*('B1- GrossFTEs'!D47/'B1- GrossFTEs'!$AA47),0),0)</f>
        <v>0</v>
      </c>
      <c r="G47" s="115">
        <f>IFERROR(ROUND($B47*('B1- GrossFTEs'!F47/'B1- GrossFTEs'!$AA47),0),0)</f>
        <v>0</v>
      </c>
      <c r="H47" s="115">
        <f>IFERROR(ROUND($B47*('B1- GrossFTEs'!H47/'B1- GrossFTEs'!$AA47),0),0)</f>
        <v>0</v>
      </c>
      <c r="I47" s="115">
        <f>IFERROR(ROUND($B47*('B1- GrossFTEs'!J47/'B1- GrossFTEs'!$AA47),0),0)</f>
        <v>0</v>
      </c>
      <c r="J47" s="115">
        <f>IFERROR(ROUND($B47*('B1- GrossFTEs'!K47/'B1- GrossFTEs'!$AA47),0),0)</f>
        <v>0</v>
      </c>
      <c r="K47" s="115">
        <f>IFERROR(ROUND($B47*('B1- GrossFTEs'!L47/'B1- GrossFTEs'!$AA47),0),0)</f>
        <v>0</v>
      </c>
      <c r="L47" s="115">
        <f>IFERROR(ROUND($B47*('B1- GrossFTEs'!M47/'B1- GrossFTEs'!$AA47),0),0)</f>
        <v>0</v>
      </c>
      <c r="M47" s="115">
        <f>IFERROR(ROUND($B47*('B1- GrossFTEs'!N47/'B1- GrossFTEs'!$AA47),0),0)</f>
        <v>0</v>
      </c>
      <c r="N47" s="115">
        <f>IFERROR(ROUND($B47*('B1- GrossFTEs'!O47/'B1- GrossFTEs'!$AA47),0),0)</f>
        <v>0</v>
      </c>
      <c r="O47" s="115">
        <f>IFERROR(ROUND($B47*('B1- GrossFTEs'!P47/'B1- GrossFTEs'!$AA47),0),0)</f>
        <v>0</v>
      </c>
      <c r="P47" s="115">
        <f>IFERROR(ROUND($B47*('B1- GrossFTEs'!R47/'B1- GrossFTEs'!$AA47),0),0)</f>
        <v>0</v>
      </c>
      <c r="Q47" s="115">
        <f>IFERROR(ROUND($B47*('B1- GrossFTEs'!T47/'B1- GrossFTEs'!$AA47),0),0)</f>
        <v>0</v>
      </c>
      <c r="R47" s="100">
        <f t="shared" si="2"/>
        <v>0</v>
      </c>
      <c r="S47" s="115">
        <f>IFERROR(ROUND($B47*('B1- GrossFTEs'!Y47/'B1- GrossFTEs'!$AA47),0),0)</f>
        <v>0</v>
      </c>
      <c r="T47" s="437" t="str">
        <f t="shared" si="0"/>
        <v/>
      </c>
    </row>
    <row r="48" spans="1:20" ht="15" customHeight="1">
      <c r="A48" s="49" t="str">
        <f>IF('B1- GrossFTEs'!A48=0,"",'B1- GrossFTEs'!A48)</f>
        <v/>
      </c>
      <c r="B48" s="730"/>
      <c r="C48" s="103"/>
      <c r="D48" s="108"/>
      <c r="E48" s="116">
        <f>IFERROR(ROUND($B48*('B1- GrossFTEs'!C48/'B1- GrossFTEs'!$AA48),0),0)</f>
        <v>0</v>
      </c>
      <c r="F48" s="116">
        <f>IFERROR(ROUND($B48*('B1- GrossFTEs'!D48/'B1- GrossFTEs'!$AA48),0),0)</f>
        <v>0</v>
      </c>
      <c r="G48" s="116">
        <f>IFERROR(ROUND($B48*('B1- GrossFTEs'!F48/'B1- GrossFTEs'!$AA48),0),0)</f>
        <v>0</v>
      </c>
      <c r="H48" s="116">
        <f>IFERROR(ROUND($B48*('B1- GrossFTEs'!H48/'B1- GrossFTEs'!$AA48),0),0)</f>
        <v>0</v>
      </c>
      <c r="I48" s="116">
        <f>IFERROR(ROUND($B48*('B1- GrossFTEs'!J48/'B1- GrossFTEs'!$AA48),0),0)</f>
        <v>0</v>
      </c>
      <c r="J48" s="116">
        <f>IFERROR(ROUND($B48*('B1- GrossFTEs'!K48/'B1- GrossFTEs'!$AA48),0),0)</f>
        <v>0</v>
      </c>
      <c r="K48" s="116">
        <f>IFERROR(ROUND($B48*('B1- GrossFTEs'!L48/'B1- GrossFTEs'!$AA48),0),0)</f>
        <v>0</v>
      </c>
      <c r="L48" s="116">
        <f>IFERROR(ROUND($B48*('B1- GrossFTEs'!M48/'B1- GrossFTEs'!$AA48),0),0)</f>
        <v>0</v>
      </c>
      <c r="M48" s="116">
        <f>IFERROR(ROUND($B48*('B1- GrossFTEs'!N48/'B1- GrossFTEs'!$AA48),0),0)</f>
        <v>0</v>
      </c>
      <c r="N48" s="116">
        <f>IFERROR(ROUND($B48*('B1- GrossFTEs'!O48/'B1- GrossFTEs'!$AA48),0),0)</f>
        <v>0</v>
      </c>
      <c r="O48" s="116">
        <f>IFERROR(ROUND($B48*('B1- GrossFTEs'!P48/'B1- GrossFTEs'!$AA48),0),0)</f>
        <v>0</v>
      </c>
      <c r="P48" s="116">
        <f>IFERROR(ROUND($B48*('B1- GrossFTEs'!R48/'B1- GrossFTEs'!$AA48),0),0)</f>
        <v>0</v>
      </c>
      <c r="Q48" s="116">
        <f>IFERROR(ROUND($B48*('B1- GrossFTEs'!T48/'B1- GrossFTEs'!$AA48),0),0)</f>
        <v>0</v>
      </c>
      <c r="R48" s="100">
        <f t="shared" si="2"/>
        <v>0</v>
      </c>
      <c r="S48" s="116">
        <f>IFERROR(ROUND($B48*('B1- GrossFTEs'!Y48/'B1- GrossFTEs'!$AA48),0),0)</f>
        <v>0</v>
      </c>
      <c r="T48" s="437" t="str">
        <f t="shared" si="0"/>
        <v/>
      </c>
    </row>
    <row r="49" spans="1:20" ht="15" customHeight="1">
      <c r="A49" s="49" t="str">
        <f>IF('B1- GrossFTEs'!A49=0,"",'B1- GrossFTEs'!A49)</f>
        <v/>
      </c>
      <c r="B49" s="729"/>
      <c r="C49" s="103"/>
      <c r="D49" s="108"/>
      <c r="E49" s="115">
        <f>IFERROR(ROUND($B49*('B1- GrossFTEs'!C49/'B1- GrossFTEs'!$AA49),0),0)</f>
        <v>0</v>
      </c>
      <c r="F49" s="115">
        <f>IFERROR(ROUND($B49*('B1- GrossFTEs'!D49/'B1- GrossFTEs'!$AA49),0),0)</f>
        <v>0</v>
      </c>
      <c r="G49" s="115">
        <f>IFERROR(ROUND($B49*('B1- GrossFTEs'!F49/'B1- GrossFTEs'!$AA49),0),0)</f>
        <v>0</v>
      </c>
      <c r="H49" s="115">
        <f>IFERROR(ROUND($B49*('B1- GrossFTEs'!H49/'B1- GrossFTEs'!$AA49),0),0)</f>
        <v>0</v>
      </c>
      <c r="I49" s="115">
        <f>IFERROR(ROUND($B49*('B1- GrossFTEs'!J49/'B1- GrossFTEs'!$AA49),0),0)</f>
        <v>0</v>
      </c>
      <c r="J49" s="115">
        <f>IFERROR(ROUND($B49*('B1- GrossFTEs'!K49/'B1- GrossFTEs'!$AA49),0),0)</f>
        <v>0</v>
      </c>
      <c r="K49" s="115">
        <f>IFERROR(ROUND($B49*('B1- GrossFTEs'!L49/'B1- GrossFTEs'!$AA49),0),0)</f>
        <v>0</v>
      </c>
      <c r="L49" s="115">
        <f>IFERROR(ROUND($B49*('B1- GrossFTEs'!M49/'B1- GrossFTEs'!$AA49),0),0)</f>
        <v>0</v>
      </c>
      <c r="M49" s="115">
        <f>IFERROR(ROUND($B49*('B1- GrossFTEs'!N49/'B1- GrossFTEs'!$AA49),0),0)</f>
        <v>0</v>
      </c>
      <c r="N49" s="115">
        <f>IFERROR(ROUND($B49*('B1- GrossFTEs'!O49/'B1- GrossFTEs'!$AA49),0),0)</f>
        <v>0</v>
      </c>
      <c r="O49" s="115">
        <f>IFERROR(ROUND($B49*('B1- GrossFTEs'!P49/'B1- GrossFTEs'!$AA49),0),0)</f>
        <v>0</v>
      </c>
      <c r="P49" s="115">
        <f>IFERROR(ROUND($B49*('B1- GrossFTEs'!R49/'B1- GrossFTEs'!$AA49),0),0)</f>
        <v>0</v>
      </c>
      <c r="Q49" s="115">
        <f>IFERROR(ROUND($B49*('B1- GrossFTEs'!T49/'B1- GrossFTEs'!$AA49),0),0)</f>
        <v>0</v>
      </c>
      <c r="R49" s="100">
        <f t="shared" si="2"/>
        <v>0</v>
      </c>
      <c r="S49" s="115">
        <f>IFERROR(ROUND($B49*('B1- GrossFTEs'!Y49/'B1- GrossFTEs'!$AA49),0),0)</f>
        <v>0</v>
      </c>
      <c r="T49" s="437" t="str">
        <f t="shared" si="0"/>
        <v/>
      </c>
    </row>
    <row r="50" spans="1:20" ht="15" customHeight="1">
      <c r="A50" s="49" t="str">
        <f>IF('B1- GrossFTEs'!A50=0,"",'B1- GrossFTEs'!A50)</f>
        <v/>
      </c>
      <c r="B50" s="730"/>
      <c r="C50" s="103"/>
      <c r="D50" s="108"/>
      <c r="E50" s="116">
        <f>IFERROR(ROUND($B50*('B1- GrossFTEs'!C50/'B1- GrossFTEs'!$AA50),0),0)</f>
        <v>0</v>
      </c>
      <c r="F50" s="116">
        <f>IFERROR(ROUND($B50*('B1- GrossFTEs'!D50/'B1- GrossFTEs'!$AA50),0),0)</f>
        <v>0</v>
      </c>
      <c r="G50" s="116">
        <f>IFERROR(ROUND($B50*('B1- GrossFTEs'!F50/'B1- GrossFTEs'!$AA50),0),0)</f>
        <v>0</v>
      </c>
      <c r="H50" s="116">
        <f>IFERROR(ROUND($B50*('B1- GrossFTEs'!H50/'B1- GrossFTEs'!$AA50),0),0)</f>
        <v>0</v>
      </c>
      <c r="I50" s="116">
        <f>IFERROR(ROUND($B50*('B1- GrossFTEs'!J50/'B1- GrossFTEs'!$AA50),0),0)</f>
        <v>0</v>
      </c>
      <c r="J50" s="116">
        <f>IFERROR(ROUND($B50*('B1- GrossFTEs'!K50/'B1- GrossFTEs'!$AA50),0),0)</f>
        <v>0</v>
      </c>
      <c r="K50" s="116">
        <f>IFERROR(ROUND($B50*('B1- GrossFTEs'!L50/'B1- GrossFTEs'!$AA50),0),0)</f>
        <v>0</v>
      </c>
      <c r="L50" s="116">
        <f>IFERROR(ROUND($B50*('B1- GrossFTEs'!M50/'B1- GrossFTEs'!$AA50),0),0)</f>
        <v>0</v>
      </c>
      <c r="M50" s="116">
        <f>IFERROR(ROUND($B50*('B1- GrossFTEs'!N50/'B1- GrossFTEs'!$AA50),0),0)</f>
        <v>0</v>
      </c>
      <c r="N50" s="116">
        <f>IFERROR(ROUND($B50*('B1- GrossFTEs'!O50/'B1- GrossFTEs'!$AA50),0),0)</f>
        <v>0</v>
      </c>
      <c r="O50" s="116">
        <f>IFERROR(ROUND($B50*('B1- GrossFTEs'!P50/'B1- GrossFTEs'!$AA50),0),0)</f>
        <v>0</v>
      </c>
      <c r="P50" s="116">
        <f>IFERROR(ROUND($B50*('B1- GrossFTEs'!R50/'B1- GrossFTEs'!$AA50),0),0)</f>
        <v>0</v>
      </c>
      <c r="Q50" s="116">
        <f>IFERROR(ROUND($B50*('B1- GrossFTEs'!T50/'B1- GrossFTEs'!$AA50),0),0)</f>
        <v>0</v>
      </c>
      <c r="R50" s="100">
        <f t="shared" si="2"/>
        <v>0</v>
      </c>
      <c r="S50" s="116">
        <f>IFERROR(ROUND($B50*('B1- GrossFTEs'!Y50/'B1- GrossFTEs'!$AA50),0),0)</f>
        <v>0</v>
      </c>
      <c r="T50" s="437" t="str">
        <f t="shared" si="0"/>
        <v/>
      </c>
    </row>
    <row r="51" spans="1:20" ht="15" customHeight="1">
      <c r="A51" s="49" t="str">
        <f>IF('B1- GrossFTEs'!A51=0,"",'B1- GrossFTEs'!A51)</f>
        <v/>
      </c>
      <c r="B51" s="729"/>
      <c r="C51" s="103"/>
      <c r="D51" s="108"/>
      <c r="E51" s="115">
        <f>IFERROR(ROUND($B51*('B1- GrossFTEs'!C51/'B1- GrossFTEs'!$AA51),0),0)</f>
        <v>0</v>
      </c>
      <c r="F51" s="115">
        <f>IFERROR(ROUND($B51*('B1- GrossFTEs'!D51/'B1- GrossFTEs'!$AA51),0),0)</f>
        <v>0</v>
      </c>
      <c r="G51" s="115">
        <f>IFERROR(ROUND($B51*('B1- GrossFTEs'!F51/'B1- GrossFTEs'!$AA51),0),0)</f>
        <v>0</v>
      </c>
      <c r="H51" s="115">
        <f>IFERROR(ROUND($B51*('B1- GrossFTEs'!H51/'B1- GrossFTEs'!$AA51),0),0)</f>
        <v>0</v>
      </c>
      <c r="I51" s="115">
        <f>IFERROR(ROUND($B51*('B1- GrossFTEs'!J51/'B1- GrossFTEs'!$AA51),0),0)</f>
        <v>0</v>
      </c>
      <c r="J51" s="115">
        <f>IFERROR(ROUND($B51*('B1- GrossFTEs'!K51/'B1- GrossFTEs'!$AA51),0),0)</f>
        <v>0</v>
      </c>
      <c r="K51" s="115">
        <f>IFERROR(ROUND($B51*('B1- GrossFTEs'!L51/'B1- GrossFTEs'!$AA51),0),0)</f>
        <v>0</v>
      </c>
      <c r="L51" s="115">
        <f>IFERROR(ROUND($B51*('B1- GrossFTEs'!M51/'B1- GrossFTEs'!$AA51),0),0)</f>
        <v>0</v>
      </c>
      <c r="M51" s="115">
        <f>IFERROR(ROUND($B51*('B1- GrossFTEs'!N51/'B1- GrossFTEs'!$AA51),0),0)</f>
        <v>0</v>
      </c>
      <c r="N51" s="115">
        <f>IFERROR(ROUND($B51*('B1- GrossFTEs'!O51/'B1- GrossFTEs'!$AA51),0),0)</f>
        <v>0</v>
      </c>
      <c r="O51" s="115">
        <f>IFERROR(ROUND($B51*('B1- GrossFTEs'!P51/'B1- GrossFTEs'!$AA51),0),0)</f>
        <v>0</v>
      </c>
      <c r="P51" s="115">
        <f>IFERROR(ROUND($B51*('B1- GrossFTEs'!R51/'B1- GrossFTEs'!$AA51),0),0)</f>
        <v>0</v>
      </c>
      <c r="Q51" s="115">
        <f>IFERROR(ROUND($B51*('B1- GrossFTEs'!T51/'B1- GrossFTEs'!$AA51),0),0)</f>
        <v>0</v>
      </c>
      <c r="R51" s="100">
        <f t="shared" si="2"/>
        <v>0</v>
      </c>
      <c r="S51" s="115">
        <f>IFERROR(ROUND($B51*('B1- GrossFTEs'!Y51/'B1- GrossFTEs'!$AA51),0),0)</f>
        <v>0</v>
      </c>
      <c r="T51" s="437" t="str">
        <f t="shared" si="0"/>
        <v/>
      </c>
    </row>
    <row r="52" spans="1:20" ht="15" customHeight="1">
      <c r="A52" s="49" t="str">
        <f>IF('B1- GrossFTEs'!A52=0,"",'B1- GrossFTEs'!A52)</f>
        <v/>
      </c>
      <c r="B52" s="730"/>
      <c r="C52" s="103"/>
      <c r="D52" s="108"/>
      <c r="E52" s="116">
        <f>IFERROR(ROUND($B52*('B1- GrossFTEs'!C52/'B1- GrossFTEs'!$AA52),0),0)</f>
        <v>0</v>
      </c>
      <c r="F52" s="116">
        <f>IFERROR(ROUND($B52*('B1- GrossFTEs'!D52/'B1- GrossFTEs'!$AA52),0),0)</f>
        <v>0</v>
      </c>
      <c r="G52" s="116">
        <f>IFERROR(ROUND($B52*('B1- GrossFTEs'!F52/'B1- GrossFTEs'!$AA52),0),0)</f>
        <v>0</v>
      </c>
      <c r="H52" s="116">
        <f>IFERROR(ROUND($B52*('B1- GrossFTEs'!H52/'B1- GrossFTEs'!$AA52),0),0)</f>
        <v>0</v>
      </c>
      <c r="I52" s="116">
        <f>IFERROR(ROUND($B52*('B1- GrossFTEs'!J52/'B1- GrossFTEs'!$AA52),0),0)</f>
        <v>0</v>
      </c>
      <c r="J52" s="116">
        <f>IFERROR(ROUND($B52*('B1- GrossFTEs'!K52/'B1- GrossFTEs'!$AA52),0),0)</f>
        <v>0</v>
      </c>
      <c r="K52" s="116">
        <f>IFERROR(ROUND($B52*('B1- GrossFTEs'!L52/'B1- GrossFTEs'!$AA52),0),0)</f>
        <v>0</v>
      </c>
      <c r="L52" s="116">
        <f>IFERROR(ROUND($B52*('B1- GrossFTEs'!M52/'B1- GrossFTEs'!$AA52),0),0)</f>
        <v>0</v>
      </c>
      <c r="M52" s="116">
        <f>IFERROR(ROUND($B52*('B1- GrossFTEs'!N52/'B1- GrossFTEs'!$AA52),0),0)</f>
        <v>0</v>
      </c>
      <c r="N52" s="116">
        <f>IFERROR(ROUND($B52*('B1- GrossFTEs'!O52/'B1- GrossFTEs'!$AA52),0),0)</f>
        <v>0</v>
      </c>
      <c r="O52" s="116">
        <f>IFERROR(ROUND($B52*('B1- GrossFTEs'!P52/'B1- GrossFTEs'!$AA52),0),0)</f>
        <v>0</v>
      </c>
      <c r="P52" s="116">
        <f>IFERROR(ROUND($B52*('B1- GrossFTEs'!R52/'B1- GrossFTEs'!$AA52),0),0)</f>
        <v>0</v>
      </c>
      <c r="Q52" s="116">
        <f>IFERROR(ROUND($B52*('B1- GrossFTEs'!T52/'B1- GrossFTEs'!$AA52),0),0)</f>
        <v>0</v>
      </c>
      <c r="R52" s="100">
        <f t="shared" si="2"/>
        <v>0</v>
      </c>
      <c r="S52" s="116">
        <f>IFERROR(ROUND($B52*('B1- GrossFTEs'!Y52/'B1- GrossFTEs'!$AA52),0),0)</f>
        <v>0</v>
      </c>
      <c r="T52" s="437" t="str">
        <f t="shared" si="0"/>
        <v/>
      </c>
    </row>
    <row r="53" spans="1:20" ht="15" customHeight="1">
      <c r="A53" s="49" t="str">
        <f>IF('B1- GrossFTEs'!A53=0,"",'B1- GrossFTEs'!A53)</f>
        <v/>
      </c>
      <c r="B53" s="729"/>
      <c r="C53" s="103"/>
      <c r="D53" s="108"/>
      <c r="E53" s="115">
        <f>IFERROR(ROUND($B53*('B1- GrossFTEs'!C53/'B1- GrossFTEs'!$AA53),0),0)</f>
        <v>0</v>
      </c>
      <c r="F53" s="115">
        <f>IFERROR(ROUND($B53*('B1- GrossFTEs'!D53/'B1- GrossFTEs'!$AA53),0),0)</f>
        <v>0</v>
      </c>
      <c r="G53" s="115">
        <f>IFERROR(ROUND($B53*('B1- GrossFTEs'!F53/'B1- GrossFTEs'!$AA53),0),0)</f>
        <v>0</v>
      </c>
      <c r="H53" s="115">
        <f>IFERROR(ROUND($B53*('B1- GrossFTEs'!H53/'B1- GrossFTEs'!$AA53),0),0)</f>
        <v>0</v>
      </c>
      <c r="I53" s="115">
        <f>IFERROR(ROUND($B53*('B1- GrossFTEs'!J53/'B1- GrossFTEs'!$AA53),0),0)</f>
        <v>0</v>
      </c>
      <c r="J53" s="115">
        <f>IFERROR(ROUND($B53*('B1- GrossFTEs'!K53/'B1- GrossFTEs'!$AA53),0),0)</f>
        <v>0</v>
      </c>
      <c r="K53" s="115">
        <f>IFERROR(ROUND($B53*('B1- GrossFTEs'!L53/'B1- GrossFTEs'!$AA53),0),0)</f>
        <v>0</v>
      </c>
      <c r="L53" s="115">
        <f>IFERROR(ROUND($B53*('B1- GrossFTEs'!M53/'B1- GrossFTEs'!$AA53),0),0)</f>
        <v>0</v>
      </c>
      <c r="M53" s="115">
        <f>IFERROR(ROUND($B53*('B1- GrossFTEs'!N53/'B1- GrossFTEs'!$AA53),0),0)</f>
        <v>0</v>
      </c>
      <c r="N53" s="115">
        <f>IFERROR(ROUND($B53*('B1- GrossFTEs'!O53/'B1- GrossFTEs'!$AA53),0),0)</f>
        <v>0</v>
      </c>
      <c r="O53" s="115">
        <f>IFERROR(ROUND($B53*('B1- GrossFTEs'!P53/'B1- GrossFTEs'!$AA53),0),0)</f>
        <v>0</v>
      </c>
      <c r="P53" s="115">
        <f>IFERROR(ROUND($B53*('B1- GrossFTEs'!R53/'B1- GrossFTEs'!$AA53),0),0)</f>
        <v>0</v>
      </c>
      <c r="Q53" s="115">
        <f>IFERROR(ROUND($B53*('B1- GrossFTEs'!T53/'B1- GrossFTEs'!$AA53),0),0)</f>
        <v>0</v>
      </c>
      <c r="R53" s="100">
        <f t="shared" si="2"/>
        <v>0</v>
      </c>
      <c r="S53" s="115">
        <f>IFERROR(ROUND($B53*('B1- GrossFTEs'!Y53/'B1- GrossFTEs'!$AA53),0),0)</f>
        <v>0</v>
      </c>
      <c r="T53" s="437" t="str">
        <f t="shared" si="0"/>
        <v/>
      </c>
    </row>
    <row r="54" spans="1:20" ht="15" customHeight="1">
      <c r="A54" s="49" t="str">
        <f>IF('B1- GrossFTEs'!A54=0,"",'B1- GrossFTEs'!A54)</f>
        <v/>
      </c>
      <c r="B54" s="730"/>
      <c r="C54" s="103"/>
      <c r="D54" s="108"/>
      <c r="E54" s="116">
        <f>IFERROR(ROUND($B54*('B1- GrossFTEs'!C54/'B1- GrossFTEs'!$AA54),0),0)</f>
        <v>0</v>
      </c>
      <c r="F54" s="116">
        <f>IFERROR(ROUND($B54*('B1- GrossFTEs'!D54/'B1- GrossFTEs'!$AA54),0),0)</f>
        <v>0</v>
      </c>
      <c r="G54" s="116">
        <f>IFERROR(ROUND($B54*('B1- GrossFTEs'!F54/'B1- GrossFTEs'!$AA54),0),0)</f>
        <v>0</v>
      </c>
      <c r="H54" s="116">
        <f>IFERROR(ROUND($B54*('B1- GrossFTEs'!H54/'B1- GrossFTEs'!$AA54),0),0)</f>
        <v>0</v>
      </c>
      <c r="I54" s="116">
        <f>IFERROR(ROUND($B54*('B1- GrossFTEs'!J54/'B1- GrossFTEs'!$AA54),0),0)</f>
        <v>0</v>
      </c>
      <c r="J54" s="116">
        <f>IFERROR(ROUND($B54*('B1- GrossFTEs'!K54/'B1- GrossFTEs'!$AA54),0),0)</f>
        <v>0</v>
      </c>
      <c r="K54" s="116">
        <f>IFERROR(ROUND($B54*('B1- GrossFTEs'!L54/'B1- GrossFTEs'!$AA54),0),0)</f>
        <v>0</v>
      </c>
      <c r="L54" s="116">
        <f>IFERROR(ROUND($B54*('B1- GrossFTEs'!M54/'B1- GrossFTEs'!$AA54),0),0)</f>
        <v>0</v>
      </c>
      <c r="M54" s="116">
        <f>IFERROR(ROUND($B54*('B1- GrossFTEs'!N54/'B1- GrossFTEs'!$AA54),0),0)</f>
        <v>0</v>
      </c>
      <c r="N54" s="116">
        <f>IFERROR(ROUND($B54*('B1- GrossFTEs'!O54/'B1- GrossFTEs'!$AA54),0),0)</f>
        <v>0</v>
      </c>
      <c r="O54" s="116">
        <f>IFERROR(ROUND($B54*('B1- GrossFTEs'!P54/'B1- GrossFTEs'!$AA54),0),0)</f>
        <v>0</v>
      </c>
      <c r="P54" s="116">
        <f>IFERROR(ROUND($B54*('B1- GrossFTEs'!R54/'B1- GrossFTEs'!$AA54),0),0)</f>
        <v>0</v>
      </c>
      <c r="Q54" s="116">
        <f>IFERROR(ROUND($B54*('B1- GrossFTEs'!T54/'B1- GrossFTEs'!$AA54),0),0)</f>
        <v>0</v>
      </c>
      <c r="R54" s="100">
        <f t="shared" si="2"/>
        <v>0</v>
      </c>
      <c r="S54" s="116">
        <f>IFERROR(ROUND($B54*('B1- GrossFTEs'!Y54/'B1- GrossFTEs'!$AA54),0),0)</f>
        <v>0</v>
      </c>
      <c r="T54" s="437" t="str">
        <f t="shared" si="0"/>
        <v/>
      </c>
    </row>
    <row r="55" spans="1:20" ht="15" customHeight="1">
      <c r="A55" s="49" t="str">
        <f>IF('B1- GrossFTEs'!A55=0,"",'B1- GrossFTEs'!A55)</f>
        <v/>
      </c>
      <c r="B55" s="729"/>
      <c r="C55" s="103"/>
      <c r="D55" s="108"/>
      <c r="E55" s="115">
        <f>IFERROR(ROUND($B55*('B1- GrossFTEs'!C55/'B1- GrossFTEs'!$AA55),0),0)</f>
        <v>0</v>
      </c>
      <c r="F55" s="115">
        <f>IFERROR(ROUND($B55*('B1- GrossFTEs'!D55/'B1- GrossFTEs'!$AA55),0),0)</f>
        <v>0</v>
      </c>
      <c r="G55" s="115">
        <f>IFERROR(ROUND($B55*('B1- GrossFTEs'!F55/'B1- GrossFTEs'!$AA55),0),0)</f>
        <v>0</v>
      </c>
      <c r="H55" s="115">
        <f>IFERROR(ROUND($B55*('B1- GrossFTEs'!H55/'B1- GrossFTEs'!$AA55),0),0)</f>
        <v>0</v>
      </c>
      <c r="I55" s="115">
        <f>IFERROR(ROUND($B55*('B1- GrossFTEs'!J55/'B1- GrossFTEs'!$AA55),0),0)</f>
        <v>0</v>
      </c>
      <c r="J55" s="115">
        <f>IFERROR(ROUND($B55*('B1- GrossFTEs'!K55/'B1- GrossFTEs'!$AA55),0),0)</f>
        <v>0</v>
      </c>
      <c r="K55" s="115">
        <f>IFERROR(ROUND($B55*('B1- GrossFTEs'!L55/'B1- GrossFTEs'!$AA55),0),0)</f>
        <v>0</v>
      </c>
      <c r="L55" s="115">
        <f>IFERROR(ROUND($B55*('B1- GrossFTEs'!M55/'B1- GrossFTEs'!$AA55),0),0)</f>
        <v>0</v>
      </c>
      <c r="M55" s="115">
        <f>IFERROR(ROUND($B55*('B1- GrossFTEs'!N55/'B1- GrossFTEs'!$AA55),0),0)</f>
        <v>0</v>
      </c>
      <c r="N55" s="115">
        <f>IFERROR(ROUND($B55*('B1- GrossFTEs'!O55/'B1- GrossFTEs'!$AA55),0),0)</f>
        <v>0</v>
      </c>
      <c r="O55" s="115">
        <f>IFERROR(ROUND($B55*('B1- GrossFTEs'!P55/'B1- GrossFTEs'!$AA55),0),0)</f>
        <v>0</v>
      </c>
      <c r="P55" s="115">
        <f>IFERROR(ROUND($B55*('B1- GrossFTEs'!R55/'B1- GrossFTEs'!$AA55),0),0)</f>
        <v>0</v>
      </c>
      <c r="Q55" s="115">
        <f>IFERROR(ROUND($B55*('B1- GrossFTEs'!T55/'B1- GrossFTEs'!$AA55),0),0)</f>
        <v>0</v>
      </c>
      <c r="R55" s="100">
        <f t="shared" si="2"/>
        <v>0</v>
      </c>
      <c r="S55" s="115">
        <f>IFERROR(ROUND($B55*('B1- GrossFTEs'!Y55/'B1- GrossFTEs'!$AA55),0),0)</f>
        <v>0</v>
      </c>
      <c r="T55" s="437" t="str">
        <f t="shared" si="0"/>
        <v/>
      </c>
    </row>
    <row r="56" spans="1:20" ht="15" customHeight="1">
      <c r="A56" s="49" t="str">
        <f>IF('B1- GrossFTEs'!A56=0,"",'B1- GrossFTEs'!A56)</f>
        <v/>
      </c>
      <c r="B56" s="730"/>
      <c r="C56" s="103"/>
      <c r="D56" s="108"/>
      <c r="E56" s="116">
        <f>IFERROR(ROUND($B56*('B1- GrossFTEs'!C56/'B1- GrossFTEs'!$AA56),0),0)</f>
        <v>0</v>
      </c>
      <c r="F56" s="116">
        <f>IFERROR(ROUND($B56*('B1- GrossFTEs'!D56/'B1- GrossFTEs'!$AA56),0),0)</f>
        <v>0</v>
      </c>
      <c r="G56" s="116">
        <f>IFERROR(ROUND($B56*('B1- GrossFTEs'!F56/'B1- GrossFTEs'!$AA56),0),0)</f>
        <v>0</v>
      </c>
      <c r="H56" s="116">
        <f>IFERROR(ROUND($B56*('B1- GrossFTEs'!H56/'B1- GrossFTEs'!$AA56),0),0)</f>
        <v>0</v>
      </c>
      <c r="I56" s="116">
        <f>IFERROR(ROUND($B56*('B1- GrossFTEs'!J56/'B1- GrossFTEs'!$AA56),0),0)</f>
        <v>0</v>
      </c>
      <c r="J56" s="116">
        <f>IFERROR(ROUND($B56*('B1- GrossFTEs'!K56/'B1- GrossFTEs'!$AA56),0),0)</f>
        <v>0</v>
      </c>
      <c r="K56" s="116">
        <f>IFERROR(ROUND($B56*('B1- GrossFTEs'!L56/'B1- GrossFTEs'!$AA56),0),0)</f>
        <v>0</v>
      </c>
      <c r="L56" s="116">
        <f>IFERROR(ROUND($B56*('B1- GrossFTEs'!M56/'B1- GrossFTEs'!$AA56),0),0)</f>
        <v>0</v>
      </c>
      <c r="M56" s="116">
        <f>IFERROR(ROUND($B56*('B1- GrossFTEs'!N56/'B1- GrossFTEs'!$AA56),0),0)</f>
        <v>0</v>
      </c>
      <c r="N56" s="116">
        <f>IFERROR(ROUND($B56*('B1- GrossFTEs'!O56/'B1- GrossFTEs'!$AA56),0),0)</f>
        <v>0</v>
      </c>
      <c r="O56" s="116">
        <f>IFERROR(ROUND($B56*('B1- GrossFTEs'!P56/'B1- GrossFTEs'!$AA56),0),0)</f>
        <v>0</v>
      </c>
      <c r="P56" s="116">
        <f>IFERROR(ROUND($B56*('B1- GrossFTEs'!R56/'B1- GrossFTEs'!$AA56),0),0)</f>
        <v>0</v>
      </c>
      <c r="Q56" s="116">
        <f>IFERROR(ROUND($B56*('B1- GrossFTEs'!T56/'B1- GrossFTEs'!$AA56),0),0)</f>
        <v>0</v>
      </c>
      <c r="R56" s="100">
        <f t="shared" si="2"/>
        <v>0</v>
      </c>
      <c r="S56" s="116">
        <f>IFERROR(ROUND($B56*('B1- GrossFTEs'!Y56/'B1- GrossFTEs'!$AA56),0),0)</f>
        <v>0</v>
      </c>
      <c r="T56" s="437" t="str">
        <f t="shared" si="0"/>
        <v/>
      </c>
    </row>
    <row r="57" spans="1:20" ht="15" customHeight="1">
      <c r="A57" s="49" t="str">
        <f>IF('B1- GrossFTEs'!A57=0,"",'B1- GrossFTEs'!A57)</f>
        <v/>
      </c>
      <c r="B57" s="729"/>
      <c r="C57" s="103"/>
      <c r="D57" s="108"/>
      <c r="E57" s="115">
        <f>IFERROR(ROUND($B57*('B1- GrossFTEs'!C57/'B1- GrossFTEs'!$AA57),0),0)</f>
        <v>0</v>
      </c>
      <c r="F57" s="115">
        <f>IFERROR(ROUND($B57*('B1- GrossFTEs'!D57/'B1- GrossFTEs'!$AA57),0),0)</f>
        <v>0</v>
      </c>
      <c r="G57" s="115">
        <f>IFERROR(ROUND($B57*('B1- GrossFTEs'!F57/'B1- GrossFTEs'!$AA57),0),0)</f>
        <v>0</v>
      </c>
      <c r="H57" s="115">
        <f>IFERROR(ROUND($B57*('B1- GrossFTEs'!H57/'B1- GrossFTEs'!$AA57),0),0)</f>
        <v>0</v>
      </c>
      <c r="I57" s="115">
        <f>IFERROR(ROUND($B57*('B1- GrossFTEs'!J57/'B1- GrossFTEs'!$AA57),0),0)</f>
        <v>0</v>
      </c>
      <c r="J57" s="115">
        <f>IFERROR(ROUND($B57*('B1- GrossFTEs'!K57/'B1- GrossFTEs'!$AA57),0),0)</f>
        <v>0</v>
      </c>
      <c r="K57" s="115">
        <f>IFERROR(ROUND($B57*('B1- GrossFTEs'!L57/'B1- GrossFTEs'!$AA57),0),0)</f>
        <v>0</v>
      </c>
      <c r="L57" s="115">
        <f>IFERROR(ROUND($B57*('B1- GrossFTEs'!M57/'B1- GrossFTEs'!$AA57),0),0)</f>
        <v>0</v>
      </c>
      <c r="M57" s="115">
        <f>IFERROR(ROUND($B57*('B1- GrossFTEs'!N57/'B1- GrossFTEs'!$AA57),0),0)</f>
        <v>0</v>
      </c>
      <c r="N57" s="115">
        <f>IFERROR(ROUND($B57*('B1- GrossFTEs'!O57/'B1- GrossFTEs'!$AA57),0),0)</f>
        <v>0</v>
      </c>
      <c r="O57" s="115">
        <f>IFERROR(ROUND($B57*('B1- GrossFTEs'!P57/'B1- GrossFTEs'!$AA57),0),0)</f>
        <v>0</v>
      </c>
      <c r="P57" s="115">
        <f>IFERROR(ROUND($B57*('B1- GrossFTEs'!R57/'B1- GrossFTEs'!$AA57),0),0)</f>
        <v>0</v>
      </c>
      <c r="Q57" s="115">
        <f>IFERROR(ROUND($B57*('B1- GrossFTEs'!T57/'B1- GrossFTEs'!$AA57),0),0)</f>
        <v>0</v>
      </c>
      <c r="R57" s="100">
        <f t="shared" si="2"/>
        <v>0</v>
      </c>
      <c r="S57" s="115">
        <f>IFERROR(ROUND($B57*('B1- GrossFTEs'!Y57/'B1- GrossFTEs'!$AA57),0),0)</f>
        <v>0</v>
      </c>
      <c r="T57" s="437" t="str">
        <f t="shared" si="0"/>
        <v/>
      </c>
    </row>
    <row r="58" spans="1:20" ht="15" customHeight="1">
      <c r="A58" s="49" t="str">
        <f>IF('B1- GrossFTEs'!A58=0,"",'B1- GrossFTEs'!A58)</f>
        <v/>
      </c>
      <c r="B58" s="730"/>
      <c r="C58" s="103"/>
      <c r="D58" s="108"/>
      <c r="E58" s="116">
        <f>IFERROR(ROUND($B58*('B1- GrossFTEs'!C58/'B1- GrossFTEs'!$AA58),0),0)</f>
        <v>0</v>
      </c>
      <c r="F58" s="116">
        <f>IFERROR(ROUND($B58*('B1- GrossFTEs'!D58/'B1- GrossFTEs'!$AA58),0),0)</f>
        <v>0</v>
      </c>
      <c r="G58" s="116">
        <f>IFERROR(ROUND($B58*('B1- GrossFTEs'!F58/'B1- GrossFTEs'!$AA58),0),0)</f>
        <v>0</v>
      </c>
      <c r="H58" s="116">
        <f>IFERROR(ROUND($B58*('B1- GrossFTEs'!H58/'B1- GrossFTEs'!$AA58),0),0)</f>
        <v>0</v>
      </c>
      <c r="I58" s="116">
        <f>IFERROR(ROUND($B58*('B1- GrossFTEs'!J58/'B1- GrossFTEs'!$AA58),0),0)</f>
        <v>0</v>
      </c>
      <c r="J58" s="116">
        <f>IFERROR(ROUND($B58*('B1- GrossFTEs'!K58/'B1- GrossFTEs'!$AA58),0),0)</f>
        <v>0</v>
      </c>
      <c r="K58" s="116">
        <f>IFERROR(ROUND($B58*('B1- GrossFTEs'!L58/'B1- GrossFTEs'!$AA58),0),0)</f>
        <v>0</v>
      </c>
      <c r="L58" s="116">
        <f>IFERROR(ROUND($B58*('B1- GrossFTEs'!M58/'B1- GrossFTEs'!$AA58),0),0)</f>
        <v>0</v>
      </c>
      <c r="M58" s="116">
        <f>IFERROR(ROUND($B58*('B1- GrossFTEs'!N58/'B1- GrossFTEs'!$AA58),0),0)</f>
        <v>0</v>
      </c>
      <c r="N58" s="116">
        <f>IFERROR(ROUND($B58*('B1- GrossFTEs'!O58/'B1- GrossFTEs'!$AA58),0),0)</f>
        <v>0</v>
      </c>
      <c r="O58" s="116">
        <f>IFERROR(ROUND($B58*('B1- GrossFTEs'!P58/'B1- GrossFTEs'!$AA58),0),0)</f>
        <v>0</v>
      </c>
      <c r="P58" s="116">
        <f>IFERROR(ROUND($B58*('B1- GrossFTEs'!R58/'B1- GrossFTEs'!$AA58),0),0)</f>
        <v>0</v>
      </c>
      <c r="Q58" s="116">
        <f>IFERROR(ROUND($B58*('B1- GrossFTEs'!T58/'B1- GrossFTEs'!$AA58),0),0)</f>
        <v>0</v>
      </c>
      <c r="R58" s="100">
        <f t="shared" si="2"/>
        <v>0</v>
      </c>
      <c r="S58" s="116">
        <f>IFERROR(ROUND($B58*('B1- GrossFTEs'!Y58/'B1- GrossFTEs'!$AA58),0),0)</f>
        <v>0</v>
      </c>
      <c r="T58" s="437" t="str">
        <f t="shared" si="0"/>
        <v/>
      </c>
    </row>
    <row r="59" spans="1:20" ht="15" customHeight="1">
      <c r="A59" s="49" t="str">
        <f>IF('B1- GrossFTEs'!A59=0,"",'B1- GrossFTEs'!A59)</f>
        <v/>
      </c>
      <c r="B59" s="729"/>
      <c r="C59" s="103"/>
      <c r="D59" s="108"/>
      <c r="E59" s="115">
        <f>IFERROR(ROUND($B59*('B1- GrossFTEs'!C59/'B1- GrossFTEs'!$AA59),0),0)</f>
        <v>0</v>
      </c>
      <c r="F59" s="115">
        <f>IFERROR(ROUND($B59*('B1- GrossFTEs'!D59/'B1- GrossFTEs'!$AA59),0),0)</f>
        <v>0</v>
      </c>
      <c r="G59" s="115">
        <f>IFERROR(ROUND($B59*('B1- GrossFTEs'!F59/'B1- GrossFTEs'!$AA59),0),0)</f>
        <v>0</v>
      </c>
      <c r="H59" s="115">
        <f>IFERROR(ROUND($B59*('B1- GrossFTEs'!H59/'B1- GrossFTEs'!$AA59),0),0)</f>
        <v>0</v>
      </c>
      <c r="I59" s="115">
        <f>IFERROR(ROUND($B59*('B1- GrossFTEs'!J59/'B1- GrossFTEs'!$AA59),0),0)</f>
        <v>0</v>
      </c>
      <c r="J59" s="115">
        <f>IFERROR(ROUND($B59*('B1- GrossFTEs'!K59/'B1- GrossFTEs'!$AA59),0),0)</f>
        <v>0</v>
      </c>
      <c r="K59" s="115">
        <f>IFERROR(ROUND($B59*('B1- GrossFTEs'!L59/'B1- GrossFTEs'!$AA59),0),0)</f>
        <v>0</v>
      </c>
      <c r="L59" s="115">
        <f>IFERROR(ROUND($B59*('B1- GrossFTEs'!M59/'B1- GrossFTEs'!$AA59),0),0)</f>
        <v>0</v>
      </c>
      <c r="M59" s="115">
        <f>IFERROR(ROUND($B59*('B1- GrossFTEs'!N59/'B1- GrossFTEs'!$AA59),0),0)</f>
        <v>0</v>
      </c>
      <c r="N59" s="115">
        <f>IFERROR(ROUND($B59*('B1- GrossFTEs'!O59/'B1- GrossFTEs'!$AA59),0),0)</f>
        <v>0</v>
      </c>
      <c r="O59" s="115">
        <f>IFERROR(ROUND($B59*('B1- GrossFTEs'!P59/'B1- GrossFTEs'!$AA59),0),0)</f>
        <v>0</v>
      </c>
      <c r="P59" s="115">
        <f>IFERROR(ROUND($B59*('B1- GrossFTEs'!R59/'B1- GrossFTEs'!$AA59),0),0)</f>
        <v>0</v>
      </c>
      <c r="Q59" s="115">
        <f>IFERROR(ROUND($B59*('B1- GrossFTEs'!T59/'B1- GrossFTEs'!$AA59),0),0)</f>
        <v>0</v>
      </c>
      <c r="R59" s="100">
        <f t="shared" si="2"/>
        <v>0</v>
      </c>
      <c r="S59" s="115">
        <f>IFERROR(ROUND($B59*('B1- GrossFTEs'!Y59/'B1- GrossFTEs'!$AA59),0),0)</f>
        <v>0</v>
      </c>
      <c r="T59" s="437" t="str">
        <f t="shared" si="0"/>
        <v/>
      </c>
    </row>
    <row r="60" spans="1:20" ht="15" customHeight="1">
      <c r="A60" s="49" t="str">
        <f>IF('B1- GrossFTEs'!A60=0,"",'B1- GrossFTEs'!A60)</f>
        <v/>
      </c>
      <c r="B60" s="730"/>
      <c r="C60" s="103"/>
      <c r="D60" s="108"/>
      <c r="E60" s="116">
        <f>IFERROR(ROUND($B60*('B1- GrossFTEs'!C60/'B1- GrossFTEs'!$AA60),0),0)</f>
        <v>0</v>
      </c>
      <c r="F60" s="116">
        <f>IFERROR(ROUND($B60*('B1- GrossFTEs'!D60/'B1- GrossFTEs'!$AA60),0),0)</f>
        <v>0</v>
      </c>
      <c r="G60" s="116">
        <f>IFERROR(ROUND($B60*('B1- GrossFTEs'!F60/'B1- GrossFTEs'!$AA60),0),0)</f>
        <v>0</v>
      </c>
      <c r="H60" s="116">
        <f>IFERROR(ROUND($B60*('B1- GrossFTEs'!H60/'B1- GrossFTEs'!$AA60),0),0)</f>
        <v>0</v>
      </c>
      <c r="I60" s="116">
        <f>IFERROR(ROUND($B60*('B1- GrossFTEs'!J60/'B1- GrossFTEs'!$AA60),0),0)</f>
        <v>0</v>
      </c>
      <c r="J60" s="116">
        <f>IFERROR(ROUND($B60*('B1- GrossFTEs'!K60/'B1- GrossFTEs'!$AA60),0),0)</f>
        <v>0</v>
      </c>
      <c r="K60" s="116">
        <f>IFERROR(ROUND($B60*('B1- GrossFTEs'!L60/'B1- GrossFTEs'!$AA60),0),0)</f>
        <v>0</v>
      </c>
      <c r="L60" s="116">
        <f>IFERROR(ROUND($B60*('B1- GrossFTEs'!M60/'B1- GrossFTEs'!$AA60),0),0)</f>
        <v>0</v>
      </c>
      <c r="M60" s="116">
        <f>IFERROR(ROUND($B60*('B1- GrossFTEs'!N60/'B1- GrossFTEs'!$AA60),0),0)</f>
        <v>0</v>
      </c>
      <c r="N60" s="116">
        <f>IFERROR(ROUND($B60*('B1- GrossFTEs'!O60/'B1- GrossFTEs'!$AA60),0),0)</f>
        <v>0</v>
      </c>
      <c r="O60" s="116">
        <f>IFERROR(ROUND($B60*('B1- GrossFTEs'!P60/'B1- GrossFTEs'!$AA60),0),0)</f>
        <v>0</v>
      </c>
      <c r="P60" s="116">
        <f>IFERROR(ROUND($B60*('B1- GrossFTEs'!R60/'B1- GrossFTEs'!$AA60),0),0)</f>
        <v>0</v>
      </c>
      <c r="Q60" s="116">
        <f>IFERROR(ROUND($B60*('B1- GrossFTEs'!T60/'B1- GrossFTEs'!$AA60),0),0)</f>
        <v>0</v>
      </c>
      <c r="R60" s="100">
        <f t="shared" si="2"/>
        <v>0</v>
      </c>
      <c r="S60" s="116">
        <f>IFERROR(ROUND($B60*('B1- GrossFTEs'!Y60/'B1- GrossFTEs'!$AA60),0),0)</f>
        <v>0</v>
      </c>
      <c r="T60" s="437" t="str">
        <f t="shared" si="0"/>
        <v/>
      </c>
    </row>
    <row r="61" spans="1:20" ht="15" customHeight="1">
      <c r="A61" s="49" t="str">
        <f>IF('B1- GrossFTEs'!A61=0,"",'B1- GrossFTEs'!A61)</f>
        <v/>
      </c>
      <c r="B61" s="729"/>
      <c r="C61" s="103"/>
      <c r="D61" s="108"/>
      <c r="E61" s="115">
        <f>IFERROR(ROUND($B61*('B1- GrossFTEs'!C61/'B1- GrossFTEs'!$AA61),0),0)</f>
        <v>0</v>
      </c>
      <c r="F61" s="115">
        <f>IFERROR(ROUND($B61*('B1- GrossFTEs'!D61/'B1- GrossFTEs'!$AA61),0),0)</f>
        <v>0</v>
      </c>
      <c r="G61" s="115">
        <f>IFERROR(ROUND($B61*('B1- GrossFTEs'!F61/'B1- GrossFTEs'!$AA61),0),0)</f>
        <v>0</v>
      </c>
      <c r="H61" s="115">
        <f>IFERROR(ROUND($B61*('B1- GrossFTEs'!H61/'B1- GrossFTEs'!$AA61),0),0)</f>
        <v>0</v>
      </c>
      <c r="I61" s="115">
        <f>IFERROR(ROUND($B61*('B1- GrossFTEs'!J61/'B1- GrossFTEs'!$AA61),0),0)</f>
        <v>0</v>
      </c>
      <c r="J61" s="115">
        <f>IFERROR(ROUND($B61*('B1- GrossFTEs'!K61/'B1- GrossFTEs'!$AA61),0),0)</f>
        <v>0</v>
      </c>
      <c r="K61" s="115">
        <f>IFERROR(ROUND($B61*('B1- GrossFTEs'!L61/'B1- GrossFTEs'!$AA61),0),0)</f>
        <v>0</v>
      </c>
      <c r="L61" s="115">
        <f>IFERROR(ROUND($B61*('B1- GrossFTEs'!M61/'B1- GrossFTEs'!$AA61),0),0)</f>
        <v>0</v>
      </c>
      <c r="M61" s="115">
        <f>IFERROR(ROUND($B61*('B1- GrossFTEs'!N61/'B1- GrossFTEs'!$AA61),0),0)</f>
        <v>0</v>
      </c>
      <c r="N61" s="115">
        <f>IFERROR(ROUND($B61*('B1- GrossFTEs'!O61/'B1- GrossFTEs'!$AA61),0),0)</f>
        <v>0</v>
      </c>
      <c r="O61" s="115">
        <f>IFERROR(ROUND($B61*('B1- GrossFTEs'!P61/'B1- GrossFTEs'!$AA61),0),0)</f>
        <v>0</v>
      </c>
      <c r="P61" s="115">
        <f>IFERROR(ROUND($B61*('B1- GrossFTEs'!R61/'B1- GrossFTEs'!$AA61),0),0)</f>
        <v>0</v>
      </c>
      <c r="Q61" s="115">
        <f>IFERROR(ROUND($B61*('B1- GrossFTEs'!T61/'B1- GrossFTEs'!$AA61),0),0)</f>
        <v>0</v>
      </c>
      <c r="R61" s="100">
        <f t="shared" si="2"/>
        <v>0</v>
      </c>
      <c r="S61" s="115">
        <f>IFERROR(ROUND($B61*('B1- GrossFTEs'!Y61/'B1- GrossFTEs'!$AA61),0),0)</f>
        <v>0</v>
      </c>
      <c r="T61" s="437" t="str">
        <f t="shared" si="0"/>
        <v/>
      </c>
    </row>
    <row r="62" spans="1:20" ht="15" customHeight="1">
      <c r="A62" s="49" t="str">
        <f>IF('B1- GrossFTEs'!A62=0,"",'B1- GrossFTEs'!A62)</f>
        <v/>
      </c>
      <c r="B62" s="730"/>
      <c r="C62" s="103"/>
      <c r="D62" s="108"/>
      <c r="E62" s="116">
        <f>IFERROR(ROUND($B62*('B1- GrossFTEs'!C62/'B1- GrossFTEs'!$AA62),0),0)</f>
        <v>0</v>
      </c>
      <c r="F62" s="116">
        <f>IFERROR(ROUND($B62*('B1- GrossFTEs'!D62/'B1- GrossFTEs'!$AA62),0),0)</f>
        <v>0</v>
      </c>
      <c r="G62" s="116">
        <f>IFERROR(ROUND($B62*('B1- GrossFTEs'!F62/'B1- GrossFTEs'!$AA62),0),0)</f>
        <v>0</v>
      </c>
      <c r="H62" s="116">
        <f>IFERROR(ROUND($B62*('B1- GrossFTEs'!H62/'B1- GrossFTEs'!$AA62),0),0)</f>
        <v>0</v>
      </c>
      <c r="I62" s="116">
        <f>IFERROR(ROUND($B62*('B1- GrossFTEs'!J62/'B1- GrossFTEs'!$AA62),0),0)</f>
        <v>0</v>
      </c>
      <c r="J62" s="116">
        <f>IFERROR(ROUND($B62*('B1- GrossFTEs'!K62/'B1- GrossFTEs'!$AA62),0),0)</f>
        <v>0</v>
      </c>
      <c r="K62" s="116">
        <f>IFERROR(ROUND($B62*('B1- GrossFTEs'!L62/'B1- GrossFTEs'!$AA62),0),0)</f>
        <v>0</v>
      </c>
      <c r="L62" s="116">
        <f>IFERROR(ROUND($B62*('B1- GrossFTEs'!M62/'B1- GrossFTEs'!$AA62),0),0)</f>
        <v>0</v>
      </c>
      <c r="M62" s="116">
        <f>IFERROR(ROUND($B62*('B1- GrossFTEs'!N62/'B1- GrossFTEs'!$AA62),0),0)</f>
        <v>0</v>
      </c>
      <c r="N62" s="116">
        <f>IFERROR(ROUND($B62*('B1- GrossFTEs'!O62/'B1- GrossFTEs'!$AA62),0),0)</f>
        <v>0</v>
      </c>
      <c r="O62" s="116">
        <f>IFERROR(ROUND($B62*('B1- GrossFTEs'!P62/'B1- GrossFTEs'!$AA62),0),0)</f>
        <v>0</v>
      </c>
      <c r="P62" s="116">
        <f>IFERROR(ROUND($B62*('B1- GrossFTEs'!R62/'B1- GrossFTEs'!$AA62),0),0)</f>
        <v>0</v>
      </c>
      <c r="Q62" s="116">
        <f>IFERROR(ROUND($B62*('B1- GrossFTEs'!T62/'B1- GrossFTEs'!$AA62),0),0)</f>
        <v>0</v>
      </c>
      <c r="R62" s="100">
        <f t="shared" si="2"/>
        <v>0</v>
      </c>
      <c r="S62" s="116">
        <f>IFERROR(ROUND($B62*('B1- GrossFTEs'!Y62/'B1- GrossFTEs'!$AA62),0),0)</f>
        <v>0</v>
      </c>
      <c r="T62" s="437" t="str">
        <f t="shared" si="0"/>
        <v/>
      </c>
    </row>
    <row r="63" spans="1:20" ht="15" customHeight="1">
      <c r="A63" s="49" t="str">
        <f>IF('B1- GrossFTEs'!A63=0,"",'B1- GrossFTEs'!A63)</f>
        <v/>
      </c>
      <c r="B63" s="729"/>
      <c r="C63" s="103"/>
      <c r="D63" s="108"/>
      <c r="E63" s="115">
        <f>IFERROR(ROUND($B63*('B1- GrossFTEs'!C63/'B1- GrossFTEs'!$AA63),0),0)</f>
        <v>0</v>
      </c>
      <c r="F63" s="115">
        <f>IFERROR(ROUND($B63*('B1- GrossFTEs'!D63/'B1- GrossFTEs'!$AA63),0),0)</f>
        <v>0</v>
      </c>
      <c r="G63" s="115">
        <f>IFERROR(ROUND($B63*('B1- GrossFTEs'!F63/'B1- GrossFTEs'!$AA63),0),0)</f>
        <v>0</v>
      </c>
      <c r="H63" s="115">
        <f>IFERROR(ROUND($B63*('B1- GrossFTEs'!H63/'B1- GrossFTEs'!$AA63),0),0)</f>
        <v>0</v>
      </c>
      <c r="I63" s="115">
        <f>IFERROR(ROUND($B63*('B1- GrossFTEs'!J63/'B1- GrossFTEs'!$AA63),0),0)</f>
        <v>0</v>
      </c>
      <c r="J63" s="115">
        <f>IFERROR(ROUND($B63*('B1- GrossFTEs'!K63/'B1- GrossFTEs'!$AA63),0),0)</f>
        <v>0</v>
      </c>
      <c r="K63" s="115">
        <f>IFERROR(ROUND($B63*('B1- GrossFTEs'!L63/'B1- GrossFTEs'!$AA63),0),0)</f>
        <v>0</v>
      </c>
      <c r="L63" s="115">
        <f>IFERROR(ROUND($B63*('B1- GrossFTEs'!M63/'B1- GrossFTEs'!$AA63),0),0)</f>
        <v>0</v>
      </c>
      <c r="M63" s="115">
        <f>IFERROR(ROUND($B63*('B1- GrossFTEs'!N63/'B1- GrossFTEs'!$AA63),0),0)</f>
        <v>0</v>
      </c>
      <c r="N63" s="115">
        <f>IFERROR(ROUND($B63*('B1- GrossFTEs'!O63/'B1- GrossFTEs'!$AA63),0),0)</f>
        <v>0</v>
      </c>
      <c r="O63" s="115">
        <f>IFERROR(ROUND($B63*('B1- GrossFTEs'!P63/'B1- GrossFTEs'!$AA63),0),0)</f>
        <v>0</v>
      </c>
      <c r="P63" s="115">
        <f>IFERROR(ROUND($B63*('B1- GrossFTEs'!R63/'B1- GrossFTEs'!$AA63),0),0)</f>
        <v>0</v>
      </c>
      <c r="Q63" s="115">
        <f>IFERROR(ROUND($B63*('B1- GrossFTEs'!T63/'B1- GrossFTEs'!$AA63),0),0)</f>
        <v>0</v>
      </c>
      <c r="R63" s="100">
        <f t="shared" si="2"/>
        <v>0</v>
      </c>
      <c r="S63" s="115">
        <f>IFERROR(ROUND($B63*('B1- GrossFTEs'!Y63/'B1- GrossFTEs'!$AA63),0),0)</f>
        <v>0</v>
      </c>
      <c r="T63" s="437" t="str">
        <f t="shared" si="0"/>
        <v/>
      </c>
    </row>
    <row r="64" spans="1:20" ht="15" customHeight="1">
      <c r="A64" s="49" t="str">
        <f>IF('B1- GrossFTEs'!A64=0,"",'B1- GrossFTEs'!A64)</f>
        <v/>
      </c>
      <c r="B64" s="730"/>
      <c r="C64" s="103"/>
      <c r="D64" s="108"/>
      <c r="E64" s="116">
        <f>IFERROR(ROUND($B64*('B1- GrossFTEs'!C64/'B1- GrossFTEs'!$AA64),0),0)</f>
        <v>0</v>
      </c>
      <c r="F64" s="116">
        <f>IFERROR(ROUND($B64*('B1- GrossFTEs'!D64/'B1- GrossFTEs'!$AA64),0),0)</f>
        <v>0</v>
      </c>
      <c r="G64" s="116">
        <f>IFERROR(ROUND($B64*('B1- GrossFTEs'!F64/'B1- GrossFTEs'!$AA64),0),0)</f>
        <v>0</v>
      </c>
      <c r="H64" s="116">
        <f>IFERROR(ROUND($B64*('B1- GrossFTEs'!H64/'B1- GrossFTEs'!$AA64),0),0)</f>
        <v>0</v>
      </c>
      <c r="I64" s="116">
        <f>IFERROR(ROUND($B64*('B1- GrossFTEs'!J64/'B1- GrossFTEs'!$AA64),0),0)</f>
        <v>0</v>
      </c>
      <c r="J64" s="116">
        <f>IFERROR(ROUND($B64*('B1- GrossFTEs'!K64/'B1- GrossFTEs'!$AA64),0),0)</f>
        <v>0</v>
      </c>
      <c r="K64" s="116">
        <f>IFERROR(ROUND($B64*('B1- GrossFTEs'!L64/'B1- GrossFTEs'!$AA64),0),0)</f>
        <v>0</v>
      </c>
      <c r="L64" s="116">
        <f>IFERROR(ROUND($B64*('B1- GrossFTEs'!M64/'B1- GrossFTEs'!$AA64),0),0)</f>
        <v>0</v>
      </c>
      <c r="M64" s="116">
        <f>IFERROR(ROUND($B64*('B1- GrossFTEs'!N64/'B1- GrossFTEs'!$AA64),0),0)</f>
        <v>0</v>
      </c>
      <c r="N64" s="116">
        <f>IFERROR(ROUND($B64*('B1- GrossFTEs'!O64/'B1- GrossFTEs'!$AA64),0),0)</f>
        <v>0</v>
      </c>
      <c r="O64" s="116">
        <f>IFERROR(ROUND($B64*('B1- GrossFTEs'!P64/'B1- GrossFTEs'!$AA64),0),0)</f>
        <v>0</v>
      </c>
      <c r="P64" s="116">
        <f>IFERROR(ROUND($B64*('B1- GrossFTEs'!R64/'B1- GrossFTEs'!$AA64),0),0)</f>
        <v>0</v>
      </c>
      <c r="Q64" s="116">
        <f>IFERROR(ROUND($B64*('B1- GrossFTEs'!T64/'B1- GrossFTEs'!$AA64),0),0)</f>
        <v>0</v>
      </c>
      <c r="R64" s="100">
        <f t="shared" si="2"/>
        <v>0</v>
      </c>
      <c r="S64" s="116">
        <f>IFERROR(ROUND($B64*('B1- GrossFTEs'!Y64/'B1- GrossFTEs'!$AA64),0),0)</f>
        <v>0</v>
      </c>
      <c r="T64" s="437" t="str">
        <f t="shared" si="0"/>
        <v/>
      </c>
    </row>
    <row r="65" spans="1:20" ht="15" customHeight="1">
      <c r="A65" s="49" t="str">
        <f>IF('B1- GrossFTEs'!A65=0,"",'B1- GrossFTEs'!A65)</f>
        <v/>
      </c>
      <c r="B65" s="729"/>
      <c r="C65" s="103"/>
      <c r="D65" s="108"/>
      <c r="E65" s="115">
        <f>IFERROR(ROUND($B65*('B1- GrossFTEs'!C65/'B1- GrossFTEs'!$AA65),0),0)</f>
        <v>0</v>
      </c>
      <c r="F65" s="115">
        <f>IFERROR(ROUND($B65*('B1- GrossFTEs'!D65/'B1- GrossFTEs'!$AA65),0),0)</f>
        <v>0</v>
      </c>
      <c r="G65" s="115">
        <f>IFERROR(ROUND($B65*('B1- GrossFTEs'!F65/'B1- GrossFTEs'!$AA65),0),0)</f>
        <v>0</v>
      </c>
      <c r="H65" s="115">
        <f>IFERROR(ROUND($B65*('B1- GrossFTEs'!H65/'B1- GrossFTEs'!$AA65),0),0)</f>
        <v>0</v>
      </c>
      <c r="I65" s="115">
        <f>IFERROR(ROUND($B65*('B1- GrossFTEs'!J65/'B1- GrossFTEs'!$AA65),0),0)</f>
        <v>0</v>
      </c>
      <c r="J65" s="115">
        <f>IFERROR(ROUND($B65*('B1- GrossFTEs'!K65/'B1- GrossFTEs'!$AA65),0),0)</f>
        <v>0</v>
      </c>
      <c r="K65" s="115">
        <f>IFERROR(ROUND($B65*('B1- GrossFTEs'!L65/'B1- GrossFTEs'!$AA65),0),0)</f>
        <v>0</v>
      </c>
      <c r="L65" s="115">
        <f>IFERROR(ROUND($B65*('B1- GrossFTEs'!M65/'B1- GrossFTEs'!$AA65),0),0)</f>
        <v>0</v>
      </c>
      <c r="M65" s="115">
        <f>IFERROR(ROUND($B65*('B1- GrossFTEs'!N65/'B1- GrossFTEs'!$AA65),0),0)</f>
        <v>0</v>
      </c>
      <c r="N65" s="115">
        <f>IFERROR(ROUND($B65*('B1- GrossFTEs'!O65/'B1- GrossFTEs'!$AA65),0),0)</f>
        <v>0</v>
      </c>
      <c r="O65" s="115">
        <f>IFERROR(ROUND($B65*('B1- GrossFTEs'!P65/'B1- GrossFTEs'!$AA65),0),0)</f>
        <v>0</v>
      </c>
      <c r="P65" s="115">
        <f>IFERROR(ROUND($B65*('B1- GrossFTEs'!R65/'B1- GrossFTEs'!$AA65),0),0)</f>
        <v>0</v>
      </c>
      <c r="Q65" s="115">
        <f>IFERROR(ROUND($B65*('B1- GrossFTEs'!T65/'B1- GrossFTEs'!$AA65),0),0)</f>
        <v>0</v>
      </c>
      <c r="R65" s="100">
        <f t="shared" si="2"/>
        <v>0</v>
      </c>
      <c r="S65" s="115">
        <f>IFERROR(ROUND($B65*('B1- GrossFTEs'!Y65/'B1- GrossFTEs'!$AA65),0),0)</f>
        <v>0</v>
      </c>
      <c r="T65" s="437" t="str">
        <f t="shared" si="0"/>
        <v/>
      </c>
    </row>
    <row r="66" spans="1:20" ht="15" customHeight="1">
      <c r="A66" s="49" t="str">
        <f>IF('B1- GrossFTEs'!A66=0,"",'B1- GrossFTEs'!A66)</f>
        <v/>
      </c>
      <c r="B66" s="730"/>
      <c r="C66" s="103"/>
      <c r="D66" s="108"/>
      <c r="E66" s="116">
        <f>IFERROR(ROUND($B66*('B1- GrossFTEs'!C66/'B1- GrossFTEs'!$AA66),0),0)</f>
        <v>0</v>
      </c>
      <c r="F66" s="116">
        <f>IFERROR(ROUND($B66*('B1- GrossFTEs'!D66/'B1- GrossFTEs'!$AA66),0),0)</f>
        <v>0</v>
      </c>
      <c r="G66" s="116">
        <f>IFERROR(ROUND($B66*('B1- GrossFTEs'!F66/'B1- GrossFTEs'!$AA66),0),0)</f>
        <v>0</v>
      </c>
      <c r="H66" s="116">
        <f>IFERROR(ROUND($B66*('B1- GrossFTEs'!H66/'B1- GrossFTEs'!$AA66),0),0)</f>
        <v>0</v>
      </c>
      <c r="I66" s="116">
        <f>IFERROR(ROUND($B66*('B1- GrossFTEs'!J66/'B1- GrossFTEs'!$AA66),0),0)</f>
        <v>0</v>
      </c>
      <c r="J66" s="116">
        <f>IFERROR(ROUND($B66*('B1- GrossFTEs'!K66/'B1- GrossFTEs'!$AA66),0),0)</f>
        <v>0</v>
      </c>
      <c r="K66" s="116">
        <f>IFERROR(ROUND($B66*('B1- GrossFTEs'!L66/'B1- GrossFTEs'!$AA66),0),0)</f>
        <v>0</v>
      </c>
      <c r="L66" s="116">
        <f>IFERROR(ROUND($B66*('B1- GrossFTEs'!M66/'B1- GrossFTEs'!$AA66),0),0)</f>
        <v>0</v>
      </c>
      <c r="M66" s="116">
        <f>IFERROR(ROUND($B66*('B1- GrossFTEs'!N66/'B1- GrossFTEs'!$AA66),0),0)</f>
        <v>0</v>
      </c>
      <c r="N66" s="116">
        <f>IFERROR(ROUND($B66*('B1- GrossFTEs'!O66/'B1- GrossFTEs'!$AA66),0),0)</f>
        <v>0</v>
      </c>
      <c r="O66" s="116">
        <f>IFERROR(ROUND($B66*('B1- GrossFTEs'!P66/'B1- GrossFTEs'!$AA66),0),0)</f>
        <v>0</v>
      </c>
      <c r="P66" s="116">
        <f>IFERROR(ROUND($B66*('B1- GrossFTEs'!R66/'B1- GrossFTEs'!$AA66),0),0)</f>
        <v>0</v>
      </c>
      <c r="Q66" s="116">
        <f>IFERROR(ROUND($B66*('B1- GrossFTEs'!T66/'B1- GrossFTEs'!$AA66),0),0)</f>
        <v>0</v>
      </c>
      <c r="R66" s="100">
        <f t="shared" si="2"/>
        <v>0</v>
      </c>
      <c r="S66" s="116">
        <f>IFERROR(ROUND($B66*('B1- GrossFTEs'!Y66/'B1- GrossFTEs'!$AA66),0),0)</f>
        <v>0</v>
      </c>
      <c r="T66" s="437" t="str">
        <f t="shared" si="0"/>
        <v/>
      </c>
    </row>
    <row r="67" spans="1:20" ht="15" customHeight="1">
      <c r="A67" s="49" t="str">
        <f>IF('B1- GrossFTEs'!A67=0,"",'B1- GrossFTEs'!A67)</f>
        <v/>
      </c>
      <c r="B67" s="729"/>
      <c r="C67" s="103"/>
      <c r="D67" s="108"/>
      <c r="E67" s="115">
        <f>IFERROR(ROUND($B67*('B1- GrossFTEs'!C67/'B1- GrossFTEs'!$AA67),0),0)</f>
        <v>0</v>
      </c>
      <c r="F67" s="115">
        <f>IFERROR(ROUND($B67*('B1- GrossFTEs'!D67/'B1- GrossFTEs'!$AA67),0),0)</f>
        <v>0</v>
      </c>
      <c r="G67" s="115">
        <f>IFERROR(ROUND($B67*('B1- GrossFTEs'!F67/'B1- GrossFTEs'!$AA67),0),0)</f>
        <v>0</v>
      </c>
      <c r="H67" s="115">
        <f>IFERROR(ROUND($B67*('B1- GrossFTEs'!H67/'B1- GrossFTEs'!$AA67),0),0)</f>
        <v>0</v>
      </c>
      <c r="I67" s="115">
        <f>IFERROR(ROUND($B67*('B1- GrossFTEs'!J67/'B1- GrossFTEs'!$AA67),0),0)</f>
        <v>0</v>
      </c>
      <c r="J67" s="115">
        <f>IFERROR(ROUND($B67*('B1- GrossFTEs'!K67/'B1- GrossFTEs'!$AA67),0),0)</f>
        <v>0</v>
      </c>
      <c r="K67" s="115">
        <f>IFERROR(ROUND($B67*('B1- GrossFTEs'!L67/'B1- GrossFTEs'!$AA67),0),0)</f>
        <v>0</v>
      </c>
      <c r="L67" s="115">
        <f>IFERROR(ROUND($B67*('B1- GrossFTEs'!M67/'B1- GrossFTEs'!$AA67),0),0)</f>
        <v>0</v>
      </c>
      <c r="M67" s="115">
        <f>IFERROR(ROUND($B67*('B1- GrossFTEs'!N67/'B1- GrossFTEs'!$AA67),0),0)</f>
        <v>0</v>
      </c>
      <c r="N67" s="115">
        <f>IFERROR(ROUND($B67*('B1- GrossFTEs'!O67/'B1- GrossFTEs'!$AA67),0),0)</f>
        <v>0</v>
      </c>
      <c r="O67" s="115">
        <f>IFERROR(ROUND($B67*('B1- GrossFTEs'!P67/'B1- GrossFTEs'!$AA67),0),0)</f>
        <v>0</v>
      </c>
      <c r="P67" s="115">
        <f>IFERROR(ROUND($B67*('B1- GrossFTEs'!R67/'B1- GrossFTEs'!$AA67),0),0)</f>
        <v>0</v>
      </c>
      <c r="Q67" s="115">
        <f>IFERROR(ROUND($B67*('B1- GrossFTEs'!T67/'B1- GrossFTEs'!$AA67),0),0)</f>
        <v>0</v>
      </c>
      <c r="R67" s="100">
        <f t="shared" si="2"/>
        <v>0</v>
      </c>
      <c r="S67" s="115">
        <f>IFERROR(ROUND($B67*('B1- GrossFTEs'!Y67/'B1- GrossFTEs'!$AA67),0),0)</f>
        <v>0</v>
      </c>
      <c r="T67" s="437" t="str">
        <f t="shared" si="0"/>
        <v/>
      </c>
    </row>
    <row r="68" spans="1:20" ht="15" customHeight="1">
      <c r="A68" s="49" t="str">
        <f>IF('B1- GrossFTEs'!A68=0,"",'B1- GrossFTEs'!A68)</f>
        <v/>
      </c>
      <c r="B68" s="730"/>
      <c r="C68" s="103"/>
      <c r="D68" s="108"/>
      <c r="E68" s="116">
        <f>IFERROR(ROUND($B68*('B1- GrossFTEs'!C68/'B1- GrossFTEs'!$AA68),0),0)</f>
        <v>0</v>
      </c>
      <c r="F68" s="116">
        <f>IFERROR(ROUND($B68*('B1- GrossFTEs'!D68/'B1- GrossFTEs'!$AA68),0),0)</f>
        <v>0</v>
      </c>
      <c r="G68" s="116">
        <f>IFERROR(ROUND($B68*('B1- GrossFTEs'!F68/'B1- GrossFTEs'!$AA68),0),0)</f>
        <v>0</v>
      </c>
      <c r="H68" s="116">
        <f>IFERROR(ROUND($B68*('B1- GrossFTEs'!H68/'B1- GrossFTEs'!$AA68),0),0)</f>
        <v>0</v>
      </c>
      <c r="I68" s="116">
        <f>IFERROR(ROUND($B68*('B1- GrossFTEs'!J68/'B1- GrossFTEs'!$AA68),0),0)</f>
        <v>0</v>
      </c>
      <c r="J68" s="116">
        <f>IFERROR(ROUND($B68*('B1- GrossFTEs'!K68/'B1- GrossFTEs'!$AA68),0),0)</f>
        <v>0</v>
      </c>
      <c r="K68" s="116">
        <f>IFERROR(ROUND($B68*('B1- GrossFTEs'!L68/'B1- GrossFTEs'!$AA68),0),0)</f>
        <v>0</v>
      </c>
      <c r="L68" s="116">
        <f>IFERROR(ROUND($B68*('B1- GrossFTEs'!M68/'B1- GrossFTEs'!$AA68),0),0)</f>
        <v>0</v>
      </c>
      <c r="M68" s="116">
        <f>IFERROR(ROUND($B68*('B1- GrossFTEs'!N68/'B1- GrossFTEs'!$AA68),0),0)</f>
        <v>0</v>
      </c>
      <c r="N68" s="116">
        <f>IFERROR(ROUND($B68*('B1- GrossFTEs'!O68/'B1- GrossFTEs'!$AA68),0),0)</f>
        <v>0</v>
      </c>
      <c r="O68" s="116">
        <f>IFERROR(ROUND($B68*('B1- GrossFTEs'!P68/'B1- GrossFTEs'!$AA68),0),0)</f>
        <v>0</v>
      </c>
      <c r="P68" s="116">
        <f>IFERROR(ROUND($B68*('B1- GrossFTEs'!R68/'B1- GrossFTEs'!$AA68),0),0)</f>
        <v>0</v>
      </c>
      <c r="Q68" s="116">
        <f>IFERROR(ROUND($B68*('B1- GrossFTEs'!T68/'B1- GrossFTEs'!$AA68),0),0)</f>
        <v>0</v>
      </c>
      <c r="R68" s="100">
        <f t="shared" si="2"/>
        <v>0</v>
      </c>
      <c r="S68" s="116">
        <f>IFERROR(ROUND($B68*('B1- GrossFTEs'!Y68/'B1- GrossFTEs'!$AA68),0),0)</f>
        <v>0</v>
      </c>
      <c r="T68" s="437" t="str">
        <f t="shared" si="0"/>
        <v/>
      </c>
    </row>
    <row r="69" spans="1:20" ht="15" customHeight="1">
      <c r="A69" s="49" t="str">
        <f>IF('B1- GrossFTEs'!A69=0,"",'B1- GrossFTEs'!A69)</f>
        <v/>
      </c>
      <c r="B69" s="729"/>
      <c r="C69" s="103"/>
      <c r="D69" s="108"/>
      <c r="E69" s="115">
        <f>IFERROR(ROUND($B69*('B1- GrossFTEs'!C69/'B1- GrossFTEs'!$AA69),0),0)</f>
        <v>0</v>
      </c>
      <c r="F69" s="115">
        <f>IFERROR(ROUND($B69*('B1- GrossFTEs'!D69/'B1- GrossFTEs'!$AA69),0),0)</f>
        <v>0</v>
      </c>
      <c r="G69" s="115">
        <f>IFERROR(ROUND($B69*('B1- GrossFTEs'!F69/'B1- GrossFTEs'!$AA69),0),0)</f>
        <v>0</v>
      </c>
      <c r="H69" s="115">
        <f>IFERROR(ROUND($B69*('B1- GrossFTEs'!H69/'B1- GrossFTEs'!$AA69),0),0)</f>
        <v>0</v>
      </c>
      <c r="I69" s="115">
        <f>IFERROR(ROUND($B69*('B1- GrossFTEs'!J69/'B1- GrossFTEs'!$AA69),0),0)</f>
        <v>0</v>
      </c>
      <c r="J69" s="115">
        <f>IFERROR(ROUND($B69*('B1- GrossFTEs'!K69/'B1- GrossFTEs'!$AA69),0),0)</f>
        <v>0</v>
      </c>
      <c r="K69" s="115">
        <f>IFERROR(ROUND($B69*('B1- GrossFTEs'!L69/'B1- GrossFTEs'!$AA69),0),0)</f>
        <v>0</v>
      </c>
      <c r="L69" s="115">
        <f>IFERROR(ROUND($B69*('B1- GrossFTEs'!M69/'B1- GrossFTEs'!$AA69),0),0)</f>
        <v>0</v>
      </c>
      <c r="M69" s="115">
        <f>IFERROR(ROUND($B69*('B1- GrossFTEs'!N69/'B1- GrossFTEs'!$AA69),0),0)</f>
        <v>0</v>
      </c>
      <c r="N69" s="115">
        <f>IFERROR(ROUND($B69*('B1- GrossFTEs'!O69/'B1- GrossFTEs'!$AA69),0),0)</f>
        <v>0</v>
      </c>
      <c r="O69" s="115">
        <f>IFERROR(ROUND($B69*('B1- GrossFTEs'!P69/'B1- GrossFTEs'!$AA69),0),0)</f>
        <v>0</v>
      </c>
      <c r="P69" s="115">
        <f>IFERROR(ROUND($B69*('B1- GrossFTEs'!R69/'B1- GrossFTEs'!$AA69),0),0)</f>
        <v>0</v>
      </c>
      <c r="Q69" s="115">
        <f>IFERROR(ROUND($B69*('B1- GrossFTEs'!T69/'B1- GrossFTEs'!$AA69),0),0)</f>
        <v>0</v>
      </c>
      <c r="R69" s="100">
        <f t="shared" si="2"/>
        <v>0</v>
      </c>
      <c r="S69" s="115">
        <f>IFERROR(ROUND($B69*('B1- GrossFTEs'!Y69/'B1- GrossFTEs'!$AA69),0),0)</f>
        <v>0</v>
      </c>
      <c r="T69" s="437" t="str">
        <f t="shared" si="0"/>
        <v/>
      </c>
    </row>
    <row r="70" spans="1:20" ht="15" customHeight="1">
      <c r="A70" s="49" t="str">
        <f>IF('B1- GrossFTEs'!A70=0,"",'B1- GrossFTEs'!A70)</f>
        <v/>
      </c>
      <c r="B70" s="730"/>
      <c r="C70" s="103"/>
      <c r="D70" s="108"/>
      <c r="E70" s="116">
        <f>IFERROR(ROUND($B70*('B1- GrossFTEs'!C70/'B1- GrossFTEs'!$AA70),0),0)</f>
        <v>0</v>
      </c>
      <c r="F70" s="116">
        <f>IFERROR(ROUND($B70*('B1- GrossFTEs'!D70/'B1- GrossFTEs'!$AA70),0),0)</f>
        <v>0</v>
      </c>
      <c r="G70" s="116">
        <f>IFERROR(ROUND($B70*('B1- GrossFTEs'!F70/'B1- GrossFTEs'!$AA70),0),0)</f>
        <v>0</v>
      </c>
      <c r="H70" s="116">
        <f>IFERROR(ROUND($B70*('B1- GrossFTEs'!H70/'B1- GrossFTEs'!$AA70),0),0)</f>
        <v>0</v>
      </c>
      <c r="I70" s="116">
        <f>IFERROR(ROUND($B70*('B1- GrossFTEs'!J70/'B1- GrossFTEs'!$AA70),0),0)</f>
        <v>0</v>
      </c>
      <c r="J70" s="116">
        <f>IFERROR(ROUND($B70*('B1- GrossFTEs'!K70/'B1- GrossFTEs'!$AA70),0),0)</f>
        <v>0</v>
      </c>
      <c r="K70" s="116">
        <f>IFERROR(ROUND($B70*('B1- GrossFTEs'!L70/'B1- GrossFTEs'!$AA70),0),0)</f>
        <v>0</v>
      </c>
      <c r="L70" s="116">
        <f>IFERROR(ROUND($B70*('B1- GrossFTEs'!M70/'B1- GrossFTEs'!$AA70),0),0)</f>
        <v>0</v>
      </c>
      <c r="M70" s="116">
        <f>IFERROR(ROUND($B70*('B1- GrossFTEs'!N70/'B1- GrossFTEs'!$AA70),0),0)</f>
        <v>0</v>
      </c>
      <c r="N70" s="116">
        <f>IFERROR(ROUND($B70*('B1- GrossFTEs'!O70/'B1- GrossFTEs'!$AA70),0),0)</f>
        <v>0</v>
      </c>
      <c r="O70" s="116">
        <f>IFERROR(ROUND($B70*('B1- GrossFTEs'!P70/'B1- GrossFTEs'!$AA70),0),0)</f>
        <v>0</v>
      </c>
      <c r="P70" s="116">
        <f>IFERROR(ROUND($B70*('B1- GrossFTEs'!R70/'B1- GrossFTEs'!$AA70),0),0)</f>
        <v>0</v>
      </c>
      <c r="Q70" s="116">
        <f>IFERROR(ROUND($B70*('B1- GrossFTEs'!T70/'B1- GrossFTEs'!$AA70),0),0)</f>
        <v>0</v>
      </c>
      <c r="R70" s="100">
        <f t="shared" si="2"/>
        <v>0</v>
      </c>
      <c r="S70" s="116">
        <f>IFERROR(ROUND($B70*('B1- GrossFTEs'!Y70/'B1- GrossFTEs'!$AA70),0),0)</f>
        <v>0</v>
      </c>
      <c r="T70" s="437" t="str">
        <f t="shared" si="0"/>
        <v/>
      </c>
    </row>
    <row r="71" spans="1:20" ht="15" customHeight="1">
      <c r="A71" s="49" t="str">
        <f>IF('B1- GrossFTEs'!A71=0,"",'B1- GrossFTEs'!A71)</f>
        <v/>
      </c>
      <c r="B71" s="729"/>
      <c r="C71" s="103"/>
      <c r="D71" s="108"/>
      <c r="E71" s="115">
        <f>IFERROR(ROUND($B71*('B1- GrossFTEs'!C71/'B1- GrossFTEs'!$AA71),0),0)</f>
        <v>0</v>
      </c>
      <c r="F71" s="115">
        <f>IFERROR(ROUND($B71*('B1- GrossFTEs'!D71/'B1- GrossFTEs'!$AA71),0),0)</f>
        <v>0</v>
      </c>
      <c r="G71" s="115">
        <f>IFERROR(ROUND($B71*('B1- GrossFTEs'!F71/'B1- GrossFTEs'!$AA71),0),0)</f>
        <v>0</v>
      </c>
      <c r="H71" s="115">
        <f>IFERROR(ROUND($B71*('B1- GrossFTEs'!H71/'B1- GrossFTEs'!$AA71),0),0)</f>
        <v>0</v>
      </c>
      <c r="I71" s="115">
        <f>IFERROR(ROUND($B71*('B1- GrossFTEs'!J71/'B1- GrossFTEs'!$AA71),0),0)</f>
        <v>0</v>
      </c>
      <c r="J71" s="115">
        <f>IFERROR(ROUND($B71*('B1- GrossFTEs'!K71/'B1- GrossFTEs'!$AA71),0),0)</f>
        <v>0</v>
      </c>
      <c r="K71" s="115">
        <f>IFERROR(ROUND($B71*('B1- GrossFTEs'!L71/'B1- GrossFTEs'!$AA71),0),0)</f>
        <v>0</v>
      </c>
      <c r="L71" s="115">
        <f>IFERROR(ROUND($B71*('B1- GrossFTEs'!M71/'B1- GrossFTEs'!$AA71),0),0)</f>
        <v>0</v>
      </c>
      <c r="M71" s="115">
        <f>IFERROR(ROUND($B71*('B1- GrossFTEs'!N71/'B1- GrossFTEs'!$AA71),0),0)</f>
        <v>0</v>
      </c>
      <c r="N71" s="115">
        <f>IFERROR(ROUND($B71*('B1- GrossFTEs'!O71/'B1- GrossFTEs'!$AA71),0),0)</f>
        <v>0</v>
      </c>
      <c r="O71" s="115">
        <f>IFERROR(ROUND($B71*('B1- GrossFTEs'!P71/'B1- GrossFTEs'!$AA71),0),0)</f>
        <v>0</v>
      </c>
      <c r="P71" s="115">
        <f>IFERROR(ROUND($B71*('B1- GrossFTEs'!R71/'B1- GrossFTEs'!$AA71),0),0)</f>
        <v>0</v>
      </c>
      <c r="Q71" s="115">
        <f>IFERROR(ROUND($B71*('B1- GrossFTEs'!T71/'B1- GrossFTEs'!$AA71),0),0)</f>
        <v>0</v>
      </c>
      <c r="R71" s="100">
        <f t="shared" si="2"/>
        <v>0</v>
      </c>
      <c r="S71" s="115">
        <f>IFERROR(ROUND($B71*('B1- GrossFTEs'!Y71/'B1- GrossFTEs'!$AA71),0),0)</f>
        <v>0</v>
      </c>
      <c r="T71" s="437" t="str">
        <f t="shared" ref="T71:T81" si="3">IF(AND(COUNTA(A71:B71)&gt;0,A71&lt;&gt;""),"Y","")</f>
        <v/>
      </c>
    </row>
    <row r="72" spans="1:20" ht="15" customHeight="1">
      <c r="A72" s="49" t="str">
        <f>IF('B1- GrossFTEs'!A72=0,"",'B1- GrossFTEs'!A72)</f>
        <v/>
      </c>
      <c r="B72" s="730"/>
      <c r="C72" s="103"/>
      <c r="D72" s="108"/>
      <c r="E72" s="116">
        <f>IFERROR(ROUND($B72*('B1- GrossFTEs'!C72/'B1- GrossFTEs'!$AA72),0),0)</f>
        <v>0</v>
      </c>
      <c r="F72" s="116">
        <f>IFERROR(ROUND($B72*('B1- GrossFTEs'!D72/'B1- GrossFTEs'!$AA72),0),0)</f>
        <v>0</v>
      </c>
      <c r="G72" s="116">
        <f>IFERROR(ROUND($B72*('B1- GrossFTEs'!F72/'B1- GrossFTEs'!$AA72),0),0)</f>
        <v>0</v>
      </c>
      <c r="H72" s="116">
        <f>IFERROR(ROUND($B72*('B1- GrossFTEs'!H72/'B1- GrossFTEs'!$AA72),0),0)</f>
        <v>0</v>
      </c>
      <c r="I72" s="116">
        <f>IFERROR(ROUND($B72*('B1- GrossFTEs'!J72/'B1- GrossFTEs'!$AA72),0),0)</f>
        <v>0</v>
      </c>
      <c r="J72" s="116">
        <f>IFERROR(ROUND($B72*('B1- GrossFTEs'!K72/'B1- GrossFTEs'!$AA72),0),0)</f>
        <v>0</v>
      </c>
      <c r="K72" s="116">
        <f>IFERROR(ROUND($B72*('B1- GrossFTEs'!L72/'B1- GrossFTEs'!$AA72),0),0)</f>
        <v>0</v>
      </c>
      <c r="L72" s="116">
        <f>IFERROR(ROUND($B72*('B1- GrossFTEs'!M72/'B1- GrossFTEs'!$AA72),0),0)</f>
        <v>0</v>
      </c>
      <c r="M72" s="116">
        <f>IFERROR(ROUND($B72*('B1- GrossFTEs'!N72/'B1- GrossFTEs'!$AA72),0),0)</f>
        <v>0</v>
      </c>
      <c r="N72" s="116">
        <f>IFERROR(ROUND($B72*('B1- GrossFTEs'!O72/'B1- GrossFTEs'!$AA72),0),0)</f>
        <v>0</v>
      </c>
      <c r="O72" s="116">
        <f>IFERROR(ROUND($B72*('B1- GrossFTEs'!P72/'B1- GrossFTEs'!$AA72),0),0)</f>
        <v>0</v>
      </c>
      <c r="P72" s="116">
        <f>IFERROR(ROUND($B72*('B1- GrossFTEs'!R72/'B1- GrossFTEs'!$AA72),0),0)</f>
        <v>0</v>
      </c>
      <c r="Q72" s="116">
        <f>IFERROR(ROUND($B72*('B1- GrossFTEs'!T72/'B1- GrossFTEs'!$AA72),0),0)</f>
        <v>0</v>
      </c>
      <c r="R72" s="100">
        <f t="shared" si="2"/>
        <v>0</v>
      </c>
      <c r="S72" s="116">
        <f>IFERROR(ROUND($B72*('B1- GrossFTEs'!Y72/'B1- GrossFTEs'!$AA72),0),0)</f>
        <v>0</v>
      </c>
      <c r="T72" s="437" t="str">
        <f t="shared" si="3"/>
        <v/>
      </c>
    </row>
    <row r="73" spans="1:20" ht="15" customHeight="1">
      <c r="A73" s="49" t="str">
        <f>IF('B1- GrossFTEs'!A73=0,"",'B1- GrossFTEs'!A73)</f>
        <v/>
      </c>
      <c r="B73" s="729"/>
      <c r="C73" s="103"/>
      <c r="D73" s="108"/>
      <c r="E73" s="115">
        <f>IFERROR(ROUND($B73*('B1- GrossFTEs'!C73/'B1- GrossFTEs'!$AA73),0),0)</f>
        <v>0</v>
      </c>
      <c r="F73" s="115">
        <f>IFERROR(ROUND($B73*('B1- GrossFTEs'!D73/'B1- GrossFTEs'!$AA73),0),0)</f>
        <v>0</v>
      </c>
      <c r="G73" s="115">
        <f>IFERROR(ROUND($B73*('B1- GrossFTEs'!F73/'B1- GrossFTEs'!$AA73),0),0)</f>
        <v>0</v>
      </c>
      <c r="H73" s="115">
        <f>IFERROR(ROUND($B73*('B1- GrossFTEs'!H73/'B1- GrossFTEs'!$AA73),0),0)</f>
        <v>0</v>
      </c>
      <c r="I73" s="115">
        <f>IFERROR(ROUND($B73*('B1- GrossFTEs'!J73/'B1- GrossFTEs'!$AA73),0),0)</f>
        <v>0</v>
      </c>
      <c r="J73" s="115">
        <f>IFERROR(ROUND($B73*('B1- GrossFTEs'!K73/'B1- GrossFTEs'!$AA73),0),0)</f>
        <v>0</v>
      </c>
      <c r="K73" s="115">
        <f>IFERROR(ROUND($B73*('B1- GrossFTEs'!L73/'B1- GrossFTEs'!$AA73),0),0)</f>
        <v>0</v>
      </c>
      <c r="L73" s="115">
        <f>IFERROR(ROUND($B73*('B1- GrossFTEs'!M73/'B1- GrossFTEs'!$AA73),0),0)</f>
        <v>0</v>
      </c>
      <c r="M73" s="115">
        <f>IFERROR(ROUND($B73*('B1- GrossFTEs'!N73/'B1- GrossFTEs'!$AA73),0),0)</f>
        <v>0</v>
      </c>
      <c r="N73" s="115">
        <f>IFERROR(ROUND($B73*('B1- GrossFTEs'!O73/'B1- GrossFTEs'!$AA73),0),0)</f>
        <v>0</v>
      </c>
      <c r="O73" s="115">
        <f>IFERROR(ROUND($B73*('B1- GrossFTEs'!P73/'B1- GrossFTEs'!$AA73),0),0)</f>
        <v>0</v>
      </c>
      <c r="P73" s="115">
        <f>IFERROR(ROUND($B73*('B1- GrossFTEs'!R73/'B1- GrossFTEs'!$AA73),0),0)</f>
        <v>0</v>
      </c>
      <c r="Q73" s="115">
        <f>IFERROR(ROUND($B73*('B1- GrossFTEs'!T73/'B1- GrossFTEs'!$AA73),0),0)</f>
        <v>0</v>
      </c>
      <c r="R73" s="100">
        <f t="shared" si="2"/>
        <v>0</v>
      </c>
      <c r="S73" s="115">
        <f>IFERROR(ROUND($B73*('B1- GrossFTEs'!Y73/'B1- GrossFTEs'!$AA73),0),0)</f>
        <v>0</v>
      </c>
      <c r="T73" s="437" t="str">
        <f t="shared" si="3"/>
        <v/>
      </c>
    </row>
    <row r="74" spans="1:20" ht="15" customHeight="1">
      <c r="A74" s="49" t="str">
        <f>IF('B1- GrossFTEs'!A74=0,"",'B1- GrossFTEs'!A74)</f>
        <v/>
      </c>
      <c r="B74" s="730"/>
      <c r="C74" s="103"/>
      <c r="D74" s="108"/>
      <c r="E74" s="116">
        <f>IFERROR(ROUND($B74*('B1- GrossFTEs'!C74/'B1- GrossFTEs'!$AA74),0),0)</f>
        <v>0</v>
      </c>
      <c r="F74" s="116">
        <f>IFERROR(ROUND($B74*('B1- GrossFTEs'!D74/'B1- GrossFTEs'!$AA74),0),0)</f>
        <v>0</v>
      </c>
      <c r="G74" s="116">
        <f>IFERROR(ROUND($B74*('B1- GrossFTEs'!F74/'B1- GrossFTEs'!$AA74),0),0)</f>
        <v>0</v>
      </c>
      <c r="H74" s="116">
        <f>IFERROR(ROUND($B74*('B1- GrossFTEs'!H74/'B1- GrossFTEs'!$AA74),0),0)</f>
        <v>0</v>
      </c>
      <c r="I74" s="116">
        <f>IFERROR(ROUND($B74*('B1- GrossFTEs'!J74/'B1- GrossFTEs'!$AA74),0),0)</f>
        <v>0</v>
      </c>
      <c r="J74" s="116">
        <f>IFERROR(ROUND($B74*('B1- GrossFTEs'!K74/'B1- GrossFTEs'!$AA74),0),0)</f>
        <v>0</v>
      </c>
      <c r="K74" s="116">
        <f>IFERROR(ROUND($B74*('B1- GrossFTEs'!L74/'B1- GrossFTEs'!$AA74),0),0)</f>
        <v>0</v>
      </c>
      <c r="L74" s="116">
        <f>IFERROR(ROUND($B74*('B1- GrossFTEs'!M74/'B1- GrossFTEs'!$AA74),0),0)</f>
        <v>0</v>
      </c>
      <c r="M74" s="116">
        <f>IFERROR(ROUND($B74*('B1- GrossFTEs'!N74/'B1- GrossFTEs'!$AA74),0),0)</f>
        <v>0</v>
      </c>
      <c r="N74" s="116">
        <f>IFERROR(ROUND($B74*('B1- GrossFTEs'!O74/'B1- GrossFTEs'!$AA74),0),0)</f>
        <v>0</v>
      </c>
      <c r="O74" s="116">
        <f>IFERROR(ROUND($B74*('B1- GrossFTEs'!P74/'B1- GrossFTEs'!$AA74),0),0)</f>
        <v>0</v>
      </c>
      <c r="P74" s="116">
        <f>IFERROR(ROUND($B74*('B1- GrossFTEs'!R74/'B1- GrossFTEs'!$AA74),0),0)</f>
        <v>0</v>
      </c>
      <c r="Q74" s="116">
        <f>IFERROR(ROUND($B74*('B1- GrossFTEs'!T74/'B1- GrossFTEs'!$AA74),0),0)</f>
        <v>0</v>
      </c>
      <c r="R74" s="100">
        <f t="shared" si="2"/>
        <v>0</v>
      </c>
      <c r="S74" s="116">
        <f>IFERROR(ROUND($B74*('B1- GrossFTEs'!Y74/'B1- GrossFTEs'!$AA74),0),0)</f>
        <v>0</v>
      </c>
      <c r="T74" s="437" t="str">
        <f t="shared" si="3"/>
        <v/>
      </c>
    </row>
    <row r="75" spans="1:20" ht="15" customHeight="1">
      <c r="A75" s="49" t="str">
        <f>IF('B1- GrossFTEs'!A75=0,"",'B1- GrossFTEs'!A75)</f>
        <v/>
      </c>
      <c r="B75" s="729"/>
      <c r="C75" s="103"/>
      <c r="D75" s="108"/>
      <c r="E75" s="115">
        <f>IFERROR(ROUND($B75*('B1- GrossFTEs'!C75/'B1- GrossFTEs'!$AA75),0),0)</f>
        <v>0</v>
      </c>
      <c r="F75" s="115">
        <f>IFERROR(ROUND($B75*('B1- GrossFTEs'!D75/'B1- GrossFTEs'!$AA75),0),0)</f>
        <v>0</v>
      </c>
      <c r="G75" s="115">
        <f>IFERROR(ROUND($B75*('B1- GrossFTEs'!F75/'B1- GrossFTEs'!$AA75),0),0)</f>
        <v>0</v>
      </c>
      <c r="H75" s="115">
        <f>IFERROR(ROUND($B75*('B1- GrossFTEs'!H75/'B1- GrossFTEs'!$AA75),0),0)</f>
        <v>0</v>
      </c>
      <c r="I75" s="115">
        <f>IFERROR(ROUND($B75*('B1- GrossFTEs'!J75/'B1- GrossFTEs'!$AA75),0),0)</f>
        <v>0</v>
      </c>
      <c r="J75" s="115">
        <f>IFERROR(ROUND($B75*('B1- GrossFTEs'!K75/'B1- GrossFTEs'!$AA75),0),0)</f>
        <v>0</v>
      </c>
      <c r="K75" s="115">
        <f>IFERROR(ROUND($B75*('B1- GrossFTEs'!L75/'B1- GrossFTEs'!$AA75),0),0)</f>
        <v>0</v>
      </c>
      <c r="L75" s="115">
        <f>IFERROR(ROUND($B75*('B1- GrossFTEs'!M75/'B1- GrossFTEs'!$AA75),0),0)</f>
        <v>0</v>
      </c>
      <c r="M75" s="115">
        <f>IFERROR(ROUND($B75*('B1- GrossFTEs'!N75/'B1- GrossFTEs'!$AA75),0),0)</f>
        <v>0</v>
      </c>
      <c r="N75" s="115">
        <f>IFERROR(ROUND($B75*('B1- GrossFTEs'!O75/'B1- GrossFTEs'!$AA75),0),0)</f>
        <v>0</v>
      </c>
      <c r="O75" s="115">
        <f>IFERROR(ROUND($B75*('B1- GrossFTEs'!P75/'B1- GrossFTEs'!$AA75),0),0)</f>
        <v>0</v>
      </c>
      <c r="P75" s="115">
        <f>IFERROR(ROUND($B75*('B1- GrossFTEs'!R75/'B1- GrossFTEs'!$AA75),0),0)</f>
        <v>0</v>
      </c>
      <c r="Q75" s="115">
        <f>IFERROR(ROUND($B75*('B1- GrossFTEs'!T75/'B1- GrossFTEs'!$AA75),0),0)</f>
        <v>0</v>
      </c>
      <c r="R75" s="100">
        <f t="shared" si="2"/>
        <v>0</v>
      </c>
      <c r="S75" s="115">
        <f>IFERROR(ROUND($B75*('B1- GrossFTEs'!Y75/'B1- GrossFTEs'!$AA75),0),0)</f>
        <v>0</v>
      </c>
      <c r="T75" s="437" t="str">
        <f t="shared" si="3"/>
        <v/>
      </c>
    </row>
    <row r="76" spans="1:20" ht="15" customHeight="1">
      <c r="A76" s="49" t="str">
        <f>IF('B1- GrossFTEs'!A76=0,"",'B1- GrossFTEs'!A76)</f>
        <v/>
      </c>
      <c r="B76" s="730"/>
      <c r="C76" s="103"/>
      <c r="D76" s="108"/>
      <c r="E76" s="116">
        <f>IFERROR(ROUND($B76*('B1- GrossFTEs'!C76/'B1- GrossFTEs'!$AA76),0),0)</f>
        <v>0</v>
      </c>
      <c r="F76" s="116">
        <f>IFERROR(ROUND($B76*('B1- GrossFTEs'!D76/'B1- GrossFTEs'!$AA76),0),0)</f>
        <v>0</v>
      </c>
      <c r="G76" s="116">
        <f>IFERROR(ROUND($B76*('B1- GrossFTEs'!F76/'B1- GrossFTEs'!$AA76),0),0)</f>
        <v>0</v>
      </c>
      <c r="H76" s="116">
        <f>IFERROR(ROUND($B76*('B1- GrossFTEs'!H76/'B1- GrossFTEs'!$AA76),0),0)</f>
        <v>0</v>
      </c>
      <c r="I76" s="116">
        <f>IFERROR(ROUND($B76*('B1- GrossFTEs'!J76/'B1- GrossFTEs'!$AA76),0),0)</f>
        <v>0</v>
      </c>
      <c r="J76" s="116">
        <f>IFERROR(ROUND($B76*('B1- GrossFTEs'!K76/'B1- GrossFTEs'!$AA76),0),0)</f>
        <v>0</v>
      </c>
      <c r="K76" s="116">
        <f>IFERROR(ROUND($B76*('B1- GrossFTEs'!L76/'B1- GrossFTEs'!$AA76),0),0)</f>
        <v>0</v>
      </c>
      <c r="L76" s="116">
        <f>IFERROR(ROUND($B76*('B1- GrossFTEs'!M76/'B1- GrossFTEs'!$AA76),0),0)</f>
        <v>0</v>
      </c>
      <c r="M76" s="116">
        <f>IFERROR(ROUND($B76*('B1- GrossFTEs'!N76/'B1- GrossFTEs'!$AA76),0),0)</f>
        <v>0</v>
      </c>
      <c r="N76" s="116">
        <f>IFERROR(ROUND($B76*('B1- GrossFTEs'!O76/'B1- GrossFTEs'!$AA76),0),0)</f>
        <v>0</v>
      </c>
      <c r="O76" s="116">
        <f>IFERROR(ROUND($B76*('B1- GrossFTEs'!P76/'B1- GrossFTEs'!$AA76),0),0)</f>
        <v>0</v>
      </c>
      <c r="P76" s="116">
        <f>IFERROR(ROUND($B76*('B1- GrossFTEs'!R76/'B1- GrossFTEs'!$AA76),0),0)</f>
        <v>0</v>
      </c>
      <c r="Q76" s="116">
        <f>IFERROR(ROUND($B76*('B1- GrossFTEs'!T76/'B1- GrossFTEs'!$AA76),0),0)</f>
        <v>0</v>
      </c>
      <c r="R76" s="100">
        <f t="shared" si="2"/>
        <v>0</v>
      </c>
      <c r="S76" s="116">
        <f>IFERROR(ROUND($B76*('B1- GrossFTEs'!Y76/'B1- GrossFTEs'!$AA76),0),0)</f>
        <v>0</v>
      </c>
      <c r="T76" s="437" t="str">
        <f t="shared" si="3"/>
        <v/>
      </c>
    </row>
    <row r="77" spans="1:20" ht="15" customHeight="1">
      <c r="A77" s="49" t="str">
        <f>IF('B1- GrossFTEs'!A77=0,"",'B1- GrossFTEs'!A77)</f>
        <v/>
      </c>
      <c r="B77" s="729"/>
      <c r="C77" s="103"/>
      <c r="D77" s="108"/>
      <c r="E77" s="115">
        <f>IFERROR(ROUND($B77*('B1- GrossFTEs'!C77/'B1- GrossFTEs'!$AA77),0),0)</f>
        <v>0</v>
      </c>
      <c r="F77" s="115">
        <f>IFERROR(ROUND($B77*('B1- GrossFTEs'!D77/'B1- GrossFTEs'!$AA77),0),0)</f>
        <v>0</v>
      </c>
      <c r="G77" s="115">
        <f>IFERROR(ROUND($B77*('B1- GrossFTEs'!F77/'B1- GrossFTEs'!$AA77),0),0)</f>
        <v>0</v>
      </c>
      <c r="H77" s="115">
        <f>IFERROR(ROUND($B77*('B1- GrossFTEs'!H77/'B1- GrossFTEs'!$AA77),0),0)</f>
        <v>0</v>
      </c>
      <c r="I77" s="115">
        <f>IFERROR(ROUND($B77*('B1- GrossFTEs'!J77/'B1- GrossFTEs'!$AA77),0),0)</f>
        <v>0</v>
      </c>
      <c r="J77" s="115">
        <f>IFERROR(ROUND($B77*('B1- GrossFTEs'!K77/'B1- GrossFTEs'!$AA77),0),0)</f>
        <v>0</v>
      </c>
      <c r="K77" s="115">
        <f>IFERROR(ROUND($B77*('B1- GrossFTEs'!L77/'B1- GrossFTEs'!$AA77),0),0)</f>
        <v>0</v>
      </c>
      <c r="L77" s="115">
        <f>IFERROR(ROUND($B77*('B1- GrossFTEs'!M77/'B1- GrossFTEs'!$AA77),0),0)</f>
        <v>0</v>
      </c>
      <c r="M77" s="115">
        <f>IFERROR(ROUND($B77*('B1- GrossFTEs'!N77/'B1- GrossFTEs'!$AA77),0),0)</f>
        <v>0</v>
      </c>
      <c r="N77" s="115">
        <f>IFERROR(ROUND($B77*('B1- GrossFTEs'!O77/'B1- GrossFTEs'!$AA77),0),0)</f>
        <v>0</v>
      </c>
      <c r="O77" s="115">
        <f>IFERROR(ROUND($B77*('B1- GrossFTEs'!P77/'B1- GrossFTEs'!$AA77),0),0)</f>
        <v>0</v>
      </c>
      <c r="P77" s="115">
        <f>IFERROR(ROUND($B77*('B1- GrossFTEs'!R77/'B1- GrossFTEs'!$AA77),0),0)</f>
        <v>0</v>
      </c>
      <c r="Q77" s="115">
        <f>IFERROR(ROUND($B77*('B1- GrossFTEs'!T77/'B1- GrossFTEs'!$AA77),0),0)</f>
        <v>0</v>
      </c>
      <c r="R77" s="100">
        <f t="shared" si="2"/>
        <v>0</v>
      </c>
      <c r="S77" s="115">
        <f>IFERROR(ROUND($B77*('B1- GrossFTEs'!Y77/'B1- GrossFTEs'!$AA77),0),0)</f>
        <v>0</v>
      </c>
      <c r="T77" s="437" t="str">
        <f t="shared" si="3"/>
        <v/>
      </c>
    </row>
    <row r="78" spans="1:20" ht="15" customHeight="1">
      <c r="A78" s="49" t="str">
        <f>IF('B1- GrossFTEs'!A78=0,"",'B1- GrossFTEs'!A78)</f>
        <v/>
      </c>
      <c r="B78" s="730"/>
      <c r="C78" s="103"/>
      <c r="D78" s="108"/>
      <c r="E78" s="116">
        <f>IFERROR(ROUND($B78*('B1- GrossFTEs'!C78/'B1- GrossFTEs'!$AA78),0),0)</f>
        <v>0</v>
      </c>
      <c r="F78" s="116">
        <f>IFERROR(ROUND($B78*('B1- GrossFTEs'!D78/'B1- GrossFTEs'!$AA78),0),0)</f>
        <v>0</v>
      </c>
      <c r="G78" s="116">
        <f>IFERROR(ROUND($B78*('B1- GrossFTEs'!F78/'B1- GrossFTEs'!$AA78),0),0)</f>
        <v>0</v>
      </c>
      <c r="H78" s="116">
        <f>IFERROR(ROUND($B78*('B1- GrossFTEs'!H78/'B1- GrossFTEs'!$AA78),0),0)</f>
        <v>0</v>
      </c>
      <c r="I78" s="116">
        <f>IFERROR(ROUND($B78*('B1- GrossFTEs'!J78/'B1- GrossFTEs'!$AA78),0),0)</f>
        <v>0</v>
      </c>
      <c r="J78" s="116">
        <f>IFERROR(ROUND($B78*('B1- GrossFTEs'!K78/'B1- GrossFTEs'!$AA78),0),0)</f>
        <v>0</v>
      </c>
      <c r="K78" s="116">
        <f>IFERROR(ROUND($B78*('B1- GrossFTEs'!L78/'B1- GrossFTEs'!$AA78),0),0)</f>
        <v>0</v>
      </c>
      <c r="L78" s="116">
        <f>IFERROR(ROUND($B78*('B1- GrossFTEs'!M78/'B1- GrossFTEs'!$AA78),0),0)</f>
        <v>0</v>
      </c>
      <c r="M78" s="116">
        <f>IFERROR(ROUND($B78*('B1- GrossFTEs'!N78/'B1- GrossFTEs'!$AA78),0),0)</f>
        <v>0</v>
      </c>
      <c r="N78" s="116">
        <f>IFERROR(ROUND($B78*('B1- GrossFTEs'!O78/'B1- GrossFTEs'!$AA78),0),0)</f>
        <v>0</v>
      </c>
      <c r="O78" s="116">
        <f>IFERROR(ROUND($B78*('B1- GrossFTEs'!P78/'B1- GrossFTEs'!$AA78),0),0)</f>
        <v>0</v>
      </c>
      <c r="P78" s="116">
        <f>IFERROR(ROUND($B78*('B1- GrossFTEs'!R78/'B1- GrossFTEs'!$AA78),0),0)</f>
        <v>0</v>
      </c>
      <c r="Q78" s="116">
        <f>IFERROR(ROUND($B78*('B1- GrossFTEs'!T78/'B1- GrossFTEs'!$AA78),0),0)</f>
        <v>0</v>
      </c>
      <c r="R78" s="100">
        <f t="shared" si="2"/>
        <v>0</v>
      </c>
      <c r="S78" s="116">
        <f>IFERROR(ROUND($B78*('B1- GrossFTEs'!Y78/'B1- GrossFTEs'!$AA78),0),0)</f>
        <v>0</v>
      </c>
      <c r="T78" s="437" t="str">
        <f t="shared" si="3"/>
        <v/>
      </c>
    </row>
    <row r="79" spans="1:20" ht="15" customHeight="1">
      <c r="A79" s="49" t="str">
        <f>IF('B1- GrossFTEs'!A79=0,"",'B1- GrossFTEs'!A79)</f>
        <v/>
      </c>
      <c r="B79" s="729"/>
      <c r="C79" s="103"/>
      <c r="D79" s="108"/>
      <c r="E79" s="115">
        <f>IFERROR(ROUND($B79*('B1- GrossFTEs'!C79/'B1- GrossFTEs'!$AA79),0),0)</f>
        <v>0</v>
      </c>
      <c r="F79" s="115">
        <f>IFERROR(ROUND($B79*('B1- GrossFTEs'!D79/'B1- GrossFTEs'!$AA79),0),0)</f>
        <v>0</v>
      </c>
      <c r="G79" s="115">
        <f>IFERROR(ROUND($B79*('B1- GrossFTEs'!F79/'B1- GrossFTEs'!$AA79),0),0)</f>
        <v>0</v>
      </c>
      <c r="H79" s="115">
        <f>IFERROR(ROUND($B79*('B1- GrossFTEs'!H79/'B1- GrossFTEs'!$AA79),0),0)</f>
        <v>0</v>
      </c>
      <c r="I79" s="115">
        <f>IFERROR(ROUND($B79*('B1- GrossFTEs'!J79/'B1- GrossFTEs'!$AA79),0),0)</f>
        <v>0</v>
      </c>
      <c r="J79" s="115">
        <f>IFERROR(ROUND($B79*('B1- GrossFTEs'!K79/'B1- GrossFTEs'!$AA79),0),0)</f>
        <v>0</v>
      </c>
      <c r="K79" s="115">
        <f>IFERROR(ROUND($B79*('B1- GrossFTEs'!L79/'B1- GrossFTEs'!$AA79),0),0)</f>
        <v>0</v>
      </c>
      <c r="L79" s="115">
        <f>IFERROR(ROUND($B79*('B1- GrossFTEs'!M79/'B1- GrossFTEs'!$AA79),0),0)</f>
        <v>0</v>
      </c>
      <c r="M79" s="115">
        <f>IFERROR(ROUND($B79*('B1- GrossFTEs'!N79/'B1- GrossFTEs'!$AA79),0),0)</f>
        <v>0</v>
      </c>
      <c r="N79" s="115">
        <f>IFERROR(ROUND($B79*('B1- GrossFTEs'!O79/'B1- GrossFTEs'!$AA79),0),0)</f>
        <v>0</v>
      </c>
      <c r="O79" s="115">
        <f>IFERROR(ROUND($B79*('B1- GrossFTEs'!P79/'B1- GrossFTEs'!$AA79),0),0)</f>
        <v>0</v>
      </c>
      <c r="P79" s="115">
        <f>IFERROR(ROUND($B79*('B1- GrossFTEs'!R79/'B1- GrossFTEs'!$AA79),0),0)</f>
        <v>0</v>
      </c>
      <c r="Q79" s="115">
        <f>IFERROR(ROUND($B79*('B1- GrossFTEs'!T79/'B1- GrossFTEs'!$AA79),0),0)</f>
        <v>0</v>
      </c>
      <c r="R79" s="100">
        <f t="shared" ref="R79:R80" si="4">ROUND(B79-SUM(D79:Q79,S79),0)</f>
        <v>0</v>
      </c>
      <c r="S79" s="115">
        <f>IFERROR(ROUND($B79*('B1- GrossFTEs'!Y79/'B1- GrossFTEs'!$AA79),0),0)</f>
        <v>0</v>
      </c>
      <c r="T79" s="437" t="str">
        <f t="shared" si="3"/>
        <v/>
      </c>
    </row>
    <row r="80" spans="1:20" ht="15" customHeight="1" thickBot="1">
      <c r="A80" s="183" t="str">
        <f>IF('B1- GrossFTEs'!A80=0,"",'B1- GrossFTEs'!A80)</f>
        <v/>
      </c>
      <c r="B80" s="732"/>
      <c r="C80" s="103"/>
      <c r="D80" s="180"/>
      <c r="E80" s="181">
        <f>IFERROR(ROUND($B80*('B1- GrossFTEs'!C80/'B1- GrossFTEs'!$AA80),0),0)</f>
        <v>0</v>
      </c>
      <c r="F80" s="181">
        <f>IFERROR(ROUND($B80*('B1- GrossFTEs'!D80/'B1- GrossFTEs'!$AA80),0),0)</f>
        <v>0</v>
      </c>
      <c r="G80" s="181">
        <f>IFERROR(ROUND($B80*('B1- GrossFTEs'!F80/'B1- GrossFTEs'!$AA80),0),0)</f>
        <v>0</v>
      </c>
      <c r="H80" s="181">
        <f>IFERROR(ROUND($B80*('B1- GrossFTEs'!H80/'B1- GrossFTEs'!$AA80),0),0)</f>
        <v>0</v>
      </c>
      <c r="I80" s="181">
        <f>IFERROR(ROUND($B80*('B1- GrossFTEs'!J80/'B1- GrossFTEs'!$AA80),0),0)</f>
        <v>0</v>
      </c>
      <c r="J80" s="181">
        <f>IFERROR(ROUND($B80*('B1- GrossFTEs'!K80/'B1- GrossFTEs'!$AA80),0),0)</f>
        <v>0</v>
      </c>
      <c r="K80" s="181">
        <f>IFERROR(ROUND($B80*('B1- GrossFTEs'!L80/'B1- GrossFTEs'!$AA80),0),0)</f>
        <v>0</v>
      </c>
      <c r="L80" s="181">
        <f>IFERROR(ROUND($B80*('B1- GrossFTEs'!M80/'B1- GrossFTEs'!$AA80),0),0)</f>
        <v>0</v>
      </c>
      <c r="M80" s="181">
        <f>IFERROR(ROUND($B80*('B1- GrossFTEs'!N80/'B1- GrossFTEs'!$AA80),0),0)</f>
        <v>0</v>
      </c>
      <c r="N80" s="181">
        <f>IFERROR(ROUND($B80*('B1- GrossFTEs'!O80/'B1- GrossFTEs'!$AA80),0),0)</f>
        <v>0</v>
      </c>
      <c r="O80" s="181">
        <f>IFERROR(ROUND($B80*('B1- GrossFTEs'!P80/'B1- GrossFTEs'!$AA80),0),0)</f>
        <v>0</v>
      </c>
      <c r="P80" s="181">
        <f>IFERROR(ROUND($B80*('B1- GrossFTEs'!R80/'B1- GrossFTEs'!$AA80),0),0)</f>
        <v>0</v>
      </c>
      <c r="Q80" s="181">
        <f>IFERROR(ROUND($B80*('B1- GrossFTEs'!T80/'B1- GrossFTEs'!$AA80),0),0)</f>
        <v>0</v>
      </c>
      <c r="R80" s="182">
        <f t="shared" si="4"/>
        <v>0</v>
      </c>
      <c r="S80" s="181">
        <f>IFERROR(ROUND($B80*('B1- GrossFTEs'!Y80/'B1- GrossFTEs'!$AA80),0),0)</f>
        <v>0</v>
      </c>
      <c r="T80" s="437" t="str">
        <f t="shared" si="3"/>
        <v/>
      </c>
    </row>
    <row r="81" spans="1:20" ht="15" customHeight="1" thickTop="1">
      <c r="A81" s="185" t="str">
        <f>IF('B1- GrossFTEs'!A81=0,"",'B1- GrossFTEs'!A81)</f>
        <v>TOTALS</v>
      </c>
      <c r="B81" s="186">
        <f>SUM(B6:B80)</f>
        <v>0</v>
      </c>
      <c r="C81" s="187"/>
      <c r="D81" s="188">
        <f>SUM(D8:D11)</f>
        <v>0</v>
      </c>
      <c r="E81" s="188">
        <f>SUM(E7:E80)</f>
        <v>0</v>
      </c>
      <c r="F81" s="188">
        <f>SUM(F7:F80)</f>
        <v>0</v>
      </c>
      <c r="G81" s="188">
        <f t="shared" ref="G81:S81" si="5">SUM(G7:G80)</f>
        <v>0</v>
      </c>
      <c r="H81" s="188">
        <f>SUM(H6:H80)</f>
        <v>0</v>
      </c>
      <c r="I81" s="188">
        <f t="shared" si="5"/>
        <v>0</v>
      </c>
      <c r="J81" s="188">
        <f t="shared" si="5"/>
        <v>0</v>
      </c>
      <c r="K81" s="188">
        <f t="shared" si="5"/>
        <v>0</v>
      </c>
      <c r="L81" s="188">
        <f t="shared" si="5"/>
        <v>0</v>
      </c>
      <c r="M81" s="188">
        <f t="shared" si="5"/>
        <v>0</v>
      </c>
      <c r="N81" s="188">
        <f t="shared" si="5"/>
        <v>0</v>
      </c>
      <c r="O81" s="188">
        <f t="shared" si="5"/>
        <v>0</v>
      </c>
      <c r="P81" s="188">
        <f t="shared" si="5"/>
        <v>0</v>
      </c>
      <c r="Q81" s="188">
        <f t="shared" si="5"/>
        <v>0</v>
      </c>
      <c r="R81" s="188">
        <f t="shared" si="5"/>
        <v>0</v>
      </c>
      <c r="S81" s="189">
        <f t="shared" si="5"/>
        <v>0</v>
      </c>
      <c r="T81" s="437" t="str">
        <f t="shared" si="3"/>
        <v>Y</v>
      </c>
    </row>
    <row r="82" spans="1:20" ht="13.5">
      <c r="A82" s="59"/>
    </row>
    <row r="83" spans="1:20" ht="13.5">
      <c r="A83" s="59"/>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sheetData>
  <sheetProtection algorithmName="SHA-512" hashValue="Wiv6OcpEleVIYXgRU4i52NHQrlX4hhPkYuOpXvthWscrx4uuNghL77KqYHCpWphhQo6CBegDCkx+xRFTEYtqQg==" saltValue="vmYSmI7DclJF6zVM4oil7g==" spinCount="100000" sheet="1" objects="1" scenarios="1" formatColumns="0" formatRows="0" autoFilter="0"/>
  <autoFilter ref="A4:T81" xr:uid="{00000000-0009-0000-0000-000007000000}"/>
  <dataValidations count="2">
    <dataValidation type="custom" operator="greaterThanOrEqual" allowBlank="1" showInputMessage="1" showErrorMessage="1" sqref="B81" xr:uid="{00000000-0002-0000-07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700-000001000000}">
      <formula1>AND(B6&gt;=0,ROUND(B6,2)=B6)</formula1>
    </dataValidation>
  </dataValidations>
  <printOptions horizontalCentered="1"/>
  <pageMargins left="0.25" right="0.25" top="0.25" bottom="0.5" header="0.25" footer="0.25"/>
  <pageSetup scale="46"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LookupDataCounty</vt:lpstr>
      <vt:lpstr>LookupDataNonCounty</vt:lpstr>
      <vt:lpstr>Warnings</vt:lpstr>
      <vt:lpstr>A- Front Page</vt:lpstr>
      <vt:lpstr>B- GrossCourtPersonnelDetail</vt:lpstr>
      <vt:lpstr>B1- GrossFTEs</vt:lpstr>
      <vt:lpstr>B2- PersonnelCosts</vt:lpstr>
      <vt:lpstr>C- OperatingCostsDetail</vt:lpstr>
      <vt:lpstr>C1- OperatingCosts</vt:lpstr>
      <vt:lpstr>D- CapitalCostsDetail</vt:lpstr>
      <vt:lpstr>D1- CapitalCosts</vt:lpstr>
      <vt:lpstr>E- Net Budget Amt</vt:lpstr>
      <vt:lpstr>G- AdditionalInfo</vt:lpstr>
      <vt:lpstr>'A- Front Page'!Print_Area</vt:lpstr>
      <vt:lpstr>'B- GrossCourtPersonnelDetail'!Print_Area</vt:lpstr>
      <vt:lpstr>'B1- GrossFTEs'!Print_Area</vt:lpstr>
      <vt:lpstr>'B2- PersonnelCosts'!Print_Area</vt:lpstr>
      <vt:lpstr>'C- OperatingCostsDetail'!Print_Area</vt:lpstr>
      <vt:lpstr>'C1- OperatingCosts'!Print_Area</vt:lpstr>
      <vt:lpstr>'D- CapitalCostsDetail'!Print_Area</vt:lpstr>
      <vt:lpstr>'D1- CapitalCosts'!Print_Area</vt:lpstr>
      <vt:lpstr>'E- Net Budget Amt'!Print_Area</vt:lpstr>
      <vt:lpstr>'G- AdditionalInfo'!Print_Area</vt:lpstr>
      <vt:lpstr>Warnings!Print_Area</vt:lpstr>
      <vt:lpstr>'A- Front Page'!Print_Titles</vt:lpstr>
      <vt:lpstr>'B- GrossCourtPersonnelDetail'!Print_Titles</vt:lpstr>
      <vt:lpstr>'B2- PersonnelCosts'!Print_Titles</vt:lpstr>
      <vt:lpstr>'C1- OperatingCosts'!Print_Titles</vt:lpstr>
      <vt:lpstr>'D1- CapitalCosts'!Print_Titles</vt:lpstr>
      <vt:lpstr>'G- AdditionalInfo'!Print_Titles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Marleni Bruner</cp:lastModifiedBy>
  <cp:lastPrinted>2018-09-17T16:21:18Z</cp:lastPrinted>
  <dcterms:created xsi:type="dcterms:W3CDTF">2011-07-06T19:02:11Z</dcterms:created>
  <dcterms:modified xsi:type="dcterms:W3CDTF">2019-10-11T16:05:25Z</dcterms:modified>
</cp:coreProperties>
</file>