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1920\Forms\Jury\Estimate\01_Jul-Aug-Sep_SFY1920_Q4_CFY1819 (Form No. 1)\"/>
    </mc:Choice>
  </mc:AlternateContent>
  <xr:revisionPtr revIDLastSave="0" documentId="13_ncr:1_{0253B8EF-3378-4577-9473-AF2FC32A4A2C}" xr6:coauthVersionLast="36" xr6:coauthVersionMax="38" xr10:uidLastSave="{00000000-0000-0000-0000-000000000000}"/>
  <bookViews>
    <workbookView xWindow="0" yWindow="0" windowWidth="28800" windowHeight="12225" activeTab="3" xr2:uid="{00000000-000D-0000-FFFF-FFFF00000000}"/>
  </bookViews>
  <sheets>
    <sheet name="Estimate" sheetId="3" r:id="rId1"/>
    <sheet name="EstimatingTool" sheetId="8" r:id="rId2"/>
    <sheet name="Cumulative (Over)Under-Expended" sheetId="19" state="hidden" r:id="rId3"/>
    <sheet name="Lookup_OverUnderExpended" sheetId="15" r:id="rId4"/>
    <sheet name="JAC Lookup" sheetId="12" state="hidden" r:id="rId5"/>
    <sheet name="PriorActualsData" sheetId="14" state="hidden" r:id="rId6"/>
    <sheet name="PriorEstimateData" sheetId="13" state="hidden" r:id="rId7"/>
    <sheet name="BasicLookupData" sheetId="6" state="hidden" r:id="rId8"/>
    <sheet name="ReportInfo" sheetId="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Lookup_OverUnderExpended!$A$4:$AZ$73</definedName>
    <definedName name="Actuals" localSheetId="2">'[1]Actuals by Qtr'!$A$3:$N$73</definedName>
    <definedName name="Actuals">Lookup_OverUnderExpended!$A$2:$BC$72</definedName>
    <definedName name="ASFY1617">'[2]Personnel v Operational SFY1617'!$A$1:$M$70</definedName>
    <definedName name="ASFY1718">'[2]Personnel v Operational SFY1718'!$A$1:$M$70</definedName>
    <definedName name="Breakfast">'[3]1718 Jury Actuals'!$A$211:$F$279</definedName>
    <definedName name="CertLetter" localSheetId="2">'[1]Jury Est Database_DO NOT DELETE'!#REF!</definedName>
    <definedName name="CertLetter">'[1]Jury Est Database_DO NOT DELETE'!#REF!</definedName>
    <definedName name="county">'[4]Cross-Walk'!$A$5:$G$71</definedName>
    <definedName name="county1">'[4]Cross-Walk_2_for Adjs'!$A$2:$E$68</definedName>
    <definedName name="dade">'[4]Cross-Walk'!$A$17:$G$17</definedName>
    <definedName name="dade1">'[4]Cross-Walk_2_for Adjs'!$A$14:$E$14</definedName>
    <definedName name="Dinner">'[3]1718 Jury Actuals'!$O$211:$T$279</definedName>
    <definedName name="dx" localSheetId="2">#REF!</definedName>
    <definedName name="dx">#REF!</definedName>
    <definedName name="Grand_15">'[3]1718 Jury Actuals'!$A$141:$F$209</definedName>
    <definedName name="Grand_30">'[3]1718 Jury Actuals'!$H$141:$M$209</definedName>
    <definedName name="Grand_Other">'[3]1718 Jury Actuals'!$O$141:$T$209</definedName>
    <definedName name="InsufficientAmount" localSheetId="2">[5]Estimate!$F$55</definedName>
    <definedName name="InsufficientAmount" localSheetId="3">[5]Estimate!$F$55</definedName>
    <definedName name="InsufficientAmount">Estimate!$F$55</definedName>
    <definedName name="JACFunding" localSheetId="2">'[1]JAC Funding by Qtr'!$A$4:$L$75</definedName>
    <definedName name="JACFunding">#REF!</definedName>
    <definedName name="JudicialInfo">'[3]Clerks by Circuit'!$A$1:$C$202</definedName>
    <definedName name="Jury" localSheetId="2">#REF!</definedName>
    <definedName name="Jury">#REF!</definedName>
    <definedName name="JuryActuals">#REF!</definedName>
    <definedName name="JuryForm" localSheetId="2">'[1]Jury Est Database_DO NOT DELETE'!#REF!</definedName>
    <definedName name="JuryForm">'[1]Jury Est Database_DO NOT DELETE'!#REF!</definedName>
    <definedName name="JuryPivot">#REF!</definedName>
    <definedName name="Lodging">'[3]1718 Jury Actuals'!$A$282:$F$350</definedName>
    <definedName name="Lunch">'[3]1718 Jury Actuals'!$H$211:$M$279</definedName>
    <definedName name="Meals_Other">'[3]1718 Jury Actuals'!$V$211:$AA$279</definedName>
    <definedName name="OSCA_16">'[3]OSCA Jury Judicial'!$I$1:$N$68</definedName>
    <definedName name="OSCA_17">'[3]OSCA Jury Judicial'!$P$1:$U$68</definedName>
    <definedName name="Other17">'[3]1718 Jury Actuals'!$AC$1:$AH$69</definedName>
    <definedName name="PeerGroups">'[3]By Peer Groups'!$A$3:$C$70</definedName>
    <definedName name="Pers1718">'[3]1718 Jury Actuals'!$A$2:$F$69</definedName>
    <definedName name="Pet_15">'[3]1718 Jury Actuals'!$A$71:$F$139</definedName>
    <definedName name="Pet_30">'[3]1718 Jury Actuals'!$H$71:$M$139</definedName>
    <definedName name="Pet_Other">'[3]1718 Jury Actuals'!$O$71:$T$139</definedName>
    <definedName name="Post1718">'[3]1718 Jury Actuals'!$H$1:$M$69</definedName>
    <definedName name="Prin1718">'[3]1718 Jury Actuals'!$O$1:$T$69</definedName>
    <definedName name="_xlnm.Print_Area" localSheetId="0">Estimate!$A$1:$H$62</definedName>
    <definedName name="_xlnm.Print_Area" localSheetId="1">EstimatingTool!$A$1:$G$38</definedName>
    <definedName name="_xlnm.Print_Area" localSheetId="4">'JAC Lookup'!$A$1:$F$72</definedName>
    <definedName name="_xlnm.Print_Titles" localSheetId="4">'JAC Lookup'!$1:$4</definedName>
    <definedName name="_xlnm.Print_Titles" localSheetId="3">Lookup_OverUnderExpended!$A:$B,Lookup_OverUnderExpended!$3:$4</definedName>
    <definedName name="Q1SFY1617" localSheetId="2">#REF!</definedName>
    <definedName name="Q1SFY1617">#REF!</definedName>
    <definedName name="Supp1718">'[3]1718 Jury Actuals'!$V$1:$AA$69</definedName>
    <definedName name="UnExpendedAmount" localSheetId="2">[5]Estimate!$F$52</definedName>
    <definedName name="UnExpendedAmount" localSheetId="3">[5]Estimate!$F$52</definedName>
    <definedName name="UnExpendedAmount">Estimate!#REF!</definedName>
    <definedName name="x">'[6]1718 Jury Actuals'!$V$1:$AA$69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18" i="15" l="1"/>
  <c r="M68" i="14" l="1"/>
  <c r="N68" i="14" l="1"/>
  <c r="M3" i="14" l="1"/>
  <c r="M4" i="14"/>
  <c r="N4" i="14" s="1"/>
  <c r="M5" i="14"/>
  <c r="N5" i="14" s="1"/>
  <c r="M6" i="14"/>
  <c r="N6" i="14" s="1"/>
  <c r="M7" i="14"/>
  <c r="N7" i="14" s="1"/>
  <c r="M8" i="14"/>
  <c r="N8" i="14" s="1"/>
  <c r="M9" i="14"/>
  <c r="N9" i="14" s="1"/>
  <c r="M10" i="14"/>
  <c r="N10" i="14" s="1"/>
  <c r="M11" i="14"/>
  <c r="N11" i="14" s="1"/>
  <c r="M12" i="14"/>
  <c r="N12" i="14" s="1"/>
  <c r="M13" i="14"/>
  <c r="N13" i="14" s="1"/>
  <c r="M14" i="14"/>
  <c r="N14" i="14" s="1"/>
  <c r="M15" i="14"/>
  <c r="N15" i="14" s="1"/>
  <c r="M16" i="14"/>
  <c r="N16" i="14" s="1"/>
  <c r="M17" i="14"/>
  <c r="N17" i="14" s="1"/>
  <c r="M18" i="14"/>
  <c r="N18" i="14" s="1"/>
  <c r="M19" i="14"/>
  <c r="N19" i="14" s="1"/>
  <c r="M20" i="14"/>
  <c r="N20" i="14" s="1"/>
  <c r="M21" i="14"/>
  <c r="N21" i="14" s="1"/>
  <c r="M22" i="14"/>
  <c r="N22" i="14" s="1"/>
  <c r="M23" i="14"/>
  <c r="N23" i="14" s="1"/>
  <c r="M24" i="14"/>
  <c r="N24" i="14" s="1"/>
  <c r="M25" i="14"/>
  <c r="N25" i="14" s="1"/>
  <c r="M26" i="14"/>
  <c r="N26" i="14" s="1"/>
  <c r="M27" i="14"/>
  <c r="N27" i="14" s="1"/>
  <c r="M28" i="14"/>
  <c r="N28" i="14" s="1"/>
  <c r="M29" i="14"/>
  <c r="N29" i="14" s="1"/>
  <c r="M30" i="14"/>
  <c r="N30" i="14" s="1"/>
  <c r="M31" i="14"/>
  <c r="N31" i="14" s="1"/>
  <c r="M32" i="14"/>
  <c r="N32" i="14" s="1"/>
  <c r="M33" i="14"/>
  <c r="N33" i="14" s="1"/>
  <c r="M34" i="14"/>
  <c r="N34" i="14" s="1"/>
  <c r="M35" i="14"/>
  <c r="N35" i="14" s="1"/>
  <c r="M36" i="14"/>
  <c r="N36" i="14" s="1"/>
  <c r="M37" i="14"/>
  <c r="N37" i="14" s="1"/>
  <c r="M38" i="14"/>
  <c r="N38" i="14" s="1"/>
  <c r="M39" i="14"/>
  <c r="N39" i="14" s="1"/>
  <c r="M40" i="14"/>
  <c r="N40" i="14" s="1"/>
  <c r="M41" i="14"/>
  <c r="N41" i="14" s="1"/>
  <c r="M42" i="14"/>
  <c r="N42" i="14" s="1"/>
  <c r="M43" i="14"/>
  <c r="N43" i="14" s="1"/>
  <c r="M44" i="14"/>
  <c r="N44" i="14" s="1"/>
  <c r="M45" i="14"/>
  <c r="N45" i="14" s="1"/>
  <c r="M46" i="14"/>
  <c r="N46" i="14" s="1"/>
  <c r="M47" i="14"/>
  <c r="N47" i="14" s="1"/>
  <c r="M48" i="14"/>
  <c r="N48" i="14" s="1"/>
  <c r="M49" i="14"/>
  <c r="N49" i="14" s="1"/>
  <c r="M50" i="14"/>
  <c r="N50" i="14" s="1"/>
  <c r="M51" i="14"/>
  <c r="N51" i="14" s="1"/>
  <c r="M52" i="14"/>
  <c r="N52" i="14" s="1"/>
  <c r="M53" i="14"/>
  <c r="N53" i="14" s="1"/>
  <c r="M54" i="14"/>
  <c r="N54" i="14" s="1"/>
  <c r="M55" i="14"/>
  <c r="N55" i="14" s="1"/>
  <c r="M56" i="14"/>
  <c r="N56" i="14" s="1"/>
  <c r="M57" i="14"/>
  <c r="N57" i="14" s="1"/>
  <c r="M58" i="14"/>
  <c r="N58" i="14" s="1"/>
  <c r="M59" i="14"/>
  <c r="N59" i="14" s="1"/>
  <c r="M60" i="14"/>
  <c r="N60" i="14" s="1"/>
  <c r="M61" i="14"/>
  <c r="N61" i="14" s="1"/>
  <c r="M62" i="14"/>
  <c r="N62" i="14" s="1"/>
  <c r="M63" i="14"/>
  <c r="N63" i="14" s="1"/>
  <c r="M64" i="14"/>
  <c r="N64" i="14" s="1"/>
  <c r="M65" i="14"/>
  <c r="M66" i="14"/>
  <c r="N66" i="14" s="1"/>
  <c r="M67" i="14"/>
  <c r="N67" i="14" s="1"/>
  <c r="M69" i="14"/>
  <c r="N69" i="14" s="1"/>
  <c r="AV72" i="15"/>
  <c r="N65" i="14" l="1"/>
  <c r="O65" i="14" s="1"/>
  <c r="N3" i="14"/>
  <c r="O3" i="14" s="1"/>
  <c r="AS7" i="15" l="1"/>
  <c r="F34" i="8" l="1"/>
  <c r="T11" i="15" l="1"/>
  <c r="S11" i="15"/>
  <c r="U11" i="15" l="1"/>
  <c r="AZ6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6" i="15"/>
  <c r="AZ67" i="15"/>
  <c r="AZ68" i="15"/>
  <c r="AZ69" i="15"/>
  <c r="AZ70" i="15"/>
  <c r="AZ71" i="15"/>
  <c r="AZ5" i="15"/>
  <c r="AS6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AS38" i="15"/>
  <c r="AS39" i="15"/>
  <c r="AS40" i="15"/>
  <c r="AS41" i="15"/>
  <c r="AS42" i="15"/>
  <c r="AS43" i="15"/>
  <c r="AS44" i="15"/>
  <c r="AS45" i="15"/>
  <c r="AS46" i="15"/>
  <c r="AS47" i="15"/>
  <c r="AS48" i="15"/>
  <c r="AS49" i="15"/>
  <c r="AS50" i="15"/>
  <c r="AS51" i="15"/>
  <c r="AS52" i="15"/>
  <c r="AS53" i="15"/>
  <c r="AS54" i="15"/>
  <c r="AS55" i="15"/>
  <c r="AS56" i="15"/>
  <c r="AS57" i="15"/>
  <c r="AS58" i="15"/>
  <c r="AS59" i="15"/>
  <c r="AS60" i="15"/>
  <c r="AS61" i="15"/>
  <c r="AS62" i="15"/>
  <c r="AS63" i="15"/>
  <c r="AS64" i="15"/>
  <c r="AS65" i="15"/>
  <c r="AS66" i="15"/>
  <c r="AS67" i="15"/>
  <c r="AS68" i="15"/>
  <c r="AS69" i="15"/>
  <c r="AS70" i="15"/>
  <c r="AS71" i="15"/>
  <c r="AS5" i="15"/>
  <c r="AO71" i="15"/>
  <c r="AO70" i="15"/>
  <c r="AO69" i="15"/>
  <c r="AO68" i="15"/>
  <c r="AO67" i="15"/>
  <c r="AO66" i="15"/>
  <c r="AO65" i="15"/>
  <c r="AO64" i="15"/>
  <c r="AO63" i="15"/>
  <c r="AO62" i="15"/>
  <c r="BA62" i="15" s="1"/>
  <c r="AO61" i="15"/>
  <c r="AO60" i="15"/>
  <c r="AO59" i="15"/>
  <c r="AO58" i="15"/>
  <c r="AO57" i="15"/>
  <c r="AO56" i="15"/>
  <c r="AO55" i="15"/>
  <c r="AO54" i="15"/>
  <c r="AO53" i="15"/>
  <c r="AO52" i="15"/>
  <c r="AO51" i="15"/>
  <c r="AO50" i="15"/>
  <c r="AO49" i="15"/>
  <c r="AO48" i="15"/>
  <c r="AO47" i="15"/>
  <c r="BA47" i="15" s="1"/>
  <c r="AO46" i="15"/>
  <c r="BA46" i="15" s="1"/>
  <c r="AO45" i="15"/>
  <c r="AO44" i="15"/>
  <c r="AO43" i="15"/>
  <c r="AO42" i="15"/>
  <c r="AO41" i="15"/>
  <c r="AO40" i="15"/>
  <c r="AO39" i="15"/>
  <c r="BA39" i="15" s="1"/>
  <c r="AO38" i="15"/>
  <c r="AO37" i="15"/>
  <c r="AO36" i="15"/>
  <c r="AO35" i="15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O6" i="15"/>
  <c r="BA6" i="15" s="1"/>
  <c r="AO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5" i="15"/>
  <c r="Y5" i="15"/>
  <c r="Y71" i="15"/>
  <c r="Y70" i="15"/>
  <c r="Y69" i="15"/>
  <c r="Y68" i="15"/>
  <c r="Y67" i="15"/>
  <c r="Y66" i="15"/>
  <c r="Y65" i="15"/>
  <c r="Y64" i="15"/>
  <c r="Y63" i="15"/>
  <c r="Y62" i="15"/>
  <c r="Y61" i="15"/>
  <c r="Y60" i="15"/>
  <c r="Y59" i="15"/>
  <c r="Y58" i="15"/>
  <c r="Y57" i="15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U6" i="15"/>
  <c r="U7" i="15"/>
  <c r="U8" i="15"/>
  <c r="U9" i="15"/>
  <c r="BA9" i="15" s="1"/>
  <c r="U10" i="15"/>
  <c r="U12" i="15"/>
  <c r="U13" i="15"/>
  <c r="U14" i="15"/>
  <c r="U15" i="15"/>
  <c r="U16" i="15"/>
  <c r="U17" i="15"/>
  <c r="BA17" i="15" s="1"/>
  <c r="U18" i="15"/>
  <c r="BA18" i="15" s="1"/>
  <c r="U19" i="15"/>
  <c r="U20" i="15"/>
  <c r="U21" i="15"/>
  <c r="U22" i="15"/>
  <c r="U23" i="15"/>
  <c r="U24" i="15"/>
  <c r="U25" i="15"/>
  <c r="BA25" i="15" s="1"/>
  <c r="U26" i="15"/>
  <c r="U27" i="15"/>
  <c r="U28" i="15"/>
  <c r="U29" i="15"/>
  <c r="U30" i="15"/>
  <c r="U31" i="15"/>
  <c r="U32" i="15"/>
  <c r="U33" i="15"/>
  <c r="BA33" i="15" s="1"/>
  <c r="U34" i="15"/>
  <c r="BA34" i="15" s="1"/>
  <c r="U35" i="15"/>
  <c r="BA35" i="15" s="1"/>
  <c r="U36" i="15"/>
  <c r="BA36" i="15" s="1"/>
  <c r="U37" i="15"/>
  <c r="U38" i="15"/>
  <c r="U39" i="15"/>
  <c r="U40" i="15"/>
  <c r="U41" i="15"/>
  <c r="BA41" i="15" s="1"/>
  <c r="U42" i="15"/>
  <c r="BA42" i="15" s="1"/>
  <c r="U43" i="15"/>
  <c r="U44" i="15"/>
  <c r="U45" i="15"/>
  <c r="U46" i="15"/>
  <c r="U47" i="15"/>
  <c r="U48" i="15"/>
  <c r="U49" i="15"/>
  <c r="BA49" i="15" s="1"/>
  <c r="U50" i="15"/>
  <c r="BA50" i="15" s="1"/>
  <c r="U51" i="15"/>
  <c r="U52" i="15"/>
  <c r="U53" i="15"/>
  <c r="U54" i="15"/>
  <c r="U55" i="15"/>
  <c r="U56" i="15"/>
  <c r="U57" i="15"/>
  <c r="BA57" i="15" s="1"/>
  <c r="U58" i="15"/>
  <c r="BA58" i="15" s="1"/>
  <c r="U59" i="15"/>
  <c r="U60" i="15"/>
  <c r="U61" i="15"/>
  <c r="U62" i="15"/>
  <c r="U63" i="15"/>
  <c r="U64" i="15"/>
  <c r="U65" i="15"/>
  <c r="BA65" i="15" s="1"/>
  <c r="U66" i="15"/>
  <c r="U67" i="15"/>
  <c r="U68" i="15"/>
  <c r="U69" i="15"/>
  <c r="U70" i="15"/>
  <c r="U71" i="15"/>
  <c r="U5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BA10" i="15"/>
  <c r="BA12" i="15"/>
  <c r="BA19" i="15"/>
  <c r="BA20" i="15"/>
  <c r="BA23" i="15"/>
  <c r="BA31" i="15"/>
  <c r="BA43" i="15"/>
  <c r="BA44" i="15"/>
  <c r="BA51" i="15"/>
  <c r="BA52" i="15"/>
  <c r="BA55" i="15"/>
  <c r="BA59" i="15"/>
  <c r="BA60" i="15"/>
  <c r="BA63" i="15"/>
  <c r="BA71" i="15"/>
  <c r="BA27" i="15" l="1"/>
  <c r="BA67" i="15"/>
  <c r="BA28" i="15"/>
  <c r="BA68" i="15"/>
  <c r="BA30" i="15"/>
  <c r="BA70" i="15"/>
  <c r="BA14" i="15"/>
  <c r="BA54" i="15"/>
  <c r="BA7" i="15"/>
  <c r="I72" i="15"/>
  <c r="BA66" i="15"/>
  <c r="BA26" i="15"/>
  <c r="BA38" i="15"/>
  <c r="BA22" i="15"/>
  <c r="E72" i="15"/>
  <c r="BA15" i="15"/>
  <c r="BA5" i="15"/>
  <c r="BA8" i="15"/>
  <c r="BA16" i="15"/>
  <c r="BA24" i="15"/>
  <c r="BA32" i="15"/>
  <c r="BA40" i="15"/>
  <c r="BA48" i="15"/>
  <c r="BA56" i="15"/>
  <c r="BA64" i="15"/>
  <c r="BA11" i="15"/>
  <c r="BA61" i="15"/>
  <c r="BA53" i="15"/>
  <c r="BA45" i="15"/>
  <c r="BA29" i="15"/>
  <c r="BA21" i="15"/>
  <c r="BA13" i="15"/>
  <c r="BA37" i="15"/>
  <c r="BA69" i="15"/>
  <c r="AU72" i="15" l="1"/>
  <c r="BC72" i="15"/>
  <c r="BB72" i="15"/>
  <c r="BA72" i="15"/>
  <c r="AZ72" i="15"/>
  <c r="AY72" i="15"/>
  <c r="AX72" i="15"/>
  <c r="AS72" i="15"/>
  <c r="AR72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H72" i="15"/>
  <c r="G72" i="15"/>
  <c r="D72" i="15"/>
  <c r="C72" i="15"/>
  <c r="E73" i="15" s="1"/>
  <c r="E75" i="15" s="1"/>
  <c r="P37" i="19" l="1"/>
  <c r="C4" i="19"/>
  <c r="O37" i="19"/>
  <c r="G13" i="19"/>
  <c r="F13" i="19"/>
  <c r="H16" i="19" l="1"/>
  <c r="H25" i="19"/>
  <c r="P24" i="19" s="1"/>
  <c r="F23" i="19"/>
  <c r="N19" i="19" s="1"/>
  <c r="G17" i="19"/>
  <c r="O16" i="19" s="1"/>
  <c r="G25" i="19"/>
  <c r="H19" i="19"/>
  <c r="P18" i="19" s="1"/>
  <c r="F17" i="19"/>
  <c r="N16" i="19" s="1"/>
  <c r="H33" i="19"/>
  <c r="G16" i="19"/>
  <c r="O12" i="19" s="1"/>
  <c r="O13" i="19" s="1"/>
  <c r="H24" i="19"/>
  <c r="P23" i="19" s="1"/>
  <c r="F16" i="19"/>
  <c r="N12" i="19" s="1"/>
  <c r="G24" i="19"/>
  <c r="O23" i="19" s="1"/>
  <c r="G18" i="19"/>
  <c r="O17" i="19" s="1"/>
  <c r="H23" i="19"/>
  <c r="F26" i="19"/>
  <c r="N25" i="19" s="1"/>
  <c r="F34" i="19"/>
  <c r="N33" i="19" s="1"/>
  <c r="N37" i="19" s="1"/>
  <c r="G19" i="19"/>
  <c r="O18" i="19" s="1"/>
  <c r="G33" i="19"/>
  <c r="G37" i="19" s="1"/>
  <c r="F33" i="19"/>
  <c r="F37" i="19" s="1"/>
  <c r="F24" i="19"/>
  <c r="F18" i="19"/>
  <c r="N17" i="19" s="1"/>
  <c r="H17" i="19"/>
  <c r="P16" i="19" s="1"/>
  <c r="F25" i="19"/>
  <c r="N24" i="19" s="1"/>
  <c r="H18" i="19"/>
  <c r="P17" i="19" s="1"/>
  <c r="G26" i="19"/>
  <c r="O25" i="19" s="1"/>
  <c r="F19" i="19"/>
  <c r="N18" i="19" s="1"/>
  <c r="H26" i="19"/>
  <c r="P25" i="19" s="1"/>
  <c r="G23" i="19"/>
  <c r="O24" i="19"/>
  <c r="H13" i="19"/>
  <c r="H14" i="19" s="1"/>
  <c r="O26" i="19" l="1"/>
  <c r="O27" i="19" s="1"/>
  <c r="P26" i="19"/>
  <c r="P27" i="19" s="1"/>
  <c r="P28" i="19" s="1"/>
  <c r="H37" i="19"/>
  <c r="H27" i="19"/>
  <c r="H28" i="19" s="1"/>
  <c r="P19" i="19"/>
  <c r="P20" i="19" s="1"/>
  <c r="P21" i="19" s="1"/>
  <c r="H20" i="19"/>
  <c r="H21" i="19" s="1"/>
  <c r="P12" i="19"/>
  <c r="P13" i="19" s="1"/>
  <c r="P14" i="19" s="1"/>
  <c r="G27" i="19"/>
  <c r="F20" i="19"/>
  <c r="N26" i="19"/>
  <c r="F27" i="19"/>
  <c r="G20" i="19"/>
  <c r="O19" i="19"/>
  <c r="N23" i="19"/>
  <c r="N13" i="19"/>
  <c r="N20" i="19"/>
  <c r="H30" i="19" l="1"/>
  <c r="H31" i="19" s="1"/>
  <c r="P30" i="19"/>
  <c r="P31" i="19" s="1"/>
  <c r="P39" i="19"/>
  <c r="P40" i="19" s="1"/>
  <c r="H39" i="19"/>
  <c r="H40" i="19" s="1"/>
  <c r="O20" i="19"/>
  <c r="N27" i="19"/>
  <c r="A4" i="3" l="1"/>
  <c r="F4" i="8"/>
  <c r="H52" i="3"/>
  <c r="E21" i="8" l="1"/>
  <c r="O11" i="14" l="1"/>
  <c r="O13" i="14"/>
  <c r="O22" i="14"/>
  <c r="O23" i="14"/>
  <c r="O33" i="14"/>
  <c r="O34" i="14"/>
  <c r="O43" i="14"/>
  <c r="O45" i="14"/>
  <c r="O54" i="14"/>
  <c r="O55" i="14"/>
  <c r="O66" i="14"/>
  <c r="O4" i="14"/>
  <c r="O5" i="14"/>
  <c r="O6" i="14"/>
  <c r="O7" i="14"/>
  <c r="O8" i="14"/>
  <c r="O9" i="14"/>
  <c r="O10" i="14"/>
  <c r="O12" i="14"/>
  <c r="O14" i="14"/>
  <c r="O15" i="14"/>
  <c r="O16" i="14"/>
  <c r="O17" i="14"/>
  <c r="O18" i="14"/>
  <c r="O19" i="14"/>
  <c r="O20" i="14"/>
  <c r="O21" i="14"/>
  <c r="O24" i="14"/>
  <c r="O25" i="14"/>
  <c r="O26" i="14"/>
  <c r="O27" i="14"/>
  <c r="O28" i="14"/>
  <c r="O29" i="14"/>
  <c r="O30" i="14"/>
  <c r="O31" i="14"/>
  <c r="O32" i="14"/>
  <c r="O35" i="14"/>
  <c r="O36" i="14"/>
  <c r="O37" i="14"/>
  <c r="O38" i="14"/>
  <c r="O39" i="14"/>
  <c r="O40" i="14"/>
  <c r="O41" i="14"/>
  <c r="O42" i="14"/>
  <c r="O44" i="14"/>
  <c r="O46" i="14"/>
  <c r="O47" i="14"/>
  <c r="O48" i="14"/>
  <c r="O49" i="14"/>
  <c r="O50" i="14"/>
  <c r="O51" i="14"/>
  <c r="O52" i="14"/>
  <c r="O53" i="14"/>
  <c r="O56" i="14"/>
  <c r="O57" i="14"/>
  <c r="O58" i="14"/>
  <c r="O59" i="14"/>
  <c r="O60" i="14"/>
  <c r="O61" i="14"/>
  <c r="O62" i="14"/>
  <c r="O63" i="14"/>
  <c r="O64" i="14"/>
  <c r="O67" i="14"/>
  <c r="O68" i="14"/>
  <c r="G1" i="14" s="1"/>
  <c r="O69" i="14"/>
  <c r="G45" i="7" l="1"/>
  <c r="G44" i="7"/>
  <c r="I71" i="13" l="1"/>
  <c r="H71" i="13"/>
  <c r="G71" i="13"/>
  <c r="F71" i="13"/>
  <c r="E71" i="13"/>
  <c r="D71" i="13"/>
  <c r="C71" i="13"/>
  <c r="B71" i="13"/>
  <c r="C72" i="12" l="1"/>
  <c r="D72" i="12"/>
  <c r="E72" i="12"/>
  <c r="B72" i="12"/>
  <c r="E6" i="8"/>
  <c r="C10" i="8" s="1"/>
  <c r="J5" i="6"/>
  <c r="J4" i="6"/>
  <c r="A3" i="3" s="1"/>
  <c r="A3" i="8" s="1"/>
  <c r="J3" i="6"/>
  <c r="J2" i="6"/>
  <c r="A2" i="3"/>
  <c r="A2" i="8" s="1"/>
  <c r="J2" i="13" l="1"/>
  <c r="F3" i="12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F5" i="12"/>
  <c r="F69" i="12"/>
  <c r="F65" i="12"/>
  <c r="F61" i="12"/>
  <c r="F57" i="12"/>
  <c r="F53" i="12"/>
  <c r="F49" i="12"/>
  <c r="F45" i="12"/>
  <c r="F41" i="12"/>
  <c r="F37" i="12"/>
  <c r="F33" i="12"/>
  <c r="F29" i="12"/>
  <c r="F25" i="12"/>
  <c r="F21" i="12"/>
  <c r="F17" i="12"/>
  <c r="F13" i="12"/>
  <c r="F9" i="12"/>
  <c r="F68" i="12"/>
  <c r="F64" i="12"/>
  <c r="F60" i="12"/>
  <c r="F56" i="12"/>
  <c r="F52" i="12"/>
  <c r="F48" i="12"/>
  <c r="F44" i="12"/>
  <c r="F40" i="12"/>
  <c r="F36" i="12"/>
  <c r="F32" i="12"/>
  <c r="F28" i="12"/>
  <c r="F24" i="12"/>
  <c r="F20" i="12"/>
  <c r="F16" i="12"/>
  <c r="F12" i="12"/>
  <c r="F8" i="12"/>
  <c r="F71" i="12"/>
  <c r="F67" i="12"/>
  <c r="F63" i="12"/>
  <c r="F59" i="12"/>
  <c r="F55" i="12"/>
  <c r="F51" i="12"/>
  <c r="F47" i="12"/>
  <c r="F43" i="12"/>
  <c r="F39" i="12"/>
  <c r="F35" i="12"/>
  <c r="F31" i="12"/>
  <c r="F27" i="12"/>
  <c r="F23" i="12"/>
  <c r="F19" i="12"/>
  <c r="F15" i="12"/>
  <c r="F11" i="12"/>
  <c r="F7" i="12"/>
  <c r="F70" i="12"/>
  <c r="F66" i="12"/>
  <c r="F62" i="12"/>
  <c r="F58" i="12"/>
  <c r="F54" i="12"/>
  <c r="F50" i="12"/>
  <c r="F46" i="12"/>
  <c r="F42" i="12"/>
  <c r="F38" i="12"/>
  <c r="F34" i="12"/>
  <c r="F30" i="12"/>
  <c r="F26" i="12"/>
  <c r="F22" i="12"/>
  <c r="F18" i="12"/>
  <c r="F14" i="12"/>
  <c r="F10" i="12"/>
  <c r="F6" i="12"/>
  <c r="F72" i="12" l="1"/>
  <c r="J71" i="13"/>
  <c r="G46" i="7" l="1"/>
  <c r="F20" i="3" l="1"/>
  <c r="C6" i="8" l="1"/>
  <c r="E18" i="8" l="1"/>
  <c r="E22" i="8" s="1"/>
  <c r="E23" i="8" s="1"/>
  <c r="E14" i="8"/>
  <c r="E13" i="8"/>
  <c r="G41" i="7" s="1"/>
  <c r="G42" i="7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E26" i="8" l="1"/>
  <c r="E15" i="8"/>
  <c r="E16" i="8" s="1"/>
  <c r="Q3" i="6"/>
  <c r="Q4" i="6"/>
  <c r="Q5" i="6"/>
  <c r="Q6" i="6"/>
  <c r="Q7" i="6"/>
  <c r="Q8" i="6"/>
  <c r="Q9" i="6"/>
  <c r="Q10" i="6"/>
  <c r="Q11" i="6"/>
  <c r="Q12" i="6"/>
  <c r="Q13" i="6"/>
  <c r="Q2" i="6"/>
  <c r="B9" i="7"/>
  <c r="B8" i="7"/>
  <c r="E25" i="8" l="1"/>
  <c r="G43" i="7"/>
  <c r="E1" i="7"/>
  <c r="A21" i="7" s="1"/>
  <c r="B7" i="7"/>
  <c r="F28" i="3"/>
  <c r="F27" i="8" l="1"/>
  <c r="F55" i="3" s="1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28" i="8" l="1"/>
  <c r="F52" i="3"/>
  <c r="F35" i="3"/>
  <c r="F42" i="3"/>
  <c r="F46" i="3" l="1"/>
  <c r="F48" i="3" s="1"/>
  <c r="F57" i="3" l="1"/>
  <c r="I1" i="14"/>
  <c r="H46" i="3" s="1"/>
  <c r="F10" i="8"/>
  <c r="G37" i="7"/>
  <c r="F32" i="8" l="1"/>
  <c r="F35" i="8" s="1"/>
  <c r="F29" i="8"/>
  <c r="G38" i="7" l="1"/>
  <c r="G40" i="7" l="1"/>
  <c r="G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3" authorId="0" shapeId="0" xr:uid="{4066EE2B-CCBA-4F3E-B0A8-4FF84257AF51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11" authorId="0" shapeId="0" xr:uid="{9019F764-0C7E-425C-89B0-2CAC13BE3B5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AR15" authorId="0" shapeId="0" xr:uid="{15A3A7C0-FD74-43DF-B690-90C3470D81F8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</t>
        </r>
      </text>
    </comment>
    <comment ref="AV40" authorId="0" shapeId="0" xr:uid="{B7515F2E-4245-4172-A2CA-DD3434B28739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 by Ken Kent on 03/01/2019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L4" authorId="0" shapeId="0" xr:uid="{1FE9CCE9-E90F-4534-960B-52FE9B485062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 - new submission was sent in by Baker CCOC.</t>
        </r>
      </text>
    </comment>
    <comment ref="L5" authorId="0" shapeId="0" xr:uid="{7EE98A55-63D0-4002-BD49-EC628D60514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13" authorId="0" shapeId="0" xr:uid="{97B9B4FD-C72C-4B8E-91E0-E5F39667F7EE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25" authorId="0" shapeId="0" xr:uid="{C70B0686-D3CB-41DE-8C1C-E518B443E8FC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27" authorId="0" shapeId="0" xr:uid="{AE51D057-BD00-4E29-8583-50FA2B20635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34" authorId="0" shapeId="0" xr:uid="{98064284-53B3-4581-B729-3A489A247083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35" authorId="0" shapeId="0" xr:uid="{32D9C31B-7C78-4B63-8F4D-5A1B85D875C2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  <comment ref="L48" authorId="0" shapeId="0" xr:uid="{6BC62AAE-2D53-4B82-B68C-8E43B4C10577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Updated.</t>
        </r>
      </text>
    </comment>
  </commentList>
</comments>
</file>

<file path=xl/sharedStrings.xml><?xml version="1.0" encoding="utf-8"?>
<sst xmlns="http://schemas.openxmlformats.org/spreadsheetml/2006/main" count="1380" uniqueCount="371">
  <si>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</si>
  <si>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</si>
  <si>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</si>
  <si>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</si>
  <si>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</si>
  <si>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</si>
  <si>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</si>
  <si>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</si>
  <si>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</si>
  <si>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</si>
  <si>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</si>
  <si>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</si>
  <si>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</si>
  <si>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</si>
  <si>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</si>
  <si>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</si>
  <si>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</si>
  <si>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</si>
  <si>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</si>
  <si>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</si>
  <si>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</si>
  <si>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</si>
  <si>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</si>
  <si>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</si>
  <si>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</si>
  <si>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</si>
  <si>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</si>
  <si>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</si>
  <si>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</si>
  <si>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</si>
  <si>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</si>
  <si>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</si>
  <si>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</si>
  <si>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</si>
  <si>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</si>
  <si>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</si>
  <si>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</si>
  <si>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</si>
  <si>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</si>
  <si>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</si>
  <si>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</si>
  <si>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</si>
  <si>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</si>
  <si>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</si>
  <si>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</si>
  <si>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</si>
  <si>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</si>
  <si>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</si>
  <si>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</si>
  <si>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</si>
  <si>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</si>
  <si>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</si>
  <si>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</si>
  <si>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</si>
  <si>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</si>
  <si>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</si>
  <si>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</si>
  <si>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</si>
  <si>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</si>
  <si>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</si>
  <si>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</si>
  <si>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</si>
  <si>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</si>
  <si>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</si>
  <si>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</si>
  <si>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</si>
  <si>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</si>
  <si>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</si>
  <si>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</si>
  <si>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</si>
  <si>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</si>
  <si>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</si>
  <si>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</si>
  <si>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</si>
  <si>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</si>
  <si>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</si>
  <si>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</si>
  <si>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</si>
  <si>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</si>
  <si>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</si>
  <si>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</si>
  <si>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</si>
  <si>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</si>
  <si>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</si>
  <si>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</si>
  <si>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</si>
  <si>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</si>
  <si>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</si>
  <si>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</si>
  <si>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</si>
  <si>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</si>
  <si>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</si>
  <si>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</si>
  <si>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</si>
  <si>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</si>
  <si>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</si>
  <si>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</si>
  <si>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</si>
  <si>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</si>
  <si>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</si>
  <si>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</si>
  <si>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</si>
  <si>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</si>
  <si>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</si>
  <si>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</si>
  <si>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</si>
  <si>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</si>
  <si>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</si>
  <si>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</si>
  <si>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</si>
  <si>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</si>
  <si>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</si>
  <si>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</si>
  <si>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</si>
  <si>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</si>
  <si>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</si>
  <si>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</si>
  <si>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</si>
  <si>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</si>
  <si>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</si>
  <si>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</si>
  <si>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</si>
  <si>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</si>
  <si>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</si>
  <si>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</si>
  <si>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</si>
  <si>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</si>
  <si>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</si>
  <si>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</si>
  <si>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</si>
  <si>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</si>
  <si>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</si>
  <si>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</si>
  <si>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</si>
  <si>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</si>
  <si>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</si>
  <si>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</si>
  <si>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</si>
  <si>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</si>
  <si>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</si>
  <si>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</si>
  <si>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</si>
  <si>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</si>
  <si>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</si>
  <si>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</si>
  <si>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</si>
  <si>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</si>
  <si>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</si>
  <si>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</si>
  <si>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</si>
  <si>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</si>
  <si>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</si>
  <si>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</si>
  <si>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</si>
  <si>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</si>
  <si>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</si>
  <si>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</si>
  <si>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</si>
  <si>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</si>
  <si>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SFY1718-Qtr2</t>
  </si>
  <si>
    <t>SFY1718-Qtr3</t>
  </si>
  <si>
    <t>SFY1718-Qtr4</t>
  </si>
  <si>
    <t>SFY1819-Qtr1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</si>
  <si>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</si>
  <si>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</si>
  <si>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</si>
  <si>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</si>
  <si>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</si>
  <si>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</si>
  <si>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</si>
  <si>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</si>
  <si>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</si>
  <si>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</si>
  <si>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</si>
  <si>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</si>
  <si>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</si>
  <si>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</si>
  <si>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</si>
  <si>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</si>
  <si>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</si>
  <si>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</si>
  <si>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</si>
  <si>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</si>
  <si>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</si>
  <si>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</si>
  <si>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</si>
  <si>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</si>
  <si>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</si>
  <si>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</si>
  <si>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</si>
  <si>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</si>
  <si>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</si>
  <si>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</si>
  <si>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</si>
  <si>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</si>
  <si>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</si>
  <si>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</si>
  <si>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</si>
  <si>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</si>
  <si>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</si>
  <si>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</si>
  <si>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</si>
  <si>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</si>
  <si>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Quarterly Estimates of Clerk Juror Costs</t>
  </si>
  <si>
    <t>Estimates for Quarter</t>
  </si>
  <si>
    <t>County</t>
  </si>
  <si>
    <t>Total</t>
  </si>
  <si>
    <t>Quarter: Apr-May-Jun of SFY17/18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</si>
  <si>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</si>
  <si>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</si>
  <si>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</si>
  <si>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</si>
  <si>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</si>
  <si>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</si>
  <si>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</si>
  <si>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</si>
  <si>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</si>
  <si>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</si>
  <si>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</si>
  <si>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</si>
  <si>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</si>
  <si>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</si>
  <si>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</si>
  <si>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</si>
  <si>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</si>
  <si>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</si>
  <si>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</si>
  <si>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</si>
  <si>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</si>
  <si>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</si>
  <si>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Quarter: Jul-Aug-Sep of SFY18/19</t>
  </si>
  <si>
    <t>Quarter: Oct-Nov-Dec of SFY18/19</t>
  </si>
  <si>
    <t>Quarter: Jan-Feb-Mar of SFY18/19</t>
  </si>
  <si>
    <t>Second CCOC Adjusted and JAC ENDORSED Estimates
(Rounded and Adjusted)</t>
  </si>
  <si>
    <r>
      <t>Second CCOC Adjusted and JAC ENDORSED Estimates
(Rounded and Adjusted)</t>
    </r>
    <r>
      <rPr>
        <sz val="11"/>
        <color theme="1"/>
        <rFont val="Franklin Gothic Book"/>
        <family val="2"/>
        <scheme val="minor"/>
      </rPr>
      <t/>
    </r>
  </si>
  <si>
    <t>Data for Estimating Tool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</si>
  <si>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</si>
  <si>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</si>
  <si>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</si>
  <si>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</si>
  <si>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</si>
  <si>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</si>
  <si>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</si>
  <si>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</si>
  <si>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</si>
  <si>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</si>
  <si>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</si>
  <si>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</si>
  <si>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</si>
  <si>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</si>
  <si>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</si>
  <si>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</si>
  <si>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Estimated August + September Actual Expenditures</t>
  </si>
  <si>
    <t>Estimated November + December Actual Expenditures</t>
  </si>
  <si>
    <t>Estimated February + March Actual Expenditures</t>
  </si>
  <si>
    <t>Estimated May + June Actual Expenditures</t>
  </si>
  <si>
    <t>RevenueExpense</t>
  </si>
  <si>
    <t>REType</t>
  </si>
  <si>
    <t>RESubType</t>
  </si>
  <si>
    <t>Period1</t>
  </si>
  <si>
    <t>Period2</t>
  </si>
  <si>
    <t>Period3</t>
  </si>
  <si>
    <t>Period4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</si>
  <si>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</si>
  <si>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</si>
  <si>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</si>
  <si>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</si>
  <si>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</si>
  <si>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</si>
  <si>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</si>
  <si>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</si>
  <si>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CCOC Website -Forms page</t>
  </si>
  <si>
    <t>JAC Disbursement from Oct-Nov-Dec:</t>
  </si>
  <si>
    <t xml:space="preserve"> +/- Excess (Over)/Under for Oct-Nov-Dec:</t>
  </si>
  <si>
    <t>Period5</t>
  </si>
  <si>
    <t>Legend</t>
  </si>
  <si>
    <t>State Fiscal Year 1617</t>
  </si>
  <si>
    <t>State Fiscal Year 1718</t>
  </si>
  <si>
    <t>State Fiscal Year 1819</t>
  </si>
  <si>
    <t>Quarter:</t>
  </si>
  <si>
    <t>Jul-Aug-Sep</t>
  </si>
  <si>
    <t>Q1 SFY 1617</t>
  </si>
  <si>
    <t>Q4 CFY 1516</t>
  </si>
  <si>
    <t>Oct-Nov-Dec</t>
  </si>
  <si>
    <t>Q2 SFY 1617</t>
  </si>
  <si>
    <t>Q1 CFY 1617</t>
  </si>
  <si>
    <t>Jan-Feb-Mar</t>
  </si>
  <si>
    <t>Q3 SFY 1617</t>
  </si>
  <si>
    <t>Q2 CFY 1617</t>
  </si>
  <si>
    <t>Apr-May-Jun</t>
  </si>
  <si>
    <t>Q4 SFY 1617</t>
  </si>
  <si>
    <t>Q3 CFY 1617</t>
  </si>
  <si>
    <t>SFY1617 Totals</t>
  </si>
  <si>
    <t>Q1 SFY 1718</t>
  </si>
  <si>
    <t>Q4 CFY 1617</t>
  </si>
  <si>
    <t>Q2 SFY 1718</t>
  </si>
  <si>
    <t>Q1 CFY 1718</t>
  </si>
  <si>
    <t>Q3 SFY 1718</t>
  </si>
  <si>
    <t>Q2 CFY 1718</t>
  </si>
  <si>
    <t>Q4 SFY 1718</t>
  </si>
  <si>
    <t>Q3 CFY 1718</t>
  </si>
  <si>
    <t>SFY1718 Totals</t>
  </si>
  <si>
    <t>Q1 SFY 1819</t>
  </si>
  <si>
    <t>Q4 CFY 1718</t>
  </si>
  <si>
    <t>Cumulative Totals</t>
  </si>
  <si>
    <t>Clerk:</t>
  </si>
  <si>
    <t>Peer
Group</t>
  </si>
  <si>
    <t>JAC Funding</t>
  </si>
  <si>
    <t>Actuals</t>
  </si>
  <si>
    <t>(Over)/Under
Expended</t>
  </si>
  <si>
    <t>Over</t>
  </si>
  <si>
    <t>Under</t>
  </si>
  <si>
    <t>Grand Total</t>
  </si>
  <si>
    <t>(Over)/Under
Expended
from SFY1617 &amp; 1718</t>
  </si>
  <si>
    <t>State Fiscal 
Year (SFY)</t>
  </si>
  <si>
    <t>SFY1617</t>
  </si>
  <si>
    <t>SFY1718</t>
  </si>
  <si>
    <t>SFY1819</t>
  </si>
  <si>
    <t>Quarter</t>
  </si>
  <si>
    <t>Months</t>
  </si>
  <si>
    <t>Cumulative (Over)/Under-Expended Analysis for Jury Program Management for Reimbursable Expenditures, per 40.29, F.S.</t>
  </si>
  <si>
    <t>As of Date:</t>
  </si>
  <si>
    <t>Jury Mgmt. (Over)/Under Cumulative Calculation by State Fiscal Year (SFY)</t>
  </si>
  <si>
    <t>Jury Mgmt. (Over)/Under Cumulative Calculation by County Fiscal Year (CFY)</t>
  </si>
  <si>
    <t>Actual-Expenditures</t>
  </si>
  <si>
    <t xml:space="preserve">(Over)/Under-Expended </t>
  </si>
  <si>
    <t>County Fiscal 
Year (CFY)</t>
  </si>
  <si>
    <t>SFY1516</t>
  </si>
  <si>
    <t>Q1</t>
  </si>
  <si>
    <t>CFY1516</t>
  </si>
  <si>
    <t>Q2</t>
  </si>
  <si>
    <t>Q3</t>
  </si>
  <si>
    <t>Q4</t>
  </si>
  <si>
    <t>SFY Totals</t>
  </si>
  <si>
    <t>CFY Totals</t>
  </si>
  <si>
    <t>CFY1617</t>
  </si>
  <si>
    <t>CFY1617 Totals</t>
  </si>
  <si>
    <t>CFY1718</t>
  </si>
  <si>
    <t>CFY1718 Totals</t>
  </si>
  <si>
    <t>(Over)/Under-Expended Balance from SFY1617 &amp; SFY1718:</t>
  </si>
  <si>
    <t>(Over)/Under-Expended Balance from CFY1516, CFY1617, &amp; CFY1718:</t>
  </si>
  <si>
    <t>CFY1819</t>
  </si>
  <si>
    <t>SFY1819 Totals</t>
  </si>
  <si>
    <t>CFY1819 Totals</t>
  </si>
  <si>
    <t>Cumulative (Over)/Under-Expended</t>
  </si>
  <si>
    <t>Not inclued in Analysis</t>
  </si>
  <si>
    <t>Prior Quarter Figures</t>
  </si>
  <si>
    <t>Auto-Filled Data</t>
  </si>
  <si>
    <t/>
  </si>
  <si>
    <t>Q2 SFY 1819</t>
  </si>
  <si>
    <t>Q1 CFY 1819</t>
  </si>
  <si>
    <t>Adjusted Figure</t>
  </si>
  <si>
    <t>Cumulative (Over)Under-Expended Amount</t>
  </si>
  <si>
    <t>Upcoming Projected Quarters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</si>
  <si>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</si>
  <si>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</si>
  <si>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</si>
  <si>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</si>
  <si>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 xml:space="preserve">Estimating Quarter Jan-Feb-Mar: </t>
  </si>
  <si>
    <t>CLERK/STAFF ADJUSTMENT SECTION: To Be Used Only if Clerk/Staff Disagrees with Figures Calculated by CCOC from Cell References: F27.</t>
  </si>
  <si>
    <t>Adjusted Request Amount calculated by Clerk/Staff:</t>
  </si>
  <si>
    <t>Less: Actual-Expenditures from Oct-Nov-Dec:</t>
  </si>
  <si>
    <t>Oct-Nov-Dec Quarter JAC Disbursement v Actual Expenditures:</t>
  </si>
  <si>
    <t>Jan-Feb-Mar Quarter Actual Expenditures Estimate:</t>
  </si>
  <si>
    <t>JAC Disbursement from Jan-Feb-Mar:</t>
  </si>
  <si>
    <r>
      <rPr>
        <sz val="12"/>
        <color theme="1"/>
        <rFont val="Franklin Gothic Book"/>
        <family val="2"/>
        <scheme val="minor"/>
      </rPr>
      <t>Less: Projected Actual-Expenditures from Jan-Feb-Mar</t>
    </r>
    <r>
      <rPr>
        <i/>
        <sz val="12"/>
        <color theme="1"/>
        <rFont val="Franklin Gothic Book"/>
        <family val="2"/>
        <scheme val="minor"/>
      </rPr>
      <t>:</t>
    </r>
  </si>
  <si>
    <t xml:space="preserve">    January Actual-Expenditures</t>
  </si>
  <si>
    <t xml:space="preserve">    Estimated February and March Actual-Expenditures:</t>
  </si>
  <si>
    <t xml:space="preserve"> +/- Excess (Over)/Under for Jan-Feb-Mar:</t>
  </si>
  <si>
    <t>Period6</t>
  </si>
  <si>
    <t>CCOC Form Version 11
Created 02/01/19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</si>
</sst>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mm/dd/yy;@"/>
  </numFmts>
  <fonts count="54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sz val="11"/>
      <color theme="0"/>
      <name val="Franklin Gothic Demi"/>
      <family val="2"/>
      <scheme val="maj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i/>
      <sz val="10"/>
      <color rgb="FFFF0000"/>
      <name val="Franklin Gothic Book"/>
      <family val="2"/>
    </font>
    <font>
      <b/>
      <sz val="14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1" tint="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8" fillId="17" borderId="0" applyNumberFormat="0" applyBorder="0" applyAlignment="0" applyProtection="0"/>
    <xf numFmtId="43" fontId="8" fillId="0" borderId="0" applyFont="0" applyFill="0" applyBorder="0" applyAlignment="0" applyProtection="0"/>
  </cellStyleXfs>
  <cellXfs count="29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4" fillId="0" borderId="0" xfId="0" applyFont="1" applyAlignment="1" applyProtection="1">
      <alignment horizontal="right" vertical="center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2" fillId="5" borderId="0" xfId="5" applyFont="1" applyFill="1" applyAlignment="1" applyProtection="1">
      <alignment wrapText="1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2" fillId="3" borderId="1" xfId="6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18" fillId="6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/>
    <xf numFmtId="0" fontId="20" fillId="0" borderId="17" xfId="0" applyFont="1" applyFill="1" applyBorder="1" applyAlignment="1" applyProtection="1">
      <alignment horizontal="center" wrapText="1"/>
    </xf>
    <xf numFmtId="0" fontId="19" fillId="0" borderId="18" xfId="0" applyFont="1" applyFill="1" applyBorder="1" applyAlignment="1" applyProtection="1">
      <alignment vertical="center" wrapText="1"/>
    </xf>
    <xf numFmtId="0" fontId="29" fillId="12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wrapText="1"/>
    </xf>
    <xf numFmtId="0" fontId="29" fillId="12" borderId="15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Protection="1"/>
    <xf numFmtId="44" fontId="0" fillId="0" borderId="14" xfId="0" applyNumberFormat="1" applyFill="1" applyBorder="1" applyProtection="1"/>
    <xf numFmtId="44" fontId="0" fillId="13" borderId="15" xfId="2" applyFont="1" applyFill="1" applyBorder="1" applyProtection="1"/>
    <xf numFmtId="0" fontId="0" fillId="0" borderId="23" xfId="0" applyFont="1" applyFill="1" applyBorder="1" applyProtection="1"/>
    <xf numFmtId="44" fontId="0" fillId="0" borderId="24" xfId="0" applyNumberForma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44" fontId="0" fillId="13" borderId="25" xfId="2" applyFont="1" applyFill="1" applyBorder="1" applyProtection="1"/>
    <xf numFmtId="0" fontId="12" fillId="5" borderId="26" xfId="5" applyFont="1" applyFill="1" applyBorder="1" applyAlignment="1" applyProtection="1">
      <alignment wrapText="1"/>
    </xf>
    <xf numFmtId="0" fontId="12" fillId="12" borderId="29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0" fontId="12" fillId="5" borderId="16" xfId="5" applyFont="1" applyFill="1" applyBorder="1" applyAlignment="1" applyProtection="1">
      <alignment horizontal="center" wrapText="1"/>
    </xf>
    <xf numFmtId="44" fontId="0" fillId="4" borderId="19" xfId="2" applyFont="1" applyFill="1" applyBorder="1" applyProtection="1">
      <protection locked="0"/>
    </xf>
    <xf numFmtId="44" fontId="0" fillId="4" borderId="15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0" fontId="0" fillId="0" borderId="27" xfId="0" applyBorder="1" applyProtection="1"/>
    <xf numFmtId="7" fontId="0" fillId="0" borderId="19" xfId="0" applyNumberFormat="1" applyBorder="1" applyProtection="1"/>
    <xf numFmtId="44" fontId="0" fillId="0" borderId="15" xfId="2" applyFont="1" applyBorder="1" applyProtection="1"/>
    <xf numFmtId="44" fontId="0" fillId="13" borderId="30" xfId="2" applyFont="1" applyFill="1" applyBorder="1" applyProtection="1"/>
    <xf numFmtId="0" fontId="0" fillId="0" borderId="28" xfId="0" applyBorder="1" applyProtection="1"/>
    <xf numFmtId="7" fontId="0" fillId="0" borderId="23" xfId="0" applyNumberFormat="1" applyBorder="1" applyProtection="1"/>
    <xf numFmtId="44" fontId="0" fillId="0" borderId="25" xfId="2" applyFont="1" applyBorder="1" applyProtection="1"/>
    <xf numFmtId="44" fontId="0" fillId="13" borderId="31" xfId="2" applyFont="1" applyFill="1" applyBorder="1" applyProtection="1"/>
    <xf numFmtId="0" fontId="0" fillId="0" borderId="11" xfId="0" applyBorder="1" applyProtection="1"/>
    <xf numFmtId="7" fontId="0" fillId="0" borderId="20" xfId="0" applyNumberFormat="1" applyBorder="1" applyProtection="1"/>
    <xf numFmtId="44" fontId="0" fillId="0" borderId="22" xfId="2" applyFont="1" applyBorder="1" applyProtection="1"/>
    <xf numFmtId="44" fontId="0" fillId="0" borderId="20" xfId="2" applyFont="1" applyBorder="1" applyProtection="1"/>
    <xf numFmtId="44" fontId="0" fillId="0" borderId="13" xfId="2" applyFont="1" applyBorder="1" applyProtection="1"/>
    <xf numFmtId="0" fontId="9" fillId="0" borderId="0" xfId="0" applyFont="1" applyProtection="1"/>
    <xf numFmtId="0" fontId="9" fillId="0" borderId="0" xfId="0" applyFont="1"/>
    <xf numFmtId="0" fontId="31" fillId="0" borderId="32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7" fontId="0" fillId="0" borderId="0" xfId="0" applyNumberFormat="1"/>
    <xf numFmtId="7" fontId="0" fillId="0" borderId="0" xfId="0" applyNumberFormat="1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1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1" fillId="0" borderId="0" xfId="0" applyFont="1" applyAlignment="1" applyProtection="1">
      <alignment horizontal="right"/>
    </xf>
    <xf numFmtId="0" fontId="31" fillId="0" borderId="0" xfId="0" applyFont="1" applyAlignment="1" applyProtection="1">
      <alignment horizontal="left"/>
    </xf>
    <xf numFmtId="0" fontId="31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44" fontId="17" fillId="3" borderId="35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4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9" fillId="9" borderId="1" xfId="3" applyFont="1" applyFill="1" applyAlignment="1" applyProtection="1">
      <alignment horizontal="right" vertical="center"/>
    </xf>
    <xf numFmtId="0" fontId="36" fillId="0" borderId="0" xfId="6" applyFont="1" applyAlignment="1" applyProtection="1">
      <alignment horizontal="center"/>
    </xf>
    <xf numFmtId="44" fontId="0" fillId="0" borderId="0" xfId="0" applyNumberFormat="1"/>
    <xf numFmtId="7" fontId="0" fillId="0" borderId="0" xfId="0" applyNumberFormat="1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4" borderId="11" xfId="0" applyFill="1" applyBorder="1"/>
    <xf numFmtId="0" fontId="20" fillId="0" borderId="13" xfId="0" applyFont="1" applyBorder="1"/>
    <xf numFmtId="0" fontId="20" fillId="19" borderId="0" xfId="0" applyFont="1" applyFill="1" applyAlignment="1">
      <alignment vertic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20" fillId="22" borderId="0" xfId="0" applyFont="1" applyFill="1" applyAlignment="1">
      <alignment vertical="center"/>
    </xf>
    <xf numFmtId="0" fontId="20" fillId="22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center" wrapText="1"/>
    </xf>
    <xf numFmtId="44" fontId="0" fillId="22" borderId="0" xfId="0" applyNumberFormat="1" applyFill="1"/>
    <xf numFmtId="0" fontId="40" fillId="0" borderId="0" xfId="0" applyFont="1"/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0" fillId="0" borderId="0" xfId="0" applyFont="1" applyBorder="1"/>
    <xf numFmtId="0" fontId="40" fillId="0" borderId="4" xfId="0" applyFont="1" applyBorder="1"/>
    <xf numFmtId="0" fontId="40" fillId="0" borderId="10" xfId="0" applyFont="1" applyFill="1" applyBorder="1"/>
    <xf numFmtId="0" fontId="40" fillId="0" borderId="0" xfId="0" applyFont="1" applyFill="1" applyBorder="1"/>
    <xf numFmtId="0" fontId="40" fillId="0" borderId="4" xfId="0" applyFont="1" applyFill="1" applyBorder="1"/>
    <xf numFmtId="0" fontId="40" fillId="0" borderId="0" xfId="0" applyFont="1" applyFill="1"/>
    <xf numFmtId="0" fontId="41" fillId="0" borderId="10" xfId="0" applyFont="1" applyBorder="1" applyAlignment="1">
      <alignment wrapText="1"/>
    </xf>
    <xf numFmtId="0" fontId="41" fillId="0" borderId="0" xfId="0" applyFont="1" applyFill="1" applyBorder="1" applyAlignment="1">
      <alignment wrapText="1"/>
    </xf>
    <xf numFmtId="0" fontId="41" fillId="0" borderId="0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42" fillId="0" borderId="0" xfId="0" applyFont="1" applyBorder="1" applyAlignment="1">
      <alignment wrapText="1"/>
    </xf>
    <xf numFmtId="0" fontId="40" fillId="0" borderId="4" xfId="0" applyFont="1" applyBorder="1" applyAlignment="1">
      <alignment wrapText="1"/>
    </xf>
    <xf numFmtId="0" fontId="40" fillId="0" borderId="0" xfId="0" applyFont="1" applyAlignment="1">
      <alignment wrapText="1"/>
    </xf>
    <xf numFmtId="0" fontId="40" fillId="0" borderId="10" xfId="0" applyFont="1" applyBorder="1"/>
    <xf numFmtId="0" fontId="42" fillId="0" borderId="1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1" fillId="0" borderId="0" xfId="0" applyFont="1" applyBorder="1"/>
    <xf numFmtId="44" fontId="41" fillId="0" borderId="0" xfId="2" applyFont="1" applyFill="1" applyBorder="1"/>
    <xf numFmtId="44" fontId="41" fillId="24" borderId="0" xfId="2" applyFont="1" applyFill="1" applyBorder="1"/>
    <xf numFmtId="44" fontId="43" fillId="0" borderId="0" xfId="2" applyFont="1" applyBorder="1" applyAlignment="1">
      <alignment horizontal="right"/>
    </xf>
    <xf numFmtId="44" fontId="41" fillId="0" borderId="0" xfId="2" applyFont="1" applyBorder="1"/>
    <xf numFmtId="43" fontId="40" fillId="0" borderId="0" xfId="0" applyNumberFormat="1" applyFont="1" applyBorder="1"/>
    <xf numFmtId="0" fontId="42" fillId="24" borderId="10" xfId="0" applyFont="1" applyFill="1" applyBorder="1" applyAlignment="1"/>
    <xf numFmtId="0" fontId="42" fillId="24" borderId="0" xfId="0" applyFont="1" applyFill="1" applyBorder="1" applyAlignment="1"/>
    <xf numFmtId="0" fontId="40" fillId="14" borderId="0" xfId="0" applyFont="1" applyFill="1" applyBorder="1"/>
    <xf numFmtId="0" fontId="41" fillId="26" borderId="10" xfId="0" applyFont="1" applyFill="1" applyBorder="1"/>
    <xf numFmtId="0" fontId="41" fillId="26" borderId="0" xfId="0" applyFont="1" applyFill="1" applyBorder="1"/>
    <xf numFmtId="44" fontId="41" fillId="26" borderId="0" xfId="0" applyNumberFormat="1" applyFont="1" applyFill="1" applyBorder="1"/>
    <xf numFmtId="0" fontId="41" fillId="25" borderId="19" xfId="0" applyFont="1" applyFill="1" applyBorder="1"/>
    <xf numFmtId="0" fontId="41" fillId="19" borderId="19" xfId="0" applyFont="1" applyFill="1" applyBorder="1"/>
    <xf numFmtId="0" fontId="41" fillId="14" borderId="19" xfId="0" applyFont="1" applyFill="1" applyBorder="1"/>
    <xf numFmtId="0" fontId="40" fillId="0" borderId="11" xfId="0" applyFont="1" applyBorder="1"/>
    <xf numFmtId="0" fontId="40" fillId="0" borderId="12" xfId="0" applyFont="1" applyBorder="1"/>
    <xf numFmtId="0" fontId="40" fillId="0" borderId="13" xfId="0" applyFont="1" applyBorder="1"/>
    <xf numFmtId="44" fontId="17" fillId="8" borderId="0" xfId="2" applyFont="1" applyFill="1" applyBorder="1" applyProtection="1"/>
    <xf numFmtId="43" fontId="17" fillId="8" borderId="0" xfId="11" applyFont="1" applyFill="1" applyBorder="1" applyProtection="1"/>
    <xf numFmtId="0" fontId="41" fillId="27" borderId="10" xfId="0" applyFont="1" applyFill="1" applyBorder="1"/>
    <xf numFmtId="0" fontId="41" fillId="27" borderId="0" xfId="0" applyFont="1" applyFill="1" applyBorder="1" applyAlignment="1"/>
    <xf numFmtId="167" fontId="41" fillId="27" borderId="0" xfId="0" applyNumberFormat="1" applyFont="1" applyFill="1" applyBorder="1" applyAlignment="1"/>
    <xf numFmtId="44" fontId="31" fillId="8" borderId="40" xfId="2" applyFont="1" applyFill="1" applyBorder="1" applyProtection="1"/>
    <xf numFmtId="0" fontId="40" fillId="21" borderId="0" xfId="0" applyFont="1" applyFill="1" applyBorder="1"/>
    <xf numFmtId="0" fontId="41" fillId="24" borderId="19" xfId="0" applyFont="1" applyFill="1" applyBorder="1"/>
    <xf numFmtId="0" fontId="40" fillId="23" borderId="38" xfId="0" applyFont="1" applyFill="1" applyBorder="1"/>
    <xf numFmtId="0" fontId="41" fillId="23" borderId="36" xfId="0" applyFont="1" applyFill="1" applyBorder="1"/>
    <xf numFmtId="0" fontId="40" fillId="23" borderId="39" xfId="0" applyFont="1" applyFill="1" applyBorder="1"/>
    <xf numFmtId="44" fontId="41" fillId="25" borderId="19" xfId="2" applyFont="1" applyFill="1" applyBorder="1"/>
    <xf numFmtId="44" fontId="17" fillId="21" borderId="0" xfId="2" applyFont="1" applyFill="1" applyBorder="1" applyProtection="1"/>
    <xf numFmtId="44" fontId="41" fillId="27" borderId="40" xfId="2" applyFont="1" applyFill="1" applyBorder="1"/>
    <xf numFmtId="0" fontId="0" fillId="28" borderId="0" xfId="0" applyFill="1"/>
    <xf numFmtId="0" fontId="20" fillId="28" borderId="0" xfId="0" applyFont="1" applyFill="1"/>
    <xf numFmtId="44" fontId="17" fillId="25" borderId="0" xfId="2" applyFont="1" applyFill="1" applyBorder="1" applyProtection="1"/>
    <xf numFmtId="44" fontId="0" fillId="14" borderId="0" xfId="0" applyNumberFormat="1" applyFill="1"/>
    <xf numFmtId="0" fontId="31" fillId="0" borderId="0" xfId="0" applyFont="1" applyAlignment="1" applyProtection="1">
      <alignment horizontal="right"/>
    </xf>
    <xf numFmtId="0" fontId="35" fillId="0" borderId="0" xfId="0" applyFont="1" applyFill="1" applyBorder="1" applyAlignment="1" applyProtection="1">
      <alignment horizontal="right" vertical="top"/>
    </xf>
    <xf numFmtId="0" fontId="47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44" fontId="20" fillId="18" borderId="0" xfId="2" applyFont="1" applyFill="1"/>
    <xf numFmtId="7" fontId="20" fillId="18" borderId="0" xfId="0" applyNumberFormat="1" applyFont="1" applyFill="1"/>
    <xf numFmtId="0" fontId="14" fillId="0" borderId="0" xfId="0" applyFont="1" applyBorder="1" applyAlignment="1" applyProtection="1">
      <alignment horizontal="right" vertical="center"/>
    </xf>
    <xf numFmtId="0" fontId="14" fillId="24" borderId="10" xfId="0" applyFont="1" applyFill="1" applyBorder="1" applyAlignment="1" applyProtection="1">
      <alignment horizontal="right" vertical="center"/>
    </xf>
    <xf numFmtId="0" fontId="0" fillId="24" borderId="0" xfId="0" applyFill="1" applyBorder="1" applyProtection="1"/>
    <xf numFmtId="0" fontId="14" fillId="24" borderId="0" xfId="0" applyFont="1" applyFill="1" applyBorder="1" applyAlignment="1" applyProtection="1">
      <alignment horizontal="right" vertical="center"/>
    </xf>
    <xf numFmtId="44" fontId="17" fillId="24" borderId="39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47" fillId="0" borderId="15" xfId="0" applyFont="1" applyFill="1" applyBorder="1" applyAlignment="1" applyProtection="1">
      <alignment horizontal="right" vertical="top"/>
    </xf>
    <xf numFmtId="0" fontId="14" fillId="24" borderId="38" xfId="0" applyFont="1" applyFill="1" applyBorder="1" applyAlignment="1" applyProtection="1">
      <alignment horizontal="right" vertical="center"/>
    </xf>
    <xf numFmtId="0" fontId="0" fillId="24" borderId="36" xfId="0" applyFill="1" applyBorder="1" applyProtection="1"/>
    <xf numFmtId="0" fontId="14" fillId="24" borderId="36" xfId="0" applyFont="1" applyFill="1" applyBorder="1" applyAlignment="1" applyProtection="1">
      <alignment horizontal="right" vertical="center"/>
    </xf>
    <xf numFmtId="0" fontId="48" fillId="24" borderId="17" xfId="0" applyFont="1" applyFill="1" applyBorder="1" applyAlignment="1" applyProtection="1">
      <alignment horizontal="left" vertical="center"/>
    </xf>
    <xf numFmtId="0" fontId="48" fillId="24" borderId="18" xfId="0" applyFont="1" applyFill="1" applyBorder="1" applyAlignment="1" applyProtection="1">
      <alignment horizontal="left" vertical="center"/>
    </xf>
    <xf numFmtId="0" fontId="48" fillId="24" borderId="41" xfId="0" applyFont="1" applyFill="1" applyBorder="1" applyAlignment="1" applyProtection="1">
      <alignment horizontal="left" vertical="center"/>
    </xf>
    <xf numFmtId="44" fontId="20" fillId="13" borderId="0" xfId="0" applyNumberFormat="1" applyFont="1" applyFill="1"/>
    <xf numFmtId="0" fontId="7" fillId="0" borderId="0" xfId="0" applyFont="1" applyBorder="1" applyAlignment="1">
      <alignment horizontal="center"/>
    </xf>
    <xf numFmtId="0" fontId="20" fillId="0" borderId="0" xfId="0" applyFont="1" applyBorder="1"/>
    <xf numFmtId="7" fontId="0" fillId="18" borderId="0" xfId="0" applyNumberFormat="1" applyFill="1"/>
    <xf numFmtId="44" fontId="8" fillId="13" borderId="0" xfId="2" applyFill="1"/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25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33" fillId="0" borderId="0" xfId="0" applyFont="1" applyAlignment="1" applyProtection="1">
      <alignment horizontal="left" wrapText="1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30" fillId="5" borderId="7" xfId="0" applyFont="1" applyFill="1" applyBorder="1" applyAlignment="1">
      <alignment horizontal="center"/>
    </xf>
    <xf numFmtId="0" fontId="30" fillId="5" borderId="8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horizontal="right"/>
    </xf>
    <xf numFmtId="0" fontId="31" fillId="0" borderId="37" xfId="0" applyFont="1" applyBorder="1" applyAlignment="1" applyProtection="1">
      <alignment horizontal="right"/>
    </xf>
    <xf numFmtId="0" fontId="31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7" xfId="0" applyFont="1" applyBorder="1" applyAlignment="1" applyProtection="1">
      <alignment horizontal="right" vertical="center"/>
    </xf>
    <xf numFmtId="0" fontId="14" fillId="24" borderId="17" xfId="0" applyFont="1" applyFill="1" applyBorder="1" applyAlignment="1" applyProtection="1">
      <alignment horizontal="right" vertical="center"/>
    </xf>
    <xf numFmtId="0" fontId="14" fillId="24" borderId="18" xfId="0" applyFont="1" applyFill="1" applyBorder="1" applyAlignment="1" applyProtection="1">
      <alignment horizontal="right" vertical="center"/>
    </xf>
    <xf numFmtId="0" fontId="14" fillId="24" borderId="19" xfId="0" applyFont="1" applyFill="1" applyBorder="1" applyAlignment="1" applyProtection="1">
      <alignment horizontal="right" vertical="center"/>
    </xf>
    <xf numFmtId="0" fontId="14" fillId="24" borderId="14" xfId="0" applyFont="1" applyFill="1" applyBorder="1" applyAlignment="1" applyProtection="1">
      <alignment horizontal="right" vertical="center"/>
    </xf>
    <xf numFmtId="0" fontId="41" fillId="27" borderId="7" xfId="0" applyFont="1" applyFill="1" applyBorder="1" applyAlignment="1">
      <alignment horizontal="center"/>
    </xf>
    <xf numFmtId="0" fontId="41" fillId="27" borderId="8" xfId="0" applyFont="1" applyFill="1" applyBorder="1" applyAlignment="1">
      <alignment horizontal="center"/>
    </xf>
    <xf numFmtId="0" fontId="41" fillId="27" borderId="9" xfId="0" applyFont="1" applyFill="1" applyBorder="1" applyAlignment="1">
      <alignment horizontal="center"/>
    </xf>
    <xf numFmtId="0" fontId="42" fillId="27" borderId="10" xfId="0" applyFont="1" applyFill="1" applyBorder="1" applyAlignment="1">
      <alignment horizontal="center"/>
    </xf>
    <xf numFmtId="0" fontId="42" fillId="27" borderId="0" xfId="0" applyFont="1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1" fillId="25" borderId="14" xfId="0" applyFont="1" applyFill="1" applyBorder="1" applyAlignment="1">
      <alignment horizontal="left"/>
    </xf>
    <xf numFmtId="0" fontId="41" fillId="25" borderId="15" xfId="0" applyFont="1" applyFill="1" applyBorder="1" applyAlignment="1">
      <alignment horizontal="left"/>
    </xf>
    <xf numFmtId="0" fontId="41" fillId="19" borderId="14" xfId="0" applyFont="1" applyFill="1" applyBorder="1" applyAlignment="1">
      <alignment horizontal="left"/>
    </xf>
    <xf numFmtId="0" fontId="41" fillId="19" borderId="15" xfId="0" applyFont="1" applyFill="1" applyBorder="1" applyAlignment="1">
      <alignment horizontal="left"/>
    </xf>
    <xf numFmtId="0" fontId="41" fillId="14" borderId="14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41" fillId="24" borderId="14" xfId="0" applyFont="1" applyFill="1" applyBorder="1" applyAlignment="1">
      <alignment horizontal="left"/>
    </xf>
    <xf numFmtId="0" fontId="41" fillId="24" borderId="15" xfId="0" applyFont="1" applyFill="1" applyBorder="1" applyAlignment="1">
      <alignment horizontal="left"/>
    </xf>
    <xf numFmtId="0" fontId="44" fillId="27" borderId="0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/>
    </xf>
    <xf numFmtId="0" fontId="38" fillId="15" borderId="0" xfId="8" applyFont="1" applyBorder="1" applyAlignment="1">
      <alignment horizontal="center"/>
    </xf>
    <xf numFmtId="0" fontId="39" fillId="17" borderId="0" xfId="10" applyFont="1" applyAlignment="1">
      <alignment horizontal="center"/>
    </xf>
    <xf numFmtId="0" fontId="38" fillId="16" borderId="0" xfId="9" applyFont="1" applyAlignment="1">
      <alignment horizontal="center"/>
    </xf>
    <xf numFmtId="0" fontId="20" fillId="20" borderId="0" xfId="0" applyFont="1" applyFill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</cellXfs>
  <cellStyles count="12">
    <cellStyle name="60% - Accent4" xfId="10" builtinId="44"/>
    <cellStyle name="Accent1" xfId="8" builtinId="29"/>
    <cellStyle name="Accent3" xfId="9" builtinId="37"/>
    <cellStyle name="Comma" xfId="11" builtinId="3"/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398690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nalysis-Jury/Jury_Over-Under-Analysis_JWD/Jury_OverUnder-Expended_Calculation_All-Clerks_v2_Final_JW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ctuals/Quan%20Analysis%20Workpap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ury\Jury%20Actuals%20Aggregated%20Data_by_Quarter_by_SFY_JW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Qtr%203%20(Apr-May-Jun)/Approved%20JAC%20Disbursement%20Figures/FINAL%20-%20Jury%20Management%20Estimate%20Endorsed%20Amounts%20042418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ilProcessing\Incoming\Jury%20Estimate\Alachua%20County%20FY1718%20Jury%20Mgmt%20Estimate%20Qtr%20ver3%20110917%20~ecs_alachuaclerk-org~11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Actuals(Expenditures)/Quantitative%20Analysis/Actual%20Expenditures%20Analysis/SFY1718_Aggregated_Jury_ACTUALS_v2_JW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y Est Database_DO NOT DELETE"/>
      <sheetName val="Pivot-JuryBreakdown"/>
      <sheetName val="(Over)Under-Expended-Analysis"/>
      <sheetName val="JAC Funding by Qtr"/>
      <sheetName val="Actuals by Qtr"/>
      <sheetName val="Clerks_(Over)Under-Expended"/>
      <sheetName val="Hardee_Do NOT DELETE"/>
      <sheetName val="Polk"/>
      <sheetName val="Seminole"/>
      <sheetName val="Santa Rosa"/>
      <sheetName val="Hardee"/>
      <sheetName val="Gilchrist"/>
      <sheetName val="Holmes"/>
      <sheetName val="Calhoun"/>
      <sheetName val="Leon"/>
      <sheetName val="Sheet9"/>
    </sheetNames>
    <sheetDataSet>
      <sheetData sheetId="0"/>
      <sheetData sheetId="1"/>
      <sheetData sheetId="2"/>
      <sheetData sheetId="3">
        <row r="4">
          <cell r="A4" t="str">
            <v>Sum of Funded Amount by JAC (with Pro-Rata Included)</v>
          </cell>
          <cell r="B4" t="str">
            <v>State Fiscal 
Year (SFY)</v>
          </cell>
          <cell r="C4" t="str">
            <v>SFY Quarters
(SFYQ#)</v>
          </cell>
          <cell r="D4" t="str">
            <v>Quarter 
Months</v>
          </cell>
        </row>
        <row r="5">
          <cell r="B5" t="str">
            <v>SFY1617</v>
          </cell>
          <cell r="F5" t="str">
            <v>SFY1718</v>
          </cell>
          <cell r="J5" t="str">
            <v>SFY1819</v>
          </cell>
          <cell r="L5" t="str">
            <v>Grand Total</v>
          </cell>
        </row>
        <row r="6">
          <cell r="B6" t="str">
            <v>Q1 - SFY</v>
          </cell>
          <cell r="C6" t="str">
            <v>Q2 - SFY</v>
          </cell>
          <cell r="D6" t="str">
            <v>Q3 - SFY</v>
          </cell>
          <cell r="E6" t="str">
            <v>Q4 - SFY</v>
          </cell>
          <cell r="F6" t="str">
            <v>Q1 - SFY</v>
          </cell>
          <cell r="G6" t="str">
            <v>Q2 - SFY</v>
          </cell>
          <cell r="H6" t="str">
            <v>Q3 - SFY</v>
          </cell>
          <cell r="I6" t="str">
            <v>Q4 - SFY</v>
          </cell>
          <cell r="J6" t="str">
            <v>Q1 - SFY</v>
          </cell>
          <cell r="K6" t="str">
            <v>Q2 - SFY</v>
          </cell>
        </row>
        <row r="7">
          <cell r="A7" t="str">
            <v>Clerk of Court:</v>
          </cell>
          <cell r="B7" t="str">
            <v>Jul-Aug-Sep</v>
          </cell>
          <cell r="C7" t="str">
            <v>Oct-Nov-Dec</v>
          </cell>
          <cell r="D7" t="str">
            <v>Jan-Feb-Mar</v>
          </cell>
          <cell r="E7" t="str">
            <v>Apr-May-Jun</v>
          </cell>
          <cell r="F7" t="str">
            <v>Jul-Aug-Sep</v>
          </cell>
          <cell r="G7" t="str">
            <v>Oct-Nov-Dec</v>
          </cell>
          <cell r="H7" t="str">
            <v>Jan-Feb-Mar</v>
          </cell>
          <cell r="I7" t="str">
            <v>Apr-May-Jun</v>
          </cell>
          <cell r="J7" t="str">
            <v>Jul-Aug-Sep</v>
          </cell>
          <cell r="K7" t="str">
            <v>Oct-Nov-Dec</v>
          </cell>
        </row>
        <row r="8">
          <cell r="A8" t="str">
            <v>Alachua</v>
          </cell>
          <cell r="B8">
            <v>29525.179710973724</v>
          </cell>
          <cell r="C8">
            <v>24270.825983999999</v>
          </cell>
          <cell r="D8">
            <v>25600</v>
          </cell>
          <cell r="E8">
            <v>98641.139840000003</v>
          </cell>
          <cell r="F8">
            <v>38847.599999999999</v>
          </cell>
          <cell r="G8">
            <v>35909.919999999998</v>
          </cell>
          <cell r="H8">
            <v>47563.09</v>
          </cell>
          <cell r="I8">
            <v>75094.142618298691</v>
          </cell>
          <cell r="J8">
            <v>51639.93</v>
          </cell>
          <cell r="K8">
            <v>23440.378666719436</v>
          </cell>
          <cell r="L8">
            <v>450532.20681999181</v>
          </cell>
        </row>
        <row r="9">
          <cell r="A9" t="str">
            <v>Baker</v>
          </cell>
          <cell r="B9">
            <v>4484.0749520913605</v>
          </cell>
          <cell r="C9">
            <v>4305.2273747400004</v>
          </cell>
          <cell r="D9">
            <v>3270.7200000000003</v>
          </cell>
          <cell r="E9">
            <v>8757.5003199999992</v>
          </cell>
          <cell r="F9">
            <v>4272.25</v>
          </cell>
          <cell r="G9">
            <v>4687.84</v>
          </cell>
          <cell r="H9">
            <v>9226.08</v>
          </cell>
          <cell r="I9">
            <v>10053.880377753871</v>
          </cell>
          <cell r="J9">
            <v>8854.15</v>
          </cell>
          <cell r="K9">
            <v>3568.9163998066492</v>
          </cell>
          <cell r="L9">
            <v>61480.639424391884</v>
          </cell>
        </row>
        <row r="10">
          <cell r="A10" t="str">
            <v>Bay</v>
          </cell>
          <cell r="B10">
            <v>23774.770788542904</v>
          </cell>
          <cell r="C10">
            <v>26980.4646084942</v>
          </cell>
          <cell r="D10">
            <v>22170</v>
          </cell>
          <cell r="E10">
            <v>43384.951759999996</v>
          </cell>
          <cell r="F10">
            <v>27375.79</v>
          </cell>
          <cell r="G10">
            <v>20223.41</v>
          </cell>
          <cell r="H10">
            <v>94262.73000000001</v>
          </cell>
          <cell r="I10">
            <v>49090.545409616418</v>
          </cell>
          <cell r="J10">
            <v>57319.33</v>
          </cell>
          <cell r="K10">
            <v>42150.634380046497</v>
          </cell>
          <cell r="L10">
            <v>406732.62694670004</v>
          </cell>
        </row>
        <row r="11">
          <cell r="A11" t="str">
            <v>Bradford</v>
          </cell>
          <cell r="B11">
            <v>5579.1727547492155</v>
          </cell>
          <cell r="C11">
            <v>4822.5657190638003</v>
          </cell>
          <cell r="D11">
            <v>8149.84</v>
          </cell>
          <cell r="E11">
            <v>9749.3145600000025</v>
          </cell>
          <cell r="F11">
            <v>8839.06</v>
          </cell>
          <cell r="G11">
            <v>8175.55</v>
          </cell>
          <cell r="H11">
            <v>24196.379999999997</v>
          </cell>
          <cell r="I11">
            <v>0</v>
          </cell>
          <cell r="J11">
            <v>0</v>
          </cell>
          <cell r="K11">
            <v>7431.1309511440322</v>
          </cell>
          <cell r="L11">
            <v>76943.013984957055</v>
          </cell>
        </row>
        <row r="12">
          <cell r="A12" t="str">
            <v>Brevard</v>
          </cell>
          <cell r="B12">
            <v>112230.24414885345</v>
          </cell>
          <cell r="C12">
            <v>107753.9346567</v>
          </cell>
          <cell r="D12">
            <v>113655</v>
          </cell>
          <cell r="E12">
            <v>145872.98584000001</v>
          </cell>
          <cell r="F12">
            <v>111495.55</v>
          </cell>
          <cell r="G12">
            <v>118797.62</v>
          </cell>
          <cell r="H12">
            <v>126295.73</v>
          </cell>
          <cell r="I12">
            <v>117658.72583809002</v>
          </cell>
          <cell r="J12">
            <v>107931.08</v>
          </cell>
          <cell r="K12">
            <v>89990.580646611488</v>
          </cell>
          <cell r="L12">
            <v>1151681.4511302551</v>
          </cell>
        </row>
        <row r="13">
          <cell r="A13" t="str">
            <v>Broward</v>
          </cell>
          <cell r="B13">
            <v>178629.31217979977</v>
          </cell>
          <cell r="C13">
            <v>208008.56331599999</v>
          </cell>
          <cell r="D13">
            <v>169514.57</v>
          </cell>
          <cell r="E13">
            <v>121011.73787999996</v>
          </cell>
          <cell r="F13">
            <v>170909.82</v>
          </cell>
          <cell r="G13">
            <v>216616.12</v>
          </cell>
          <cell r="H13">
            <v>191136.72</v>
          </cell>
          <cell r="I13">
            <v>222031.59711329947</v>
          </cell>
          <cell r="J13">
            <v>193735.46000000002</v>
          </cell>
          <cell r="K13">
            <v>225872.06275942476</v>
          </cell>
          <cell r="L13">
            <v>1897465.9632485237</v>
          </cell>
        </row>
        <row r="14">
          <cell r="A14" t="str">
            <v>Calhoun</v>
          </cell>
          <cell r="B14">
            <v>2498.2844370823918</v>
          </cell>
          <cell r="C14">
            <v>1900.8986757</v>
          </cell>
          <cell r="D14">
            <v>2350</v>
          </cell>
          <cell r="E14">
            <v>2722.5845599999998</v>
          </cell>
          <cell r="F14">
            <v>2457.4</v>
          </cell>
          <cell r="G14">
            <v>2434.46</v>
          </cell>
          <cell r="H14">
            <v>2895.0299999999997</v>
          </cell>
          <cell r="I14">
            <v>4466.4302851151124</v>
          </cell>
          <cell r="J14">
            <v>1872.27</v>
          </cell>
          <cell r="K14">
            <v>223.67192955032553</v>
          </cell>
          <cell r="L14">
            <v>23821.029887447825</v>
          </cell>
        </row>
        <row r="15">
          <cell r="A15" t="str">
            <v>Charlotte</v>
          </cell>
          <cell r="B15">
            <v>42635.741952532189</v>
          </cell>
          <cell r="C15">
            <v>38184.835442640004</v>
          </cell>
          <cell r="D15">
            <v>42663</v>
          </cell>
          <cell r="E15">
            <v>65278.403100000018</v>
          </cell>
          <cell r="F15">
            <v>42145.72</v>
          </cell>
          <cell r="G15">
            <v>13823.36</v>
          </cell>
          <cell r="H15">
            <v>18590.89</v>
          </cell>
          <cell r="I15">
            <v>38821.759678834373</v>
          </cell>
          <cell r="J15">
            <v>36780.560000000005</v>
          </cell>
          <cell r="K15">
            <v>25117.114758862488</v>
          </cell>
          <cell r="L15">
            <v>364041.38493286906</v>
          </cell>
        </row>
        <row r="16">
          <cell r="A16" t="str">
            <v>Citrus</v>
          </cell>
          <cell r="B16">
            <v>20909.554527754801</v>
          </cell>
          <cell r="C16">
            <v>21182.315973579</v>
          </cell>
          <cell r="D16">
            <v>18559.68</v>
          </cell>
          <cell r="E16">
            <v>9213.6461200000031</v>
          </cell>
          <cell r="F16">
            <v>15862.77</v>
          </cell>
          <cell r="G16">
            <v>7515.07</v>
          </cell>
          <cell r="H16">
            <v>19441.150000000001</v>
          </cell>
          <cell r="I16">
            <v>23425.752513192801</v>
          </cell>
          <cell r="J16">
            <v>21267.14</v>
          </cell>
          <cell r="K16">
            <v>19899.331224198842</v>
          </cell>
          <cell r="L16">
            <v>177276.41035872544</v>
          </cell>
        </row>
        <row r="17">
          <cell r="A17" t="str">
            <v>Clay</v>
          </cell>
          <cell r="B17">
            <v>15189.065770716708</v>
          </cell>
          <cell r="C17">
            <v>16911.503871621</v>
          </cell>
          <cell r="D17">
            <v>17499.47</v>
          </cell>
          <cell r="E17">
            <v>16423.521839999998</v>
          </cell>
          <cell r="F17">
            <v>15521.73</v>
          </cell>
          <cell r="G17">
            <v>8442.35</v>
          </cell>
          <cell r="H17">
            <v>13258.119999999999</v>
          </cell>
          <cell r="I17">
            <v>16263.834396816485</v>
          </cell>
          <cell r="J17">
            <v>10680.259999999998</v>
          </cell>
          <cell r="K17">
            <v>25490.769327326048</v>
          </cell>
          <cell r="L17">
            <v>155680.62520648024</v>
          </cell>
        </row>
        <row r="18">
          <cell r="A18" t="str">
            <v>Collier</v>
          </cell>
          <cell r="B18">
            <v>50237.725255312595</v>
          </cell>
          <cell r="C18">
            <v>69105.848784673202</v>
          </cell>
          <cell r="D18">
            <v>69609.62</v>
          </cell>
          <cell r="E18">
            <v>54738.946400000008</v>
          </cell>
          <cell r="F18">
            <v>68287.039999999994</v>
          </cell>
          <cell r="G18">
            <v>40415.33</v>
          </cell>
          <cell r="H18">
            <v>32626.18</v>
          </cell>
          <cell r="I18">
            <v>68991.418560516264</v>
          </cell>
          <cell r="J18">
            <v>56670.400000000001</v>
          </cell>
          <cell r="K18">
            <v>53367.464912325042</v>
          </cell>
          <cell r="L18">
            <v>564049.9739128272</v>
          </cell>
        </row>
        <row r="19">
          <cell r="A19" t="str">
            <v>Columbia</v>
          </cell>
          <cell r="B19">
            <v>12442.04897519294</v>
          </cell>
          <cell r="C19">
            <v>13510.127745</v>
          </cell>
          <cell r="D19">
            <v>15350</v>
          </cell>
          <cell r="E19">
            <v>19187.301749999999</v>
          </cell>
          <cell r="F19">
            <v>12988.44</v>
          </cell>
          <cell r="G19">
            <v>4921.0599999999995</v>
          </cell>
          <cell r="H19">
            <v>18423.27</v>
          </cell>
          <cell r="I19">
            <v>14517.014477407311</v>
          </cell>
          <cell r="J19">
            <v>15251.83</v>
          </cell>
          <cell r="K19">
            <v>17045.348691523122</v>
          </cell>
          <cell r="L19">
            <v>143636.44163912337</v>
          </cell>
        </row>
        <row r="20">
          <cell r="A20" t="str">
            <v>DeSoto</v>
          </cell>
          <cell r="B20">
            <v>9209.6836485741642</v>
          </cell>
          <cell r="C20">
            <v>8842.3549071239995</v>
          </cell>
          <cell r="D20">
            <v>6432.35</v>
          </cell>
          <cell r="E20">
            <v>0</v>
          </cell>
          <cell r="F20">
            <v>5910.52</v>
          </cell>
          <cell r="G20">
            <v>9277.11</v>
          </cell>
          <cell r="H20">
            <v>9689.89</v>
          </cell>
          <cell r="I20">
            <v>9953.6387255906247</v>
          </cell>
          <cell r="J20">
            <v>7769.99</v>
          </cell>
          <cell r="K20">
            <v>3921.5076509840942</v>
          </cell>
          <cell r="L20">
            <v>71007.044932272867</v>
          </cell>
        </row>
        <row r="21">
          <cell r="A21" t="str">
            <v>Dixie</v>
          </cell>
          <cell r="B21">
            <v>4986.6942321209799</v>
          </cell>
          <cell r="C21">
            <v>8418.9427632000006</v>
          </cell>
          <cell r="D21">
            <v>8880</v>
          </cell>
          <cell r="E21">
            <v>0</v>
          </cell>
          <cell r="F21">
            <v>2673.22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4815.6597828624699</v>
          </cell>
          <cell r="L21">
            <v>29774.51677818345</v>
          </cell>
        </row>
        <row r="22">
          <cell r="A22" t="str">
            <v>Duval</v>
          </cell>
          <cell r="B22">
            <v>126443.42867030716</v>
          </cell>
          <cell r="C22">
            <v>112461.100182843</v>
          </cell>
          <cell r="D22">
            <v>99898.920000000013</v>
          </cell>
          <cell r="E22">
            <v>105456.44725999997</v>
          </cell>
          <cell r="F22">
            <v>102567.56</v>
          </cell>
          <cell r="G22">
            <v>94992.35</v>
          </cell>
          <cell r="H22">
            <v>114211.69</v>
          </cell>
          <cell r="I22">
            <v>146237.01013516786</v>
          </cell>
          <cell r="J22">
            <v>98640.03</v>
          </cell>
          <cell r="K22">
            <v>73905.10422248856</v>
          </cell>
          <cell r="L22">
            <v>1074813.6404708065</v>
          </cell>
        </row>
        <row r="23">
          <cell r="A23" t="str">
            <v>Escambia</v>
          </cell>
          <cell r="B23">
            <v>69071.007923011057</v>
          </cell>
          <cell r="C23">
            <v>70227.492772832993</v>
          </cell>
          <cell r="D23">
            <v>73282</v>
          </cell>
          <cell r="E23">
            <v>74915.399550000002</v>
          </cell>
          <cell r="F23">
            <v>75401.62</v>
          </cell>
          <cell r="G23">
            <v>68083.399999999994</v>
          </cell>
          <cell r="H23">
            <v>64763.68</v>
          </cell>
          <cell r="I23">
            <v>79135.295689674138</v>
          </cell>
          <cell r="J23">
            <v>70590.97</v>
          </cell>
          <cell r="K23">
            <v>64877.528956405687</v>
          </cell>
          <cell r="L23">
            <v>710348.39489192388</v>
          </cell>
        </row>
        <row r="24">
          <cell r="A24" t="str">
            <v>Flagler</v>
          </cell>
          <cell r="B24">
            <v>13921.270353354766</v>
          </cell>
          <cell r="C24">
            <v>14549.22248244</v>
          </cell>
          <cell r="D24">
            <v>15188.49</v>
          </cell>
          <cell r="E24">
            <v>15764.857260000002</v>
          </cell>
          <cell r="F24">
            <v>15054.43</v>
          </cell>
          <cell r="G24">
            <v>15124.97</v>
          </cell>
          <cell r="H24">
            <v>17453.63</v>
          </cell>
          <cell r="I24">
            <v>12062.593615316018</v>
          </cell>
          <cell r="J24">
            <v>21162.25</v>
          </cell>
          <cell r="K24">
            <v>19766.081040753579</v>
          </cell>
          <cell r="L24">
            <v>160047.79475186436</v>
          </cell>
        </row>
        <row r="25">
          <cell r="A25" t="str">
            <v>Franklin</v>
          </cell>
          <cell r="B25">
            <v>3324.1698737000202</v>
          </cell>
          <cell r="C25">
            <v>3124.5749409066002</v>
          </cell>
          <cell r="D25">
            <v>3197.36</v>
          </cell>
          <cell r="E25">
            <v>8935.4628000000012</v>
          </cell>
          <cell r="F25">
            <v>5230.6499999999996</v>
          </cell>
          <cell r="G25">
            <v>1299.1799999999998</v>
          </cell>
          <cell r="H25">
            <v>894.52</v>
          </cell>
          <cell r="I25">
            <v>3797.2452456664846</v>
          </cell>
          <cell r="J25">
            <v>4284.53</v>
          </cell>
          <cell r="K25">
            <v>4611.6845020501032</v>
          </cell>
          <cell r="L25">
            <v>38699.377362323212</v>
          </cell>
        </row>
        <row r="26">
          <cell r="A26" t="str">
            <v>Gadsden</v>
          </cell>
          <cell r="B26">
            <v>15310.63248891798</v>
          </cell>
          <cell r="C26">
            <v>17468.832194070001</v>
          </cell>
          <cell r="D26">
            <v>16095.04</v>
          </cell>
          <cell r="E26">
            <v>11916.32936</v>
          </cell>
          <cell r="F26">
            <v>14429.590000000002</v>
          </cell>
          <cell r="G26">
            <v>9643.85</v>
          </cell>
          <cell r="H26">
            <v>17123.53</v>
          </cell>
          <cell r="I26">
            <v>11705.586044606844</v>
          </cell>
          <cell r="J26">
            <v>11818.34</v>
          </cell>
          <cell r="K26">
            <v>14686.885084270569</v>
          </cell>
          <cell r="L26">
            <v>140198.61517186539</v>
          </cell>
        </row>
        <row r="27">
          <cell r="A27" t="str">
            <v>Gilchrist</v>
          </cell>
          <cell r="B27">
            <v>5549.5488286178033</v>
          </cell>
          <cell r="C27">
            <v>0</v>
          </cell>
          <cell r="D27">
            <v>600.89000000000033</v>
          </cell>
          <cell r="E27">
            <v>3522.2205199999994</v>
          </cell>
          <cell r="F27">
            <v>2354.4</v>
          </cell>
          <cell r="G27">
            <v>0</v>
          </cell>
          <cell r="H27">
            <v>12677.16</v>
          </cell>
          <cell r="I27">
            <v>0</v>
          </cell>
          <cell r="J27">
            <v>0</v>
          </cell>
          <cell r="K27">
            <v>0</v>
          </cell>
          <cell r="L27">
            <v>24704.2193486178</v>
          </cell>
        </row>
        <row r="28">
          <cell r="A28" t="str">
            <v>Glades</v>
          </cell>
          <cell r="B28">
            <v>4573.6774539968374</v>
          </cell>
          <cell r="C28">
            <v>4387.2836243070005</v>
          </cell>
          <cell r="D28">
            <v>4782</v>
          </cell>
          <cell r="E28">
            <v>5983.9779000000008</v>
          </cell>
          <cell r="F28">
            <v>4909.38</v>
          </cell>
          <cell r="G28">
            <v>4362.6400000000003</v>
          </cell>
          <cell r="H28">
            <v>4769.9399999999996</v>
          </cell>
          <cell r="I28">
            <v>4644.3451124067278</v>
          </cell>
          <cell r="J28">
            <v>6478.9</v>
          </cell>
          <cell r="K28">
            <v>5252.3842579740667</v>
          </cell>
          <cell r="L28">
            <v>50144.528348684638</v>
          </cell>
        </row>
        <row r="29">
          <cell r="A29" t="str">
            <v>Gulf</v>
          </cell>
          <cell r="B29">
            <v>5613.7340019025287</v>
          </cell>
          <cell r="C29">
            <v>4507.5569440073996</v>
          </cell>
          <cell r="D29">
            <v>4515.79</v>
          </cell>
          <cell r="E29">
            <v>6665.8125</v>
          </cell>
          <cell r="F29">
            <v>5210.66</v>
          </cell>
          <cell r="G29">
            <v>4878.55</v>
          </cell>
          <cell r="H29">
            <v>6084.36</v>
          </cell>
          <cell r="I29">
            <v>6161.5406764408663</v>
          </cell>
          <cell r="J29">
            <v>5426.79</v>
          </cell>
          <cell r="K29">
            <v>3992.5374785004474</v>
          </cell>
          <cell r="L29">
            <v>53057.331600851241</v>
          </cell>
        </row>
        <row r="30">
          <cell r="A30" t="str">
            <v>Hamilton</v>
          </cell>
          <cell r="B30">
            <v>2409.4126586881566</v>
          </cell>
          <cell r="C30">
            <v>3363.7847887200001</v>
          </cell>
          <cell r="D30">
            <v>4374.46</v>
          </cell>
          <cell r="E30">
            <v>3097.0990049999996</v>
          </cell>
          <cell r="F30">
            <v>1877.63</v>
          </cell>
          <cell r="G30">
            <v>6264.77</v>
          </cell>
          <cell r="H30">
            <v>7685.99</v>
          </cell>
          <cell r="I30">
            <v>5346.5810925656433</v>
          </cell>
          <cell r="J30">
            <v>5740.4900000000007</v>
          </cell>
          <cell r="K30">
            <v>0</v>
          </cell>
          <cell r="L30">
            <v>40160.217544973799</v>
          </cell>
        </row>
        <row r="31">
          <cell r="A31" t="str">
            <v>Hardee</v>
          </cell>
          <cell r="B31">
            <v>12471.672901324351</v>
          </cell>
          <cell r="C31">
            <v>8052.9842151599996</v>
          </cell>
          <cell r="D31">
            <v>0</v>
          </cell>
          <cell r="E31">
            <v>0</v>
          </cell>
          <cell r="F31">
            <v>5395.5</v>
          </cell>
          <cell r="G31">
            <v>7510.51</v>
          </cell>
          <cell r="H31">
            <v>7489.57</v>
          </cell>
          <cell r="I31">
            <v>15167.105397469852</v>
          </cell>
          <cell r="J31">
            <v>9078.92</v>
          </cell>
          <cell r="K31">
            <v>7346.4806093808484</v>
          </cell>
          <cell r="L31">
            <v>72512.743123335051</v>
          </cell>
        </row>
        <row r="32">
          <cell r="A32" t="str">
            <v>Hendry</v>
          </cell>
          <cell r="B32">
            <v>11239.811306359812</v>
          </cell>
          <cell r="C32">
            <v>11573.67610155</v>
          </cell>
          <cell r="D32">
            <v>12532.5</v>
          </cell>
          <cell r="E32">
            <v>8034.9267600000012</v>
          </cell>
          <cell r="F32">
            <v>11875</v>
          </cell>
          <cell r="G32">
            <v>12333.92</v>
          </cell>
          <cell r="H32">
            <v>16866.89</v>
          </cell>
          <cell r="I32">
            <v>22301.406824842961</v>
          </cell>
          <cell r="J32">
            <v>14653.42</v>
          </cell>
          <cell r="K32">
            <v>12643.189252700535</v>
          </cell>
          <cell r="L32">
            <v>134054.74024545329</v>
          </cell>
        </row>
        <row r="33">
          <cell r="A33" t="str">
            <v>Hernando</v>
          </cell>
          <cell r="B33">
            <v>33367.797915899573</v>
          </cell>
          <cell r="C33">
            <v>31443.575602418397</v>
          </cell>
          <cell r="D33">
            <v>36924</v>
          </cell>
          <cell r="E33">
            <v>63749.104200000002</v>
          </cell>
          <cell r="F33">
            <v>40900.42</v>
          </cell>
          <cell r="G33">
            <v>22514.760000000002</v>
          </cell>
          <cell r="H33">
            <v>31027.55</v>
          </cell>
          <cell r="I33">
            <v>48501.904097199716</v>
          </cell>
          <cell r="J33">
            <v>36780.31</v>
          </cell>
          <cell r="K33">
            <v>24269.807961746261</v>
          </cell>
          <cell r="L33">
            <v>369479.22977726394</v>
          </cell>
        </row>
        <row r="34">
          <cell r="A34" t="str">
            <v>Highlands</v>
          </cell>
          <cell r="B34">
            <v>22131.808096010722</v>
          </cell>
          <cell r="C34">
            <v>28347.566286000001</v>
          </cell>
          <cell r="D34">
            <v>20660</v>
          </cell>
          <cell r="E34">
            <v>36110.351549999992</v>
          </cell>
          <cell r="F34">
            <v>21719.34</v>
          </cell>
          <cell r="G34">
            <v>17744.68</v>
          </cell>
          <cell r="H34">
            <v>25058.61</v>
          </cell>
          <cell r="I34">
            <v>14430.759341932782</v>
          </cell>
          <cell r="J34">
            <v>21716.84</v>
          </cell>
          <cell r="K34">
            <v>23339.180554427221</v>
          </cell>
          <cell r="L34">
            <v>231259.13582837069</v>
          </cell>
        </row>
        <row r="35">
          <cell r="A35" t="str">
            <v>Hillsborough</v>
          </cell>
          <cell r="B35">
            <v>150788.746401499</v>
          </cell>
          <cell r="C35">
            <v>149677.99422749999</v>
          </cell>
          <cell r="D35">
            <v>104506.57</v>
          </cell>
          <cell r="E35">
            <v>110055.18565999999</v>
          </cell>
          <cell r="F35">
            <v>118617.61</v>
          </cell>
          <cell r="G35">
            <v>114196.27</v>
          </cell>
          <cell r="H35">
            <v>145068.51999999999</v>
          </cell>
          <cell r="I35">
            <v>110023.20625144584</v>
          </cell>
          <cell r="J35">
            <v>103261.17</v>
          </cell>
          <cell r="K35">
            <v>130810.49540186612</v>
          </cell>
          <cell r="L35">
            <v>1237005.7679423108</v>
          </cell>
        </row>
        <row r="36">
          <cell r="A36" t="str">
            <v>Holmes</v>
          </cell>
          <cell r="B36">
            <v>3473.8990710102194</v>
          </cell>
          <cell r="C36">
            <v>2924.8241469</v>
          </cell>
          <cell r="D36">
            <v>3252.67</v>
          </cell>
          <cell r="E36">
            <v>4198.5146999999997</v>
          </cell>
          <cell r="F36">
            <v>6074.35</v>
          </cell>
          <cell r="G36">
            <v>5605.72</v>
          </cell>
          <cell r="H36">
            <v>3359.76</v>
          </cell>
          <cell r="I36">
            <v>3328.2663538088327</v>
          </cell>
          <cell r="J36">
            <v>4238.66</v>
          </cell>
          <cell r="K36">
            <v>3560.4208926154056</v>
          </cell>
          <cell r="L36">
            <v>40017.085164334458</v>
          </cell>
        </row>
        <row r="37">
          <cell r="A37" t="str">
            <v>Indian River</v>
          </cell>
          <cell r="B37">
            <v>31656.917435390111</v>
          </cell>
          <cell r="C37">
            <v>33625.5892239198</v>
          </cell>
          <cell r="D37">
            <v>30349.239999999998</v>
          </cell>
          <cell r="E37">
            <v>73687.094250000009</v>
          </cell>
          <cell r="F37">
            <v>47230.64</v>
          </cell>
          <cell r="G37">
            <v>28580.68</v>
          </cell>
          <cell r="H37">
            <v>33735.17</v>
          </cell>
          <cell r="I37">
            <v>40754.68044768773</v>
          </cell>
          <cell r="J37">
            <v>41434.79</v>
          </cell>
          <cell r="K37">
            <v>57215.532597339617</v>
          </cell>
          <cell r="L37">
            <v>418270.33395433723</v>
          </cell>
        </row>
        <row r="38">
          <cell r="A38" t="str">
            <v>Jackson</v>
          </cell>
          <cell r="B38">
            <v>3347.5036528495289</v>
          </cell>
          <cell r="C38">
            <v>3231.0537091199999</v>
          </cell>
          <cell r="D38">
            <v>2678.71</v>
          </cell>
          <cell r="E38">
            <v>1436.8140800000006</v>
          </cell>
          <cell r="F38">
            <v>7112.25</v>
          </cell>
          <cell r="G38">
            <v>8520</v>
          </cell>
          <cell r="H38">
            <v>7121.5</v>
          </cell>
          <cell r="I38">
            <v>10556.741680528357</v>
          </cell>
          <cell r="J38">
            <v>7605.4</v>
          </cell>
          <cell r="K38">
            <v>8042.2811168375838</v>
          </cell>
          <cell r="L38">
            <v>59652.254239335474</v>
          </cell>
        </row>
        <row r="39">
          <cell r="A39" t="str">
            <v>Jefferson</v>
          </cell>
          <cell r="B39">
            <v>3265.109639636029</v>
          </cell>
          <cell r="C39">
            <v>3310.1519517702</v>
          </cell>
          <cell r="D39">
            <v>3720.78</v>
          </cell>
          <cell r="E39">
            <v>14487.386549999999</v>
          </cell>
          <cell r="F39">
            <v>5739.65</v>
          </cell>
          <cell r="G39">
            <v>8123.5</v>
          </cell>
          <cell r="H39">
            <v>11779.26</v>
          </cell>
          <cell r="I39">
            <v>16442.194654575891</v>
          </cell>
          <cell r="J39">
            <v>11407.800000000001</v>
          </cell>
          <cell r="K39">
            <v>7545.303180396787</v>
          </cell>
          <cell r="L39">
            <v>85821.135976378908</v>
          </cell>
        </row>
        <row r="40">
          <cell r="A40" t="str">
            <v>Lafayette</v>
          </cell>
          <cell r="B40">
            <v>2970.3713239125696</v>
          </cell>
          <cell r="C40">
            <v>1504.60159518</v>
          </cell>
          <cell r="D40">
            <v>0</v>
          </cell>
          <cell r="E40">
            <v>0</v>
          </cell>
          <cell r="F40">
            <v>0</v>
          </cell>
          <cell r="G40">
            <v>24.460000000000036</v>
          </cell>
          <cell r="H40">
            <v>3062.3</v>
          </cell>
          <cell r="I40">
            <v>4103.5529306859025</v>
          </cell>
          <cell r="J40">
            <v>0</v>
          </cell>
          <cell r="K40">
            <v>0</v>
          </cell>
          <cell r="L40">
            <v>11665.285849778473</v>
          </cell>
        </row>
        <row r="41">
          <cell r="A41" t="str">
            <v>Lake</v>
          </cell>
          <cell r="B41">
            <v>52630.854629270514</v>
          </cell>
          <cell r="C41">
            <v>51333.745035300002</v>
          </cell>
          <cell r="D41">
            <v>54145</v>
          </cell>
          <cell r="E41">
            <v>47181.585650000001</v>
          </cell>
          <cell r="F41">
            <v>53116.24</v>
          </cell>
          <cell r="G41">
            <v>44743.83</v>
          </cell>
          <cell r="H41">
            <v>53463.76</v>
          </cell>
          <cell r="I41">
            <v>52416.3173528056</v>
          </cell>
          <cell r="J41">
            <v>61511.25</v>
          </cell>
          <cell r="K41">
            <v>54582.433251636219</v>
          </cell>
          <cell r="L41">
            <v>525125.01591901225</v>
          </cell>
        </row>
        <row r="42">
          <cell r="A42" t="str">
            <v>Lee</v>
          </cell>
          <cell r="B42">
            <v>60136.570046765875</v>
          </cell>
          <cell r="C42">
            <v>60885.6423708</v>
          </cell>
          <cell r="D42">
            <v>57538.07</v>
          </cell>
          <cell r="E42">
            <v>73503.080490000022</v>
          </cell>
          <cell r="F42">
            <v>65553.36</v>
          </cell>
          <cell r="G42">
            <v>51782.04</v>
          </cell>
          <cell r="H42">
            <v>59069.82</v>
          </cell>
          <cell r="I42">
            <v>56381.460189465768</v>
          </cell>
          <cell r="J42">
            <v>74180.989999999991</v>
          </cell>
          <cell r="K42">
            <v>65001.941965522667</v>
          </cell>
          <cell r="L42">
            <v>624032.97506255435</v>
          </cell>
        </row>
        <row r="43">
          <cell r="A43" t="str">
            <v>Leon</v>
          </cell>
          <cell r="B43">
            <v>58424.790973830422</v>
          </cell>
          <cell r="C43">
            <v>65681.197315165191</v>
          </cell>
          <cell r="D43">
            <v>58490</v>
          </cell>
          <cell r="E43">
            <v>64583.38470000001</v>
          </cell>
          <cell r="F43">
            <v>60758.23</v>
          </cell>
          <cell r="G43">
            <v>60698.97</v>
          </cell>
          <cell r="H43">
            <v>49996.04</v>
          </cell>
          <cell r="I43">
            <v>82942.498780909518</v>
          </cell>
          <cell r="J43">
            <v>65832.810000000012</v>
          </cell>
          <cell r="K43">
            <v>76592.122336115528</v>
          </cell>
          <cell r="L43">
            <v>644000.04410602071</v>
          </cell>
        </row>
        <row r="44">
          <cell r="A44" t="str">
            <v>Levy</v>
          </cell>
          <cell r="B44">
            <v>17202.574405942632</v>
          </cell>
          <cell r="C44">
            <v>15759.473947024202</v>
          </cell>
          <cell r="D44">
            <v>14495.380000000001</v>
          </cell>
          <cell r="E44">
            <v>28322.974349999997</v>
          </cell>
          <cell r="F44">
            <v>16735.86</v>
          </cell>
          <cell r="G44">
            <v>13625.619999999999</v>
          </cell>
          <cell r="H44">
            <v>18426.72</v>
          </cell>
          <cell r="I44">
            <v>8491.4488751015797</v>
          </cell>
          <cell r="J44">
            <v>14150.91</v>
          </cell>
          <cell r="K44">
            <v>22004.619482905397</v>
          </cell>
          <cell r="L44">
            <v>169215.58106097381</v>
          </cell>
        </row>
        <row r="45">
          <cell r="A45" t="str">
            <v>Liberty</v>
          </cell>
          <cell r="B45">
            <v>2832.0275888788769</v>
          </cell>
          <cell r="C45">
            <v>2333.22276354</v>
          </cell>
          <cell r="D45">
            <v>2327</v>
          </cell>
          <cell r="E45">
            <v>1803.7997600000001</v>
          </cell>
          <cell r="F45">
            <v>2224.91</v>
          </cell>
          <cell r="G45">
            <v>1569.6100000000001</v>
          </cell>
          <cell r="H45">
            <v>3549.45</v>
          </cell>
          <cell r="I45">
            <v>5538.3240612685404</v>
          </cell>
          <cell r="J45">
            <v>2603</v>
          </cell>
          <cell r="K45">
            <v>1241.3044116040357</v>
          </cell>
          <cell r="L45">
            <v>26022.648585291456</v>
          </cell>
        </row>
        <row r="46">
          <cell r="A46" t="str">
            <v>Madison</v>
          </cell>
          <cell r="B46">
            <v>1523.6572673589449</v>
          </cell>
          <cell r="C46">
            <v>3893.7610279800001</v>
          </cell>
          <cell r="D46">
            <v>3903.52</v>
          </cell>
          <cell r="E46">
            <v>0</v>
          </cell>
          <cell r="F46">
            <v>2411.71</v>
          </cell>
          <cell r="G46">
            <v>394.15000000000009</v>
          </cell>
          <cell r="H46">
            <v>6797.54</v>
          </cell>
          <cell r="I46">
            <v>5128.0331081564082</v>
          </cell>
          <cell r="J46">
            <v>1429.5999999999995</v>
          </cell>
          <cell r="K46">
            <v>4627.4842985764271</v>
          </cell>
          <cell r="L46">
            <v>30109.455702071777</v>
          </cell>
        </row>
        <row r="47">
          <cell r="A47" t="str">
            <v>Manatee</v>
          </cell>
          <cell r="B47">
            <v>38838.586599576003</v>
          </cell>
          <cell r="C47">
            <v>34314.529892583596</v>
          </cell>
          <cell r="D47">
            <v>29279.31</v>
          </cell>
          <cell r="E47">
            <v>35065.855530000001</v>
          </cell>
          <cell r="F47">
            <v>34585.120000000003</v>
          </cell>
          <cell r="G47">
            <v>51564</v>
          </cell>
          <cell r="H47">
            <v>41376.239999999998</v>
          </cell>
          <cell r="I47">
            <v>34155.895325605801</v>
          </cell>
          <cell r="J47">
            <v>34713.11</v>
          </cell>
          <cell r="K47">
            <v>32718.534457956219</v>
          </cell>
          <cell r="L47">
            <v>366611.1818057216</v>
          </cell>
        </row>
        <row r="48">
          <cell r="A48" t="str">
            <v>Marion</v>
          </cell>
          <cell r="B48">
            <v>60548.066130015271</v>
          </cell>
          <cell r="C48">
            <v>58133.103165220804</v>
          </cell>
          <cell r="D48">
            <v>63141.72</v>
          </cell>
          <cell r="E48">
            <v>30494.076990000001</v>
          </cell>
          <cell r="F48">
            <v>49870.229999999996</v>
          </cell>
          <cell r="G48">
            <v>63925.42</v>
          </cell>
          <cell r="H48">
            <v>52504.82</v>
          </cell>
          <cell r="I48">
            <v>53910.904845985504</v>
          </cell>
          <cell r="J48">
            <v>46593.27</v>
          </cell>
          <cell r="K48">
            <v>45303.861919286821</v>
          </cell>
          <cell r="L48">
            <v>524425.47305050842</v>
          </cell>
        </row>
        <row r="49">
          <cell r="A49" t="str">
            <v>Martin</v>
          </cell>
          <cell r="B49">
            <v>34201.731185782905</v>
          </cell>
          <cell r="C49">
            <v>37482.0054145752</v>
          </cell>
          <cell r="D49">
            <v>39189.85</v>
          </cell>
          <cell r="E49">
            <v>62881.513800000001</v>
          </cell>
          <cell r="F49">
            <v>35112.76</v>
          </cell>
          <cell r="G49">
            <v>15284.7</v>
          </cell>
          <cell r="H49">
            <v>27515.96</v>
          </cell>
          <cell r="I49">
            <v>39286.907868669005</v>
          </cell>
          <cell r="J49">
            <v>36221.789999999994</v>
          </cell>
          <cell r="K49">
            <v>48344.016104661088</v>
          </cell>
          <cell r="L49">
            <v>375521.23437368817</v>
          </cell>
        </row>
        <row r="50">
          <cell r="A50" t="str">
            <v>Miami-Dade</v>
          </cell>
          <cell r="B50">
            <v>278401.5400572755</v>
          </cell>
          <cell r="C50">
            <v>267569.07547282201</v>
          </cell>
          <cell r="D50">
            <v>253559.86000000002</v>
          </cell>
          <cell r="E50">
            <v>237608.69089999996</v>
          </cell>
          <cell r="F50">
            <v>276699.16000000003</v>
          </cell>
          <cell r="G50">
            <v>236038.18</v>
          </cell>
          <cell r="H50">
            <v>326612.06</v>
          </cell>
          <cell r="I50">
            <v>232499.38138018205</v>
          </cell>
          <cell r="J50">
            <v>278239.52999999997</v>
          </cell>
          <cell r="K50">
            <v>336236.83654523781</v>
          </cell>
          <cell r="L50">
            <v>2723464.3143555173</v>
          </cell>
        </row>
        <row r="51">
          <cell r="A51" t="str">
            <v>Monroe</v>
          </cell>
          <cell r="B51">
            <v>35538.382482116293</v>
          </cell>
          <cell r="C51">
            <v>36353.146544160001</v>
          </cell>
          <cell r="D51">
            <v>40598</v>
          </cell>
          <cell r="E51">
            <v>20481.257010000016</v>
          </cell>
          <cell r="F51">
            <v>33779.79</v>
          </cell>
          <cell r="G51">
            <v>40315.26</v>
          </cell>
          <cell r="H51">
            <v>39468.85</v>
          </cell>
          <cell r="I51">
            <v>68566.903527799266</v>
          </cell>
          <cell r="J51">
            <v>736.79000000000178</v>
          </cell>
          <cell r="K51">
            <v>30959.93676662798</v>
          </cell>
          <cell r="L51">
            <v>346798.31633070356</v>
          </cell>
        </row>
        <row r="52">
          <cell r="A52" t="str">
            <v>Nassau</v>
          </cell>
          <cell r="B52">
            <v>16705.919409707472</v>
          </cell>
          <cell r="C52">
            <v>14992.923519960001</v>
          </cell>
          <cell r="D52">
            <v>17405</v>
          </cell>
          <cell r="E52">
            <v>15589.349700000002</v>
          </cell>
          <cell r="F52">
            <v>15049.26</v>
          </cell>
          <cell r="G52">
            <v>16369.3</v>
          </cell>
          <cell r="H52">
            <v>14601.619999999999</v>
          </cell>
          <cell r="I52">
            <v>16448.331696576606</v>
          </cell>
          <cell r="J52">
            <v>14055.609999999999</v>
          </cell>
          <cell r="K52">
            <v>23998.912093308958</v>
          </cell>
          <cell r="L52">
            <v>165216.22641955302</v>
          </cell>
        </row>
        <row r="53">
          <cell r="A53" t="str">
            <v>Okaloosa</v>
          </cell>
          <cell r="B53">
            <v>21907.278485218707</v>
          </cell>
          <cell r="C53">
            <v>28262.239163400001</v>
          </cell>
          <cell r="D53">
            <v>25140</v>
          </cell>
          <cell r="E53">
            <v>24799.634429999995</v>
          </cell>
          <cell r="F53">
            <v>27154.080000000002</v>
          </cell>
          <cell r="G53">
            <v>35548.61</v>
          </cell>
          <cell r="H53">
            <v>11726.31</v>
          </cell>
          <cell r="I53">
            <v>24583.139243798087</v>
          </cell>
          <cell r="J53">
            <v>19537.41</v>
          </cell>
          <cell r="K53">
            <v>16726.776406098437</v>
          </cell>
          <cell r="L53">
            <v>235385.47772851525</v>
          </cell>
        </row>
        <row r="54">
          <cell r="A54" t="str">
            <v>Okeechobee</v>
          </cell>
          <cell r="B54">
            <v>17393.322866302795</v>
          </cell>
          <cell r="C54">
            <v>15257.342792105999</v>
          </cell>
          <cell r="D54">
            <v>17200.629999999997</v>
          </cell>
          <cell r="E54">
            <v>7284.5061699999987</v>
          </cell>
          <cell r="F54">
            <v>14097.95</v>
          </cell>
          <cell r="G54">
            <v>20343.8</v>
          </cell>
          <cell r="H54">
            <v>20989.93</v>
          </cell>
          <cell r="I54">
            <v>20904.913019126056</v>
          </cell>
          <cell r="J54">
            <v>26664.6</v>
          </cell>
          <cell r="K54">
            <v>23493.937299012057</v>
          </cell>
          <cell r="L54">
            <v>183630.93214654693</v>
          </cell>
        </row>
        <row r="55">
          <cell r="A55" t="str">
            <v>Orange</v>
          </cell>
          <cell r="B55">
            <v>175576.0728598556</v>
          </cell>
          <cell r="C55">
            <v>172128.50826269999</v>
          </cell>
          <cell r="D55">
            <v>181555</v>
          </cell>
          <cell r="E55">
            <v>229201.91789999994</v>
          </cell>
          <cell r="F55">
            <v>192820.45</v>
          </cell>
          <cell r="G55">
            <v>166716.29</v>
          </cell>
          <cell r="H55">
            <v>156197.51</v>
          </cell>
          <cell r="I55">
            <v>203814.29275538211</v>
          </cell>
          <cell r="J55">
            <v>175929.28999999998</v>
          </cell>
          <cell r="K55">
            <v>156089.64349190769</v>
          </cell>
          <cell r="L55">
            <v>1810028.9752698455</v>
          </cell>
        </row>
        <row r="56">
          <cell r="A56" t="str">
            <v>Osceola</v>
          </cell>
          <cell r="B56">
            <v>61192.495144435961</v>
          </cell>
          <cell r="C56">
            <v>67769.199409144203</v>
          </cell>
          <cell r="D56">
            <v>63456</v>
          </cell>
          <cell r="E56">
            <v>87816.755250000017</v>
          </cell>
          <cell r="F56">
            <v>87206.87999999999</v>
          </cell>
          <cell r="G56">
            <v>44593.240000000005</v>
          </cell>
          <cell r="H56">
            <v>41499.94</v>
          </cell>
          <cell r="I56">
            <v>65699.875474163317</v>
          </cell>
          <cell r="J56">
            <v>59429.29</v>
          </cell>
          <cell r="K56">
            <v>90911.041148041884</v>
          </cell>
          <cell r="L56">
            <v>669574.71642578533</v>
          </cell>
        </row>
        <row r="57">
          <cell r="A57" t="str">
            <v>Palm Beach</v>
          </cell>
          <cell r="B57">
            <v>213203.23837349776</v>
          </cell>
          <cell r="C57">
            <v>196273.23972108</v>
          </cell>
          <cell r="D57">
            <v>216891.66</v>
          </cell>
          <cell r="E57">
            <v>196771.03001999998</v>
          </cell>
          <cell r="F57">
            <v>199451.37</v>
          </cell>
          <cell r="G57">
            <v>155470.1</v>
          </cell>
          <cell r="H57">
            <v>225051.45</v>
          </cell>
          <cell r="I57">
            <v>213550.76928024105</v>
          </cell>
          <cell r="J57">
            <v>232464.97</v>
          </cell>
          <cell r="K57">
            <v>169057.47193027707</v>
          </cell>
          <cell r="L57">
            <v>2018185.299325096</v>
          </cell>
        </row>
        <row r="58">
          <cell r="A58" t="str">
            <v>Pasco</v>
          </cell>
          <cell r="B58">
            <v>55290.135230235086</v>
          </cell>
          <cell r="C58">
            <v>53084.885130045601</v>
          </cell>
          <cell r="D58">
            <v>32442.959999999999</v>
          </cell>
          <cell r="E58">
            <v>39277.072440000004</v>
          </cell>
          <cell r="F58">
            <v>46007.27</v>
          </cell>
          <cell r="G58">
            <v>73635.69</v>
          </cell>
          <cell r="H58">
            <v>30462.82</v>
          </cell>
          <cell r="I58">
            <v>37812.691395549533</v>
          </cell>
          <cell r="J58">
            <v>86962.31</v>
          </cell>
          <cell r="K58">
            <v>74019.932083274558</v>
          </cell>
          <cell r="L58">
            <v>528995.76627910475</v>
          </cell>
        </row>
        <row r="59">
          <cell r="A59" t="str">
            <v>Pinellas</v>
          </cell>
          <cell r="B59">
            <v>179293.87558934779</v>
          </cell>
          <cell r="C59">
            <v>173697.57923939999</v>
          </cell>
          <cell r="D59">
            <v>145609.02000000002</v>
          </cell>
          <cell r="E59">
            <v>162520.00144000005</v>
          </cell>
          <cell r="F59">
            <v>153249.01999999999</v>
          </cell>
          <cell r="G59">
            <v>121397.20999999999</v>
          </cell>
          <cell r="H59">
            <v>189727.77</v>
          </cell>
          <cell r="I59">
            <v>147493.47050026531</v>
          </cell>
          <cell r="J59">
            <v>154960.68</v>
          </cell>
          <cell r="K59">
            <v>147684.53034402843</v>
          </cell>
          <cell r="L59">
            <v>1575633.1571130415</v>
          </cell>
        </row>
        <row r="60">
          <cell r="A60" t="str">
            <v>Polk</v>
          </cell>
          <cell r="B60">
            <v>89455.290741887744</v>
          </cell>
          <cell r="C60">
            <v>90715.312333987793</v>
          </cell>
          <cell r="D60">
            <v>105400</v>
          </cell>
          <cell r="E60">
            <v>95758.439850000039</v>
          </cell>
          <cell r="F60">
            <v>88290</v>
          </cell>
          <cell r="G60">
            <v>73858.41</v>
          </cell>
          <cell r="H60">
            <v>69893.070000000007</v>
          </cell>
          <cell r="I60">
            <v>89269.363450085701</v>
          </cell>
          <cell r="J60">
            <v>71939.12999999999</v>
          </cell>
          <cell r="K60">
            <v>79553.683845723834</v>
          </cell>
          <cell r="L60">
            <v>854132.70022168523</v>
          </cell>
        </row>
        <row r="61">
          <cell r="A61" t="str">
            <v>Putnam</v>
          </cell>
          <cell r="B61">
            <v>25387.704694619879</v>
          </cell>
          <cell r="C61">
            <v>36912.513236760002</v>
          </cell>
          <cell r="D61">
            <v>33059.599999999999</v>
          </cell>
          <cell r="E61">
            <v>22554.15561999999</v>
          </cell>
          <cell r="F61">
            <v>25849.35</v>
          </cell>
          <cell r="G61">
            <v>18528.87</v>
          </cell>
          <cell r="H61">
            <v>40483.379999999997</v>
          </cell>
          <cell r="I61">
            <v>14606.318336972512</v>
          </cell>
          <cell r="J61">
            <v>19783.52</v>
          </cell>
          <cell r="K61">
            <v>33564.363775560923</v>
          </cell>
          <cell r="L61">
            <v>270729.77566391329</v>
          </cell>
        </row>
        <row r="62">
          <cell r="A62" t="str">
            <v>Santa Rosa</v>
          </cell>
          <cell r="B62">
            <v>43226.838025274286</v>
          </cell>
          <cell r="C62">
            <v>44361.571039739996</v>
          </cell>
          <cell r="D62">
            <v>47165.96</v>
          </cell>
          <cell r="E62">
            <v>46757.406839999996</v>
          </cell>
          <cell r="F62">
            <v>46216.87</v>
          </cell>
          <cell r="G62">
            <v>42892.62</v>
          </cell>
          <cell r="H62">
            <v>57640.1</v>
          </cell>
          <cell r="I62">
            <v>50047.7952818146</v>
          </cell>
          <cell r="J62">
            <v>31580.16</v>
          </cell>
          <cell r="K62">
            <v>7632.4005976009266</v>
          </cell>
          <cell r="L62">
            <v>417521.72178442968</v>
          </cell>
        </row>
        <row r="63">
          <cell r="A63" t="str">
            <v>Sarasota</v>
          </cell>
          <cell r="B63">
            <v>79352.791332923051</v>
          </cell>
          <cell r="C63">
            <v>82686.456732940802</v>
          </cell>
          <cell r="D63">
            <v>83605.440000000002</v>
          </cell>
          <cell r="E63">
            <v>97265.619749999998</v>
          </cell>
          <cell r="F63">
            <v>83250.850000000006</v>
          </cell>
          <cell r="G63">
            <v>84560.05</v>
          </cell>
          <cell r="H63">
            <v>97203.86</v>
          </cell>
          <cell r="I63">
            <v>83402.935306240368</v>
          </cell>
          <cell r="J63">
            <v>87930.68</v>
          </cell>
          <cell r="K63">
            <v>96716.41828443727</v>
          </cell>
          <cell r="L63">
            <v>875975.10140654154</v>
          </cell>
        </row>
        <row r="64">
          <cell r="A64" t="str">
            <v>Seminole</v>
          </cell>
          <cell r="B64">
            <v>53806.924496687563</v>
          </cell>
          <cell r="C64">
            <v>48269.752351439398</v>
          </cell>
          <cell r="D64">
            <v>38677.980000000003</v>
          </cell>
          <cell r="E64">
            <v>52518.380080000017</v>
          </cell>
          <cell r="F64">
            <v>50162.45</v>
          </cell>
          <cell r="G64">
            <v>54064.58</v>
          </cell>
          <cell r="H64">
            <v>25184.19</v>
          </cell>
          <cell r="I64">
            <v>90447.388459032081</v>
          </cell>
          <cell r="J64">
            <v>52675.56</v>
          </cell>
          <cell r="K64">
            <v>18143.152905570718</v>
          </cell>
          <cell r="L64">
            <v>483950.35829272977</v>
          </cell>
        </row>
        <row r="65">
          <cell r="A65" t="str">
            <v>St. Johns</v>
          </cell>
          <cell r="B65">
            <v>18186.868850226965</v>
          </cell>
          <cell r="C65">
            <v>17582.127651300001</v>
          </cell>
          <cell r="D65">
            <v>18200</v>
          </cell>
          <cell r="E65">
            <v>16239.300479999994</v>
          </cell>
          <cell r="F65">
            <v>28228.27</v>
          </cell>
          <cell r="G65">
            <v>31324.799999999999</v>
          </cell>
          <cell r="H65">
            <v>19655.37</v>
          </cell>
          <cell r="I65">
            <v>24015.165905087008</v>
          </cell>
          <cell r="J65">
            <v>12473.5</v>
          </cell>
          <cell r="K65">
            <v>14614.396245736589</v>
          </cell>
          <cell r="L65">
            <v>200519.79913235057</v>
          </cell>
        </row>
        <row r="66">
          <cell r="A66" t="str">
            <v>St. Lucie</v>
          </cell>
          <cell r="B66">
            <v>70741.935601811289</v>
          </cell>
          <cell r="C66">
            <v>68043.6398778</v>
          </cell>
          <cell r="D66">
            <v>70314.25</v>
          </cell>
          <cell r="E66">
            <v>54447.66889999999</v>
          </cell>
          <cell r="F66">
            <v>75066.12</v>
          </cell>
          <cell r="G66">
            <v>109332.05</v>
          </cell>
          <cell r="H66">
            <v>39976.400000000001</v>
          </cell>
          <cell r="I66">
            <v>60569.664705942138</v>
          </cell>
          <cell r="J66">
            <v>75067.259999999995</v>
          </cell>
          <cell r="K66">
            <v>114278.1368309899</v>
          </cell>
          <cell r="L66">
            <v>737837.1259165433</v>
          </cell>
        </row>
        <row r="67">
          <cell r="A67" t="str">
            <v>Sumter</v>
          </cell>
          <cell r="B67">
            <v>14632.24458050865</v>
          </cell>
          <cell r="C67">
            <v>15287.776132499999</v>
          </cell>
          <cell r="D67">
            <v>16125</v>
          </cell>
          <cell r="E67">
            <v>35069.128480000007</v>
          </cell>
          <cell r="F67">
            <v>15818.62</v>
          </cell>
          <cell r="G67">
            <v>21706.86</v>
          </cell>
          <cell r="H67">
            <v>16125</v>
          </cell>
          <cell r="I67">
            <v>15961.258429271691</v>
          </cell>
          <cell r="J67">
            <v>19181.98</v>
          </cell>
          <cell r="K67">
            <v>18620.101760383463</v>
          </cell>
          <cell r="L67">
            <v>188527.96938266381</v>
          </cell>
        </row>
        <row r="68">
          <cell r="A68" t="str">
            <v>Suwannee</v>
          </cell>
          <cell r="B68">
            <v>8265.1938863684063</v>
          </cell>
          <cell r="C68">
            <v>8171.3803381632015</v>
          </cell>
          <cell r="D68">
            <v>9312.7899999999991</v>
          </cell>
          <cell r="E68">
            <v>9615.6911200000013</v>
          </cell>
          <cell r="F68">
            <v>7717.8</v>
          </cell>
          <cell r="G68">
            <v>1348.8000000000002</v>
          </cell>
          <cell r="H68">
            <v>3769.5299999999997</v>
          </cell>
          <cell r="I68">
            <v>3648.8278137976477</v>
          </cell>
          <cell r="J68">
            <v>8055.2099999999991</v>
          </cell>
          <cell r="K68">
            <v>7161.9434183919257</v>
          </cell>
          <cell r="L68">
            <v>67067.166576721182</v>
          </cell>
        </row>
        <row r="69">
          <cell r="A69" t="str">
            <v>Taylor</v>
          </cell>
          <cell r="B69">
            <v>2977.2045762068819</v>
          </cell>
          <cell r="C69">
            <v>2999.7223989600002</v>
          </cell>
          <cell r="D69">
            <v>3208.6000000000004</v>
          </cell>
          <cell r="E69">
            <v>125.90000000000009</v>
          </cell>
          <cell r="F69">
            <v>2713.82</v>
          </cell>
          <cell r="G69">
            <v>3568.43</v>
          </cell>
          <cell r="H69">
            <v>2540.0300000000002</v>
          </cell>
          <cell r="I69">
            <v>3413.0664164218997</v>
          </cell>
          <cell r="J69">
            <v>2035.78</v>
          </cell>
          <cell r="K69">
            <v>2630.5137565582313</v>
          </cell>
          <cell r="L69">
            <v>26213.067148147009</v>
          </cell>
        </row>
        <row r="70">
          <cell r="A70" t="str">
            <v>Union</v>
          </cell>
          <cell r="B70">
            <v>1970.9785519432626</v>
          </cell>
          <cell r="C70">
            <v>1892.3659634400001</v>
          </cell>
          <cell r="D70">
            <v>4402</v>
          </cell>
          <cell r="E70">
            <v>3605.3864000000003</v>
          </cell>
          <cell r="F70">
            <v>4318.3599999999997</v>
          </cell>
          <cell r="G70">
            <v>590.04</v>
          </cell>
          <cell r="H70">
            <v>490.7800000000002</v>
          </cell>
          <cell r="I70">
            <v>1781.4546382801284</v>
          </cell>
          <cell r="J70">
            <v>0</v>
          </cell>
          <cell r="K70">
            <v>9431.6289754959835</v>
          </cell>
          <cell r="L70">
            <v>28482.994529159372</v>
          </cell>
        </row>
        <row r="71">
          <cell r="A71" t="str">
            <v>Volusia</v>
          </cell>
          <cell r="B71">
            <v>70398.831289357287</v>
          </cell>
          <cell r="C71">
            <v>60616.387895040003</v>
          </cell>
          <cell r="D71">
            <v>64637.64</v>
          </cell>
          <cell r="E71">
            <v>87800.417520000017</v>
          </cell>
          <cell r="F71">
            <v>74185</v>
          </cell>
          <cell r="G71">
            <v>58349.020000000004</v>
          </cell>
          <cell r="H71">
            <v>52810.14</v>
          </cell>
          <cell r="I71">
            <v>88725.809599464556</v>
          </cell>
          <cell r="J71">
            <v>81449.78</v>
          </cell>
          <cell r="K71">
            <v>65427.142100444413</v>
          </cell>
          <cell r="L71">
            <v>704400.16840430629</v>
          </cell>
        </row>
        <row r="72">
          <cell r="A72" t="str">
            <v>Wakulla</v>
          </cell>
          <cell r="B72">
            <v>8526.7534048246853</v>
          </cell>
          <cell r="C72">
            <v>8186.6633738999999</v>
          </cell>
          <cell r="D72">
            <v>7572.47</v>
          </cell>
          <cell r="E72">
            <v>3658.2375400000001</v>
          </cell>
          <cell r="F72">
            <v>7857.81</v>
          </cell>
          <cell r="G72">
            <v>13633.83</v>
          </cell>
          <cell r="H72">
            <v>8303.67</v>
          </cell>
          <cell r="I72">
            <v>10334.640150831614</v>
          </cell>
          <cell r="J72">
            <v>7800.39</v>
          </cell>
          <cell r="K72">
            <v>7901.6620043286093</v>
          </cell>
          <cell r="L72">
            <v>83776.126473884913</v>
          </cell>
        </row>
        <row r="73">
          <cell r="A73" t="str">
            <v>Walton</v>
          </cell>
          <cell r="B73">
            <v>16332.657940451685</v>
          </cell>
          <cell r="C73">
            <v>12978.255347460001</v>
          </cell>
          <cell r="D73">
            <v>15397</v>
          </cell>
          <cell r="E73">
            <v>13116.677100000001</v>
          </cell>
          <cell r="F73">
            <v>15696</v>
          </cell>
          <cell r="G73">
            <v>13900.41</v>
          </cell>
          <cell r="H73">
            <v>18729.8</v>
          </cell>
          <cell r="I73">
            <v>8226.219777667573</v>
          </cell>
          <cell r="J73">
            <v>14939.36</v>
          </cell>
          <cell r="K73">
            <v>16434.447850497138</v>
          </cell>
          <cell r="L73">
            <v>145750.82801607641</v>
          </cell>
        </row>
        <row r="74">
          <cell r="A74" t="str">
            <v>Washington</v>
          </cell>
          <cell r="B74">
            <v>7634.5893708090452</v>
          </cell>
          <cell r="C74">
            <v>13081.9846861674</v>
          </cell>
          <cell r="D74">
            <v>9600.76</v>
          </cell>
          <cell r="E74">
            <v>0</v>
          </cell>
          <cell r="F74">
            <v>11810.86</v>
          </cell>
          <cell r="G74">
            <v>13164.21</v>
          </cell>
          <cell r="H74">
            <v>14531.65</v>
          </cell>
          <cell r="I74">
            <v>8405.4807948174075</v>
          </cell>
          <cell r="J74">
            <v>9778.4599999999991</v>
          </cell>
          <cell r="K74">
            <v>9066.2021210622006</v>
          </cell>
          <cell r="L74">
            <v>97074.196972856065</v>
          </cell>
        </row>
        <row r="75">
          <cell r="A75" t="str">
            <v>Grand Total</v>
          </cell>
          <cell r="B75">
            <v>2925000.0000000009</v>
          </cell>
          <cell r="C75">
            <v>2924971.0043587857</v>
          </cell>
          <cell r="D75">
            <v>2803311.14</v>
          </cell>
          <cell r="E75">
            <v>3046717.9140850003</v>
          </cell>
          <cell r="F75">
            <v>2922353.4200000004</v>
          </cell>
          <cell r="G75">
            <v>2675882.4100000006</v>
          </cell>
          <cell r="H75">
            <v>2974214.4699999993</v>
          </cell>
          <cell r="I75">
            <v>3127549.7033333299</v>
          </cell>
          <cell r="J75">
            <v>2924999.9900000007</v>
          </cell>
          <cell r="K75">
            <v>2924971.0000000009</v>
          </cell>
          <cell r="L75">
            <v>29249971.051777113</v>
          </cell>
        </row>
      </sheetData>
      <sheetData sheetId="4">
        <row r="3">
          <cell r="A3" t="str">
            <v>Sum of Actuals (Expenditures) 
Total Costs</v>
          </cell>
          <cell r="B3" t="str">
            <v>SFY</v>
          </cell>
          <cell r="C3" t="str">
            <v>Quarter</v>
          </cell>
          <cell r="D3" t="str">
            <v>Months</v>
          </cell>
        </row>
        <row r="4">
          <cell r="B4">
            <v>1617</v>
          </cell>
          <cell r="F4">
            <v>1718</v>
          </cell>
          <cell r="J4">
            <v>1819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1</v>
          </cell>
        </row>
        <row r="6">
          <cell r="A6" t="str">
            <v>Clerks</v>
          </cell>
          <cell r="B6" t="str">
            <v>Jul-Aug-Sep</v>
          </cell>
          <cell r="C6" t="str">
            <v>Oct-Nov-Dec</v>
          </cell>
          <cell r="D6" t="str">
            <v>Jan-Feb-Mar</v>
          </cell>
          <cell r="E6" t="str">
            <v>Apr-May-Jun</v>
          </cell>
          <cell r="F6" t="str">
            <v>Jul-Aug-Sep</v>
          </cell>
          <cell r="G6" t="str">
            <v>Oct-Nov-Dec</v>
          </cell>
          <cell r="H6" t="str">
            <v>Jan-Feb-Mar</v>
          </cell>
          <cell r="I6" t="str">
            <v>Apr-May-Jun</v>
          </cell>
          <cell r="J6" t="str">
            <v>Jul-Aug-Sep</v>
          </cell>
        </row>
        <row r="7">
          <cell r="A7" t="str">
            <v>Alachua</v>
          </cell>
          <cell r="B7">
            <v>40025</v>
          </cell>
          <cell r="C7">
            <v>43541.159999999996</v>
          </cell>
          <cell r="D7">
            <v>44730.89</v>
          </cell>
          <cell r="E7">
            <v>47650.020000000004</v>
          </cell>
          <cell r="F7">
            <v>41037.009999999995</v>
          </cell>
          <cell r="G7">
            <v>52486.18</v>
          </cell>
          <cell r="H7">
            <v>52552.009999999995</v>
          </cell>
          <cell r="I7">
            <v>50673.770000000004</v>
          </cell>
          <cell r="J7">
            <v>50311.35</v>
          </cell>
        </row>
        <row r="8">
          <cell r="A8" t="str">
            <v>Baker</v>
          </cell>
          <cell r="B8">
            <v>3399.79</v>
          </cell>
          <cell r="C8">
            <v>4737.9699999999993</v>
          </cell>
          <cell r="D8">
            <v>7557.68</v>
          </cell>
          <cell r="E8">
            <v>5414.920000000001</v>
          </cell>
          <cell r="F8">
            <v>7239.93</v>
          </cell>
          <cell r="G8">
            <v>6704.76</v>
          </cell>
          <cell r="H8">
            <v>9710.66</v>
          </cell>
          <cell r="I8">
            <v>10425.119999999999</v>
          </cell>
          <cell r="J8">
            <v>35435.72</v>
          </cell>
        </row>
        <row r="9">
          <cell r="A9" t="str">
            <v>Bay</v>
          </cell>
          <cell r="B9">
            <v>23774.77</v>
          </cell>
          <cell r="C9">
            <v>24040.46</v>
          </cell>
          <cell r="D9">
            <v>29844.81</v>
          </cell>
          <cell r="E9">
            <v>29712.55</v>
          </cell>
          <cell r="F9">
            <v>58198.94</v>
          </cell>
          <cell r="G9">
            <v>46027.399999999994</v>
          </cell>
          <cell r="H9">
            <v>47717.33</v>
          </cell>
          <cell r="I9">
            <v>54187.15</v>
          </cell>
          <cell r="J9">
            <v>0</v>
          </cell>
        </row>
        <row r="10">
          <cell r="A10" t="str">
            <v>Bradford</v>
          </cell>
          <cell r="B10">
            <v>7607.41</v>
          </cell>
          <cell r="C10">
            <v>5619.38</v>
          </cell>
          <cell r="D10">
            <v>6484.7899999999991</v>
          </cell>
          <cell r="E10">
            <v>7299.8600000000006</v>
          </cell>
          <cell r="F10">
            <v>13967.36</v>
          </cell>
          <cell r="G10">
            <v>7054.8</v>
          </cell>
          <cell r="H10">
            <v>5735.97</v>
          </cell>
          <cell r="I10">
            <v>5005.3600000000006</v>
          </cell>
          <cell r="J10">
            <v>5703.2</v>
          </cell>
        </row>
        <row r="11">
          <cell r="A11" t="str">
            <v>Brevard</v>
          </cell>
          <cell r="B11">
            <v>129979.73999999999</v>
          </cell>
          <cell r="C11">
            <v>109393.22</v>
          </cell>
          <cell r="D11">
            <v>113707</v>
          </cell>
          <cell r="E11">
            <v>132229.82</v>
          </cell>
          <cell r="F11">
            <v>122086.28</v>
          </cell>
          <cell r="G11">
            <v>120579.22</v>
          </cell>
          <cell r="H11">
            <v>115636.53</v>
          </cell>
          <cell r="I11">
            <v>117662.37</v>
          </cell>
          <cell r="J11">
            <v>78032.289999999994</v>
          </cell>
        </row>
        <row r="12">
          <cell r="A12" t="str">
            <v>Broward</v>
          </cell>
          <cell r="B12">
            <v>166024.39000000001</v>
          </cell>
          <cell r="C12">
            <v>158198.96</v>
          </cell>
          <cell r="D12">
            <v>171331.88</v>
          </cell>
          <cell r="E12">
            <v>200365.07</v>
          </cell>
          <cell r="F12">
            <v>178283.94</v>
          </cell>
          <cell r="G12">
            <v>204911.39</v>
          </cell>
          <cell r="H12">
            <v>202960.56</v>
          </cell>
          <cell r="I12">
            <v>214294.99</v>
          </cell>
          <cell r="J12">
            <v>217506.38</v>
          </cell>
        </row>
        <row r="13">
          <cell r="A13" t="str">
            <v>Calhoun</v>
          </cell>
          <cell r="B13">
            <v>2755.44</v>
          </cell>
          <cell r="C13">
            <v>2565.7800000000002</v>
          </cell>
          <cell r="D13">
            <v>1727.07</v>
          </cell>
          <cell r="E13">
            <v>1932.9299999999998</v>
          </cell>
          <cell r="F13">
            <v>2811.5</v>
          </cell>
          <cell r="G13">
            <v>2092.44</v>
          </cell>
          <cell r="H13">
            <v>3850.74</v>
          </cell>
          <cell r="I13">
            <v>1859.8</v>
          </cell>
          <cell r="J13">
            <v>2246.46</v>
          </cell>
        </row>
        <row r="14">
          <cell r="A14" t="str">
            <v>Charlotte</v>
          </cell>
          <cell r="B14">
            <v>47203.200000000004</v>
          </cell>
          <cell r="C14">
            <v>35728.519999999997</v>
          </cell>
          <cell r="D14">
            <v>53954.84</v>
          </cell>
          <cell r="E14">
            <v>27884.780000000002</v>
          </cell>
          <cell r="F14">
            <v>35026.28</v>
          </cell>
          <cell r="G14">
            <v>29440.309999999998</v>
          </cell>
          <cell r="H14">
            <v>35012.04</v>
          </cell>
          <cell r="I14">
            <v>33562.51</v>
          </cell>
          <cell r="J14">
            <v>40580.46</v>
          </cell>
        </row>
        <row r="15">
          <cell r="A15" t="str">
            <v>Citrus</v>
          </cell>
          <cell r="B15">
            <v>20345.580000000002</v>
          </cell>
          <cell r="C15">
            <v>14786.84</v>
          </cell>
          <cell r="D15">
            <v>14806.11</v>
          </cell>
          <cell r="E15">
            <v>13726.74</v>
          </cell>
          <cell r="F15">
            <v>19817.919999999998</v>
          </cell>
          <cell r="G15">
            <v>17196.580000000002</v>
          </cell>
          <cell r="H15">
            <v>18720.489999999998</v>
          </cell>
          <cell r="I15">
            <v>19562.379999999997</v>
          </cell>
          <cell r="J15">
            <v>19019.300000000003</v>
          </cell>
        </row>
        <row r="16">
          <cell r="A16" t="str">
            <v>Clay</v>
          </cell>
          <cell r="B16">
            <v>15834.300000000001</v>
          </cell>
          <cell r="C16">
            <v>14037.37</v>
          </cell>
          <cell r="D16">
            <v>13747.34</v>
          </cell>
          <cell r="E16">
            <v>16796.900000000001</v>
          </cell>
          <cell r="F16">
            <v>14700.34</v>
          </cell>
          <cell r="G16">
            <v>12077.4</v>
          </cell>
          <cell r="H16">
            <v>12060.79</v>
          </cell>
          <cell r="I16">
            <v>18214.75</v>
          </cell>
          <cell r="J16">
            <v>14421.2</v>
          </cell>
        </row>
        <row r="17">
          <cell r="A17" t="str">
            <v>Collier</v>
          </cell>
          <cell r="B17">
            <v>53913.990000000005</v>
          </cell>
          <cell r="C17">
            <v>57879.55</v>
          </cell>
          <cell r="D17">
            <v>54304.880000000005</v>
          </cell>
          <cell r="E17">
            <v>56439.06</v>
          </cell>
          <cell r="F17">
            <v>51866.71</v>
          </cell>
          <cell r="G17">
            <v>57965.15</v>
          </cell>
          <cell r="H17">
            <v>60780.539999999994</v>
          </cell>
          <cell r="I17">
            <v>63568.57</v>
          </cell>
          <cell r="J17">
            <v>51394.1</v>
          </cell>
        </row>
        <row r="18">
          <cell r="A18" t="str">
            <v>Columbia</v>
          </cell>
          <cell r="B18">
            <v>12442.050000000001</v>
          </cell>
          <cell r="C18">
            <v>14284.72</v>
          </cell>
          <cell r="D18">
            <v>13794.66</v>
          </cell>
          <cell r="E18">
            <v>10921.11</v>
          </cell>
          <cell r="F18">
            <v>16979.71</v>
          </cell>
          <cell r="G18">
            <v>14326.09</v>
          </cell>
          <cell r="H18">
            <v>13387.85</v>
          </cell>
          <cell r="I18">
            <v>20315.689999999999</v>
          </cell>
          <cell r="J18">
            <v>13797.300000000001</v>
          </cell>
        </row>
        <row r="19">
          <cell r="A19" t="str">
            <v>Desoto</v>
          </cell>
          <cell r="B19">
            <v>5565.43</v>
          </cell>
          <cell r="C19">
            <v>6432.35</v>
          </cell>
          <cell r="D19">
            <v>6640.12</v>
          </cell>
          <cell r="E19">
            <v>5923.59</v>
          </cell>
          <cell r="F19">
            <v>8162.07</v>
          </cell>
          <cell r="G19">
            <v>8953.34</v>
          </cell>
          <cell r="H19">
            <v>9590.75</v>
          </cell>
          <cell r="I19">
            <v>7794.73</v>
          </cell>
          <cell r="J19">
            <v>7951.15</v>
          </cell>
        </row>
        <row r="20">
          <cell r="A20" t="str">
            <v>Dixie</v>
          </cell>
          <cell r="B20">
            <v>4986.6899999999996</v>
          </cell>
          <cell r="C20">
            <v>4347.16</v>
          </cell>
          <cell r="D20">
            <v>3641.2400000000002</v>
          </cell>
          <cell r="E20">
            <v>4493.34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Duval</v>
          </cell>
          <cell r="B21">
            <v>114085.62</v>
          </cell>
          <cell r="C21">
            <v>108227.16999999998</v>
          </cell>
          <cell r="D21">
            <v>93991.31</v>
          </cell>
          <cell r="E21">
            <v>115131.15</v>
          </cell>
          <cell r="F21">
            <v>102518.61</v>
          </cell>
          <cell r="G21">
            <v>103357.23</v>
          </cell>
          <cell r="H21">
            <v>138071.75</v>
          </cell>
          <cell r="I21">
            <v>115554.41999999998</v>
          </cell>
          <cell r="J21">
            <v>109257.19</v>
          </cell>
        </row>
        <row r="22">
          <cell r="A22" t="str">
            <v>Escambia</v>
          </cell>
          <cell r="B22">
            <v>83848.44</v>
          </cell>
          <cell r="C22">
            <v>69802.87</v>
          </cell>
          <cell r="D22">
            <v>64799.08</v>
          </cell>
          <cell r="E22">
            <v>64395.91</v>
          </cell>
          <cell r="F22">
            <v>73775.12</v>
          </cell>
          <cell r="G22">
            <v>79073.66</v>
          </cell>
          <cell r="H22">
            <v>70475.64</v>
          </cell>
          <cell r="I22">
            <v>70915.670000000013</v>
          </cell>
          <cell r="J22">
            <v>82421.7</v>
          </cell>
        </row>
        <row r="23">
          <cell r="A23" t="str">
            <v>Flagler</v>
          </cell>
          <cell r="B23">
            <v>13763.76</v>
          </cell>
          <cell r="C23">
            <v>12918.24</v>
          </cell>
          <cell r="D23">
            <v>16041.27</v>
          </cell>
          <cell r="E23">
            <v>16570.54</v>
          </cell>
          <cell r="F23">
            <v>16810.170000000002</v>
          </cell>
          <cell r="G23">
            <v>13835.39</v>
          </cell>
          <cell r="H23">
            <v>13603.84</v>
          </cell>
          <cell r="I23">
            <v>17017.78</v>
          </cell>
          <cell r="J23">
            <v>15023.86</v>
          </cell>
        </row>
        <row r="24">
          <cell r="A24" t="str">
            <v>Franklin</v>
          </cell>
          <cell r="B24">
            <v>3715.59</v>
          </cell>
          <cell r="C24">
            <v>3187.9199999999996</v>
          </cell>
          <cell r="D24">
            <v>5290.47</v>
          </cell>
          <cell r="E24">
            <v>3870.76</v>
          </cell>
          <cell r="F24">
            <v>2925.47</v>
          </cell>
          <cell r="G24">
            <v>3068.49</v>
          </cell>
          <cell r="H24">
            <v>2958.41</v>
          </cell>
          <cell r="I24">
            <v>3718.95</v>
          </cell>
          <cell r="J24">
            <v>4827.01</v>
          </cell>
        </row>
        <row r="25">
          <cell r="A25" t="str">
            <v>Gadsden</v>
          </cell>
          <cell r="B25">
            <v>15579.68</v>
          </cell>
          <cell r="C25">
            <v>12915.09</v>
          </cell>
          <cell r="D25">
            <v>13899.310000000001</v>
          </cell>
          <cell r="E25">
            <v>13488.6</v>
          </cell>
          <cell r="F25">
            <v>19586.91</v>
          </cell>
          <cell r="G25">
            <v>11934.939999999999</v>
          </cell>
          <cell r="H25">
            <v>12641.939999999999</v>
          </cell>
          <cell r="I25">
            <v>14225.39</v>
          </cell>
          <cell r="J25">
            <v>13448.3</v>
          </cell>
        </row>
        <row r="26">
          <cell r="A26" t="str">
            <v>Gilchrist</v>
          </cell>
          <cell r="B26">
            <v>1395.67</v>
          </cell>
          <cell r="C26">
            <v>1756.3899999999999</v>
          </cell>
          <cell r="D26">
            <v>867.95999999999992</v>
          </cell>
          <cell r="E26">
            <v>1152.8499999999999</v>
          </cell>
          <cell r="F26">
            <v>1440.8600000000001</v>
          </cell>
          <cell r="G26">
            <v>978.55000000000007</v>
          </cell>
          <cell r="H26">
            <v>3107.58</v>
          </cell>
          <cell r="I26">
            <v>2837.05</v>
          </cell>
          <cell r="J26">
            <v>1971.9</v>
          </cell>
        </row>
        <row r="27">
          <cell r="A27" t="str">
            <v>Glades</v>
          </cell>
          <cell r="B27">
            <v>4742.37</v>
          </cell>
          <cell r="C27">
            <v>4528.1099999999997</v>
          </cell>
          <cell r="D27">
            <v>5379.95</v>
          </cell>
          <cell r="E27">
            <v>4752.1499999999996</v>
          </cell>
          <cell r="F27">
            <v>4742.6099999999997</v>
          </cell>
          <cell r="G27">
            <v>4692.04</v>
          </cell>
          <cell r="H27">
            <v>5063.66</v>
          </cell>
          <cell r="I27">
            <v>5999.8099999999995</v>
          </cell>
          <cell r="J27">
            <v>5050.49</v>
          </cell>
        </row>
        <row r="28">
          <cell r="A28" t="str">
            <v>Gulf</v>
          </cell>
          <cell r="B28">
            <v>4890.87</v>
          </cell>
          <cell r="C28">
            <v>4636.7700000000004</v>
          </cell>
          <cell r="D28">
            <v>5580.1900000000005</v>
          </cell>
          <cell r="E28">
            <v>5983.57</v>
          </cell>
          <cell r="F28">
            <v>5654.02</v>
          </cell>
          <cell r="G28">
            <v>5544.9</v>
          </cell>
          <cell r="H28">
            <v>4842.8500000000004</v>
          </cell>
          <cell r="I28">
            <v>4985.63</v>
          </cell>
          <cell r="J28">
            <v>0</v>
          </cell>
        </row>
        <row r="29">
          <cell r="A29" t="str">
            <v>Hamilton</v>
          </cell>
          <cell r="B29">
            <v>3141.7799999999997</v>
          </cell>
          <cell r="C29">
            <v>3099.04</v>
          </cell>
          <cell r="D29">
            <v>4872.9400000000005</v>
          </cell>
          <cell r="E29">
            <v>3588.76</v>
          </cell>
          <cell r="F29">
            <v>5578.32</v>
          </cell>
          <cell r="G29">
            <v>4184.1399999999994</v>
          </cell>
          <cell r="H29">
            <v>6341.59</v>
          </cell>
          <cell r="I29">
            <v>3258.8599999999997</v>
          </cell>
          <cell r="J29">
            <v>3012.05</v>
          </cell>
        </row>
        <row r="30">
          <cell r="A30" t="str">
            <v>Hardee</v>
          </cell>
          <cell r="B30">
            <v>6914.42</v>
          </cell>
          <cell r="C30">
            <v>4555.54</v>
          </cell>
          <cell r="D30">
            <v>5489.95</v>
          </cell>
          <cell r="E30">
            <v>6115.25</v>
          </cell>
          <cell r="F30">
            <v>7385.07</v>
          </cell>
          <cell r="G30">
            <v>6030.0400000000009</v>
          </cell>
          <cell r="H30">
            <v>11077.66</v>
          </cell>
          <cell r="I30">
            <v>10123.33</v>
          </cell>
          <cell r="J30">
            <v>12576.1</v>
          </cell>
        </row>
        <row r="31">
          <cell r="A31" t="str">
            <v>Hendry</v>
          </cell>
          <cell r="B31">
            <v>11384.95</v>
          </cell>
          <cell r="C31">
            <v>8422.119999999999</v>
          </cell>
          <cell r="D31">
            <v>10350.959999999999</v>
          </cell>
          <cell r="E31">
            <v>13151.810000000001</v>
          </cell>
          <cell r="F31">
            <v>16319.01</v>
          </cell>
          <cell r="G31">
            <v>14932.32</v>
          </cell>
          <cell r="H31">
            <v>15180.75</v>
          </cell>
          <cell r="I31">
            <v>17594.919999999998</v>
          </cell>
          <cell r="J31">
            <v>18128.13</v>
          </cell>
        </row>
        <row r="32">
          <cell r="A32" t="str">
            <v>Hernando</v>
          </cell>
          <cell r="B32">
            <v>40777.31</v>
          </cell>
          <cell r="C32">
            <v>31912.91</v>
          </cell>
          <cell r="D32">
            <v>45683.520000000004</v>
          </cell>
          <cell r="E32">
            <v>39315.5</v>
          </cell>
          <cell r="F32">
            <v>37677.97</v>
          </cell>
          <cell r="G32">
            <v>34666.43</v>
          </cell>
          <cell r="H32">
            <v>36543.040000000001</v>
          </cell>
          <cell r="I32">
            <v>38175.599999999999</v>
          </cell>
          <cell r="J32">
            <v>49574.71</v>
          </cell>
        </row>
        <row r="33">
          <cell r="A33" t="str">
            <v>Highlands</v>
          </cell>
          <cell r="B33">
            <v>30185.480000000003</v>
          </cell>
          <cell r="C33">
            <v>27556.880000000001</v>
          </cell>
          <cell r="D33">
            <v>27994.51</v>
          </cell>
          <cell r="E33">
            <v>17647.54</v>
          </cell>
          <cell r="F33">
            <v>26467.95</v>
          </cell>
          <cell r="G33">
            <v>14970.080000000002</v>
          </cell>
          <cell r="H33">
            <v>19918.72</v>
          </cell>
          <cell r="I33">
            <v>18202.189999999999</v>
          </cell>
          <cell r="J33">
            <v>27820.739999999998</v>
          </cell>
        </row>
        <row r="34">
          <cell r="A34" t="str">
            <v>Hillsborough</v>
          </cell>
          <cell r="B34">
            <v>141295.32</v>
          </cell>
          <cell r="C34">
            <v>104120.93</v>
          </cell>
          <cell r="D34">
            <v>132600.95000000001</v>
          </cell>
          <cell r="E34">
            <v>138907.57</v>
          </cell>
          <cell r="F34">
            <v>132086.13</v>
          </cell>
          <cell r="G34">
            <v>111650.19</v>
          </cell>
          <cell r="H34">
            <v>110296.70999999999</v>
          </cell>
          <cell r="I34">
            <v>123841</v>
          </cell>
          <cell r="J34">
            <v>123463</v>
          </cell>
        </row>
        <row r="35">
          <cell r="A35" t="str">
            <v>Holmes</v>
          </cell>
          <cell r="B35">
            <v>2854.57</v>
          </cell>
          <cell r="C35">
            <v>3542.72</v>
          </cell>
          <cell r="D35">
            <v>3854.36</v>
          </cell>
          <cell r="E35">
            <v>4177.9699999999993</v>
          </cell>
          <cell r="F35">
            <v>5494.63</v>
          </cell>
          <cell r="G35">
            <v>3399.73</v>
          </cell>
          <cell r="H35">
            <v>3772.16</v>
          </cell>
          <cell r="I35">
            <v>3864.7</v>
          </cell>
          <cell r="J35">
            <v>4751.6900000000005</v>
          </cell>
        </row>
        <row r="36">
          <cell r="A36" t="str">
            <v>Indian River</v>
          </cell>
          <cell r="B36">
            <v>46845.78</v>
          </cell>
          <cell r="C36">
            <v>32203.83</v>
          </cell>
          <cell r="D36">
            <v>44187.360000000001</v>
          </cell>
          <cell r="E36">
            <v>37255.550000000003</v>
          </cell>
          <cell r="F36">
            <v>62131.060000000005</v>
          </cell>
          <cell r="G36">
            <v>33051.19</v>
          </cell>
          <cell r="H36">
            <v>31914.329999999998</v>
          </cell>
          <cell r="I36">
            <v>50796.86</v>
          </cell>
          <cell r="J36">
            <v>49551.82</v>
          </cell>
        </row>
        <row r="37">
          <cell r="A37" t="str">
            <v>Jackson</v>
          </cell>
          <cell r="B37">
            <v>2618.21</v>
          </cell>
          <cell r="C37">
            <v>2099.23</v>
          </cell>
          <cell r="D37">
            <v>2754.38</v>
          </cell>
          <cell r="E37">
            <v>4492.25</v>
          </cell>
          <cell r="F37">
            <v>6983.75</v>
          </cell>
          <cell r="G37">
            <v>7149.25</v>
          </cell>
          <cell r="H37">
            <v>9715.7899999999991</v>
          </cell>
          <cell r="I37">
            <v>8970.89</v>
          </cell>
          <cell r="J37">
            <v>0</v>
          </cell>
        </row>
        <row r="38">
          <cell r="A38" t="str">
            <v>Jefferson</v>
          </cell>
          <cell r="B38">
            <v>4006.21</v>
          </cell>
          <cell r="C38">
            <v>8008.2400000000007</v>
          </cell>
          <cell r="D38">
            <v>7393.67</v>
          </cell>
          <cell r="E38">
            <v>7313.81</v>
          </cell>
          <cell r="F38">
            <v>7514.02</v>
          </cell>
          <cell r="G38">
            <v>6808.7800000000007</v>
          </cell>
          <cell r="H38">
            <v>16460.98</v>
          </cell>
          <cell r="I38">
            <v>17373.21</v>
          </cell>
          <cell r="J38">
            <v>8635.48</v>
          </cell>
        </row>
        <row r="39">
          <cell r="A39" t="str">
            <v>Lafayette</v>
          </cell>
          <cell r="B39">
            <v>947.79000000000008</v>
          </cell>
          <cell r="C39">
            <v>771.18000000000006</v>
          </cell>
          <cell r="D39">
            <v>1385.46</v>
          </cell>
          <cell r="E39">
            <v>0</v>
          </cell>
          <cell r="F39">
            <v>1797.3</v>
          </cell>
          <cell r="G39">
            <v>1503.27</v>
          </cell>
          <cell r="H39">
            <v>2652.38</v>
          </cell>
          <cell r="I39">
            <v>0</v>
          </cell>
          <cell r="J39">
            <v>1845.51</v>
          </cell>
        </row>
        <row r="40">
          <cell r="A40" t="str">
            <v>Lake</v>
          </cell>
          <cell r="B40">
            <v>53347.06</v>
          </cell>
          <cell r="C40">
            <v>40009.350000000006</v>
          </cell>
          <cell r="D40">
            <v>53775.229999999996</v>
          </cell>
          <cell r="E40">
            <v>45462.369999999995</v>
          </cell>
          <cell r="F40">
            <v>51564.229999999996</v>
          </cell>
          <cell r="G40">
            <v>47256.639999999999</v>
          </cell>
          <cell r="H40">
            <v>60713.17</v>
          </cell>
          <cell r="I40">
            <v>56409.86</v>
          </cell>
          <cell r="J40">
            <v>54286.570000000007</v>
          </cell>
        </row>
        <row r="41">
          <cell r="A41" t="str">
            <v>Lee</v>
          </cell>
          <cell r="B41">
            <v>58470.879999999997</v>
          </cell>
          <cell r="C41">
            <v>61798.430000000008</v>
          </cell>
          <cell r="D41">
            <v>57429.14</v>
          </cell>
          <cell r="E41">
            <v>62662.95</v>
          </cell>
          <cell r="F41">
            <v>64391.179999999993</v>
          </cell>
          <cell r="G41">
            <v>54941.4</v>
          </cell>
          <cell r="H41">
            <v>63622.46</v>
          </cell>
          <cell r="I41">
            <v>79216.7</v>
          </cell>
          <cell r="J41">
            <v>69724.66</v>
          </cell>
        </row>
        <row r="42">
          <cell r="A42" t="str">
            <v>Leon</v>
          </cell>
          <cell r="B42">
            <v>58424.79</v>
          </cell>
          <cell r="C42">
            <v>64106.619999999995</v>
          </cell>
          <cell r="D42">
            <v>66248.84</v>
          </cell>
          <cell r="E42">
            <v>57157.09</v>
          </cell>
          <cell r="F42">
            <v>63582.89</v>
          </cell>
          <cell r="G42">
            <v>53769.64</v>
          </cell>
          <cell r="H42">
            <v>87636.12</v>
          </cell>
          <cell r="I42">
            <v>67049.36</v>
          </cell>
          <cell r="J42">
            <v>62274.2</v>
          </cell>
        </row>
        <row r="43">
          <cell r="A43" t="str">
            <v>Levy</v>
          </cell>
          <cell r="B43">
            <v>14666.2</v>
          </cell>
          <cell r="C43">
            <v>20049.55</v>
          </cell>
          <cell r="D43">
            <v>17427.010000000002</v>
          </cell>
          <cell r="E43">
            <v>19947.249999999996</v>
          </cell>
          <cell r="F43">
            <v>17401.800000000003</v>
          </cell>
          <cell r="G43">
            <v>14993.33</v>
          </cell>
          <cell r="H43">
            <v>13375.01</v>
          </cell>
          <cell r="I43">
            <v>16779.669999999998</v>
          </cell>
          <cell r="J43">
            <v>16887.86</v>
          </cell>
        </row>
        <row r="44">
          <cell r="A44" t="str">
            <v>Liberty</v>
          </cell>
          <cell r="B44">
            <v>3111.05</v>
          </cell>
          <cell r="C44">
            <v>1558.6599999999999</v>
          </cell>
          <cell r="D44">
            <v>2403.86</v>
          </cell>
          <cell r="E44">
            <v>1691.09</v>
          </cell>
          <cell r="F44">
            <v>3065.37</v>
          </cell>
          <cell r="G44">
            <v>2112.98</v>
          </cell>
          <cell r="H44">
            <v>4320.1499999999996</v>
          </cell>
          <cell r="I44">
            <v>2681.74</v>
          </cell>
          <cell r="J44">
            <v>2850.55</v>
          </cell>
        </row>
        <row r="45">
          <cell r="A45" t="str">
            <v>Madison</v>
          </cell>
          <cell r="B45">
            <v>1320.18</v>
          </cell>
          <cell r="C45">
            <v>1643.27</v>
          </cell>
          <cell r="D45">
            <v>2145.2200000000003</v>
          </cell>
          <cell r="E45">
            <v>2143.42</v>
          </cell>
          <cell r="F45">
            <v>2051.6</v>
          </cell>
          <cell r="G45">
            <v>2413.75</v>
          </cell>
          <cell r="H45">
            <v>3877.54</v>
          </cell>
          <cell r="I45">
            <v>2924.38</v>
          </cell>
          <cell r="J45">
            <v>1795.23</v>
          </cell>
        </row>
        <row r="46">
          <cell r="A46" t="str">
            <v>Manatee</v>
          </cell>
          <cell r="B46">
            <v>18573.900000000001</v>
          </cell>
          <cell r="C46">
            <v>32164.400000000001</v>
          </cell>
          <cell r="D46">
            <v>34691.340000000004</v>
          </cell>
          <cell r="E46">
            <v>52861.65</v>
          </cell>
          <cell r="F46">
            <v>36531.15</v>
          </cell>
          <cell r="G46">
            <v>41821.69</v>
          </cell>
          <cell r="H46">
            <v>31797.809999999998</v>
          </cell>
          <cell r="I46">
            <v>36444.089999999997</v>
          </cell>
          <cell r="J46">
            <v>31602.720000000001</v>
          </cell>
        </row>
        <row r="47">
          <cell r="A47" t="str">
            <v>Marion</v>
          </cell>
          <cell r="B47">
            <v>63141.72</v>
          </cell>
          <cell r="C47">
            <v>47192.819999999992</v>
          </cell>
          <cell r="D47">
            <v>52194.96</v>
          </cell>
          <cell r="E47">
            <v>55710.89</v>
          </cell>
          <cell r="F47">
            <v>51978.11</v>
          </cell>
          <cell r="G47">
            <v>61082.249999999993</v>
          </cell>
          <cell r="H47">
            <v>47646.65</v>
          </cell>
          <cell r="I47">
            <v>55121.45</v>
          </cell>
          <cell r="J47">
            <v>54590.29</v>
          </cell>
        </row>
        <row r="48">
          <cell r="A48" t="str">
            <v>Martin</v>
          </cell>
          <cell r="B48">
            <v>39011.65</v>
          </cell>
          <cell r="C48">
            <v>39919.839999999997</v>
          </cell>
          <cell r="D48">
            <v>40297.11</v>
          </cell>
          <cell r="E48">
            <v>33488.200000000004</v>
          </cell>
          <cell r="F48">
            <v>30448.049999999996</v>
          </cell>
          <cell r="G48">
            <v>35328.020000000004</v>
          </cell>
          <cell r="H48">
            <v>38440.589999999997</v>
          </cell>
          <cell r="I48">
            <v>51664.66</v>
          </cell>
          <cell r="J48">
            <v>39714.71</v>
          </cell>
        </row>
        <row r="49">
          <cell r="A49" t="str">
            <v>Miami-Dade</v>
          </cell>
          <cell r="B49">
            <v>249903.12999999998</v>
          </cell>
          <cell r="C49">
            <v>234796.06</v>
          </cell>
          <cell r="D49">
            <v>250164.32</v>
          </cell>
          <cell r="E49">
            <v>236524.84</v>
          </cell>
          <cell r="F49">
            <v>309380.65999999997</v>
          </cell>
          <cell r="G49">
            <v>251387.38</v>
          </cell>
          <cell r="H49">
            <v>277104.7</v>
          </cell>
          <cell r="I49">
            <v>276063.28000000003</v>
          </cell>
          <cell r="J49">
            <v>260363.22</v>
          </cell>
        </row>
        <row r="50">
          <cell r="A50" t="str">
            <v>Monroe</v>
          </cell>
          <cell r="B50">
            <v>36718.289999999994</v>
          </cell>
          <cell r="C50">
            <v>25076.66</v>
          </cell>
          <cell r="D50">
            <v>39136.740000000005</v>
          </cell>
          <cell r="E50">
            <v>43585.36</v>
          </cell>
          <cell r="F50">
            <v>38551.64</v>
          </cell>
          <cell r="G50">
            <v>35436.479999999996</v>
          </cell>
          <cell r="H50">
            <v>52366.83</v>
          </cell>
          <cell r="I50">
            <v>34533.99</v>
          </cell>
          <cell r="J50">
            <v>38110.539999999994</v>
          </cell>
        </row>
        <row r="51">
          <cell r="A51" t="str">
            <v>Nassau</v>
          </cell>
          <cell r="B51">
            <v>16705.919999999998</v>
          </cell>
          <cell r="C51">
            <v>13724.029999999999</v>
          </cell>
          <cell r="D51">
            <v>17628.79</v>
          </cell>
          <cell r="E51">
            <v>15325.75</v>
          </cell>
          <cell r="F51">
            <v>15049.26</v>
          </cell>
          <cell r="G51">
            <v>15563.82</v>
          </cell>
          <cell r="H51">
            <v>17958.87</v>
          </cell>
          <cell r="I51">
            <v>16848.080000000002</v>
          </cell>
          <cell r="J51">
            <v>23509.599999999999</v>
          </cell>
        </row>
        <row r="52">
          <cell r="A52" t="str">
            <v>Okaloosa</v>
          </cell>
          <cell r="B52">
            <v>23384.14</v>
          </cell>
          <cell r="C52">
            <v>27761.579999999998</v>
          </cell>
          <cell r="D52">
            <v>24845.17</v>
          </cell>
          <cell r="E52">
            <v>32526.87</v>
          </cell>
          <cell r="F52">
            <v>24270.12</v>
          </cell>
          <cell r="G52">
            <v>18202.61</v>
          </cell>
          <cell r="H52">
            <v>25219.989999999998</v>
          </cell>
          <cell r="I52">
            <v>19726.21</v>
          </cell>
          <cell r="J52">
            <v>17383.68</v>
          </cell>
        </row>
        <row r="53">
          <cell r="A53" t="str">
            <v>Okeechobee</v>
          </cell>
          <cell r="B53">
            <v>16073.359999999999</v>
          </cell>
          <cell r="C53">
            <v>11885.03</v>
          </cell>
          <cell r="D53">
            <v>14647.169999999998</v>
          </cell>
          <cell r="E53">
            <v>18774.04</v>
          </cell>
          <cell r="F53">
            <v>21908.39</v>
          </cell>
          <cell r="G53">
            <v>17577.77</v>
          </cell>
          <cell r="H53">
            <v>17141.09</v>
          </cell>
          <cell r="I53">
            <v>29010.69</v>
          </cell>
          <cell r="J53">
            <v>30216.76</v>
          </cell>
        </row>
        <row r="54">
          <cell r="A54" t="str">
            <v>Orange</v>
          </cell>
          <cell r="B54">
            <v>207487.07</v>
          </cell>
          <cell r="C54">
            <v>169140</v>
          </cell>
          <cell r="D54">
            <v>180394.31</v>
          </cell>
          <cell r="E54">
            <v>191601.38</v>
          </cell>
          <cell r="F54">
            <v>172462.96000000002</v>
          </cell>
          <cell r="G54">
            <v>173880</v>
          </cell>
          <cell r="H54">
            <v>196080.16</v>
          </cell>
          <cell r="I54">
            <v>188859.14</v>
          </cell>
          <cell r="J54">
            <v>163477.28999999998</v>
          </cell>
        </row>
        <row r="55">
          <cell r="A55" t="str">
            <v>Osceola</v>
          </cell>
          <cell r="B55">
            <v>88895.9</v>
          </cell>
          <cell r="C55">
            <v>59668.85</v>
          </cell>
          <cell r="D55">
            <v>60594.9</v>
          </cell>
          <cell r="E55">
            <v>54042.05</v>
          </cell>
          <cell r="F55">
            <v>60052.75</v>
          </cell>
          <cell r="G55">
            <v>62825.440000000002</v>
          </cell>
          <cell r="H55">
            <v>66475.5</v>
          </cell>
          <cell r="I55">
            <v>73102.45</v>
          </cell>
          <cell r="J55">
            <v>74439.86</v>
          </cell>
        </row>
        <row r="56">
          <cell r="A56" t="str">
            <v>Palm Beach</v>
          </cell>
          <cell r="B56">
            <v>222482.9</v>
          </cell>
          <cell r="C56">
            <v>172417.71</v>
          </cell>
          <cell r="D56">
            <v>206092.62</v>
          </cell>
          <cell r="E56">
            <v>197786.04</v>
          </cell>
          <cell r="F56">
            <v>208712.82</v>
          </cell>
          <cell r="G56">
            <v>187153.91999999998</v>
          </cell>
          <cell r="H56">
            <v>219399.59999999998</v>
          </cell>
          <cell r="I56">
            <v>206001.83</v>
          </cell>
          <cell r="J56">
            <v>224379.86</v>
          </cell>
        </row>
        <row r="57">
          <cell r="A57" t="str">
            <v>Pasco</v>
          </cell>
          <cell r="B57">
            <v>51223.6</v>
          </cell>
          <cell r="C57">
            <v>43018.34</v>
          </cell>
          <cell r="D57">
            <v>53586.430000000008</v>
          </cell>
          <cell r="E57">
            <v>49599.380000000005</v>
          </cell>
          <cell r="F57">
            <v>42283.39</v>
          </cell>
          <cell r="G57">
            <v>55701.49</v>
          </cell>
          <cell r="H57">
            <v>42241.81</v>
          </cell>
          <cell r="I57">
            <v>73942.929999999993</v>
          </cell>
          <cell r="J57">
            <v>81846.94</v>
          </cell>
        </row>
        <row r="58">
          <cell r="A58" t="str">
            <v>Pinellas</v>
          </cell>
          <cell r="B58">
            <v>157868.9</v>
          </cell>
          <cell r="C58">
            <v>140648.63</v>
          </cell>
          <cell r="D58">
            <v>170906.71</v>
          </cell>
          <cell r="E58">
            <v>165105.45000000001</v>
          </cell>
          <cell r="F58">
            <v>154816.79</v>
          </cell>
          <cell r="G58">
            <v>150730.87</v>
          </cell>
          <cell r="H58">
            <v>168713.69</v>
          </cell>
          <cell r="I58">
            <v>152573.47</v>
          </cell>
          <cell r="J58">
            <v>150189.43</v>
          </cell>
        </row>
        <row r="59">
          <cell r="A59" t="str">
            <v>Polk</v>
          </cell>
          <cell r="B59">
            <v>108067.48</v>
          </cell>
          <cell r="C59">
            <v>91048.209999999992</v>
          </cell>
          <cell r="D59">
            <v>86905.540000000008</v>
          </cell>
          <cell r="E59">
            <v>89166.22</v>
          </cell>
          <cell r="F59">
            <v>71183.069999999992</v>
          </cell>
          <cell r="G59">
            <v>78283.91</v>
          </cell>
          <cell r="H59">
            <v>93301.239999999991</v>
          </cell>
          <cell r="I59">
            <v>81484.41</v>
          </cell>
          <cell r="J59">
            <v>98294.959999999992</v>
          </cell>
        </row>
        <row r="60">
          <cell r="A60" t="str">
            <v>Putnam</v>
          </cell>
          <cell r="B60">
            <v>28345.449999999997</v>
          </cell>
          <cell r="C60">
            <v>26456.11</v>
          </cell>
          <cell r="D60">
            <v>28808.48</v>
          </cell>
          <cell r="E60">
            <v>26982.799999999999</v>
          </cell>
          <cell r="F60">
            <v>26891.440000000002</v>
          </cell>
          <cell r="G60">
            <v>26378.89</v>
          </cell>
          <cell r="H60">
            <v>26068.560000000001</v>
          </cell>
          <cell r="I60">
            <v>24037.54</v>
          </cell>
          <cell r="J60">
            <v>26607.079999999998</v>
          </cell>
        </row>
        <row r="61">
          <cell r="A61" t="str">
            <v>St. Johns</v>
          </cell>
          <cell r="B61">
            <v>23751.48</v>
          </cell>
          <cell r="C61">
            <v>16566.39</v>
          </cell>
          <cell r="D61">
            <v>16218.01</v>
          </cell>
          <cell r="E61">
            <v>26047.22</v>
          </cell>
          <cell r="F61">
            <v>27805.850000000002</v>
          </cell>
          <cell r="G61">
            <v>26647.66</v>
          </cell>
          <cell r="H61">
            <v>16941.66</v>
          </cell>
          <cell r="I61">
            <v>19136.68</v>
          </cell>
          <cell r="J61">
            <v>23579.85</v>
          </cell>
        </row>
        <row r="62">
          <cell r="A62" t="str">
            <v>St. Lucie</v>
          </cell>
          <cell r="B62">
            <v>65489.19</v>
          </cell>
          <cell r="C62">
            <v>54760.53</v>
          </cell>
          <cell r="D62">
            <v>66849.460000000006</v>
          </cell>
          <cell r="E62">
            <v>102355.37</v>
          </cell>
          <cell r="F62">
            <v>59889.22</v>
          </cell>
          <cell r="G62">
            <v>57679.81</v>
          </cell>
          <cell r="H62">
            <v>64114.51999999999</v>
          </cell>
          <cell r="I62">
            <v>95671.81</v>
          </cell>
          <cell r="J62">
            <v>81791.390000000014</v>
          </cell>
        </row>
        <row r="63">
          <cell r="A63" t="str">
            <v>Santa Rosa</v>
          </cell>
          <cell r="B63">
            <v>44710.89</v>
          </cell>
          <cell r="C63">
            <v>44074.39</v>
          </cell>
          <cell r="D63">
            <v>44246.950000000004</v>
          </cell>
          <cell r="E63">
            <v>47449.17</v>
          </cell>
          <cell r="F63">
            <v>58880.97</v>
          </cell>
          <cell r="G63">
            <v>53064.409999999996</v>
          </cell>
          <cell r="H63">
            <v>47565.81</v>
          </cell>
          <cell r="I63">
            <v>41072.639999999999</v>
          </cell>
          <cell r="J63">
            <v>42937.539999999994</v>
          </cell>
        </row>
        <row r="64">
          <cell r="A64" t="str">
            <v>Sarasota</v>
          </cell>
          <cell r="B64">
            <v>96454.24</v>
          </cell>
          <cell r="C64">
            <v>73694.850000000006</v>
          </cell>
          <cell r="D64">
            <v>85666.5</v>
          </cell>
          <cell r="E64">
            <v>85583.77</v>
          </cell>
          <cell r="F64">
            <v>100070.23</v>
          </cell>
          <cell r="G64">
            <v>78849.45</v>
          </cell>
          <cell r="H64">
            <v>83936.569999999992</v>
          </cell>
          <cell r="I64">
            <v>94828.160000000003</v>
          </cell>
          <cell r="J64">
            <v>105513.59</v>
          </cell>
        </row>
        <row r="65">
          <cell r="A65" t="str">
            <v>Seminole</v>
          </cell>
          <cell r="B65">
            <v>45397.130000000005</v>
          </cell>
          <cell r="C65">
            <v>48601.05</v>
          </cell>
          <cell r="D65">
            <v>48119.241000000002</v>
          </cell>
          <cell r="E65">
            <v>51406.19</v>
          </cell>
          <cell r="F65">
            <v>43754.31</v>
          </cell>
          <cell r="G65">
            <v>53146.600000000006</v>
          </cell>
          <cell r="H65">
            <v>64403.990000000005</v>
          </cell>
          <cell r="I65">
            <v>56370.47</v>
          </cell>
          <cell r="J65">
            <v>54865.729999999996</v>
          </cell>
        </row>
        <row r="66">
          <cell r="A66" t="str">
            <v>Sumter</v>
          </cell>
          <cell r="B66">
            <v>19065.12</v>
          </cell>
          <cell r="C66">
            <v>20312.830000000002</v>
          </cell>
          <cell r="D66">
            <v>22539.45</v>
          </cell>
          <cell r="E66">
            <v>24778.61</v>
          </cell>
          <cell r="F66">
            <v>15818.62</v>
          </cell>
          <cell r="G66">
            <v>16125</v>
          </cell>
          <cell r="H66">
            <v>16125</v>
          </cell>
          <cell r="I66">
            <v>20000.440000000002</v>
          </cell>
          <cell r="J66">
            <v>19181.98</v>
          </cell>
        </row>
        <row r="67">
          <cell r="A67" t="str">
            <v>Suwannee</v>
          </cell>
          <cell r="B67">
            <v>9411.83</v>
          </cell>
          <cell r="C67">
            <v>7797.03</v>
          </cell>
          <cell r="D67">
            <v>8017.1900000000005</v>
          </cell>
          <cell r="E67">
            <v>3084.8</v>
          </cell>
          <cell r="F67">
            <v>5681.82</v>
          </cell>
          <cell r="G67">
            <v>7566.59</v>
          </cell>
          <cell r="H67">
            <v>5066.18</v>
          </cell>
          <cell r="I67">
            <v>7895.79</v>
          </cell>
          <cell r="J67">
            <v>7091.83</v>
          </cell>
        </row>
        <row r="68">
          <cell r="A68" t="str">
            <v>Taylor</v>
          </cell>
          <cell r="B68">
            <v>2087.42</v>
          </cell>
          <cell r="C68">
            <v>1736.36</v>
          </cell>
          <cell r="D68">
            <v>2300.38</v>
          </cell>
          <cell r="E68">
            <v>4150.6900000000005</v>
          </cell>
          <cell r="F68">
            <v>2882.36</v>
          </cell>
          <cell r="G68">
            <v>2026.71</v>
          </cell>
          <cell r="H68">
            <v>3419.8599999999997</v>
          </cell>
          <cell r="I68">
            <v>2286.69</v>
          </cell>
          <cell r="J68">
            <v>3751.1800000000003</v>
          </cell>
        </row>
        <row r="69">
          <cell r="A69" t="str">
            <v>Union</v>
          </cell>
          <cell r="B69">
            <v>3415.92</v>
          </cell>
          <cell r="C69">
            <v>1693.97</v>
          </cell>
          <cell r="D69">
            <v>2049.06</v>
          </cell>
          <cell r="E69">
            <v>2236.83</v>
          </cell>
          <cell r="F69">
            <v>0</v>
          </cell>
          <cell r="G69">
            <v>0</v>
          </cell>
          <cell r="H69">
            <v>1731</v>
          </cell>
          <cell r="I69">
            <v>4865.2000000000007</v>
          </cell>
          <cell r="J69">
            <v>0</v>
          </cell>
        </row>
        <row r="70">
          <cell r="A70" t="str">
            <v>Volusia</v>
          </cell>
          <cell r="B70">
            <v>75523.149999999994</v>
          </cell>
          <cell r="C70">
            <v>60632</v>
          </cell>
          <cell r="D70">
            <v>66581.039999999994</v>
          </cell>
          <cell r="E70">
            <v>70266.11</v>
          </cell>
          <cell r="F70">
            <v>61745.14</v>
          </cell>
          <cell r="G70">
            <v>62665.89</v>
          </cell>
          <cell r="H70">
            <v>77405.13</v>
          </cell>
          <cell r="I70">
            <v>74453.81</v>
          </cell>
          <cell r="J70">
            <v>73293.820000000007</v>
          </cell>
        </row>
        <row r="71">
          <cell r="A71" t="str">
            <v>Wakulla</v>
          </cell>
          <cell r="B71">
            <v>8000.41</v>
          </cell>
          <cell r="C71">
            <v>7829.73</v>
          </cell>
          <cell r="D71">
            <v>7995.27</v>
          </cell>
          <cell r="E71">
            <v>9337.5400000000009</v>
          </cell>
          <cell r="F71">
            <v>7746.48</v>
          </cell>
          <cell r="G71">
            <v>7992.43</v>
          </cell>
          <cell r="H71">
            <v>9569.23</v>
          </cell>
          <cell r="I71">
            <v>8860.3700000000008</v>
          </cell>
          <cell r="J71">
            <v>10255.929999999998</v>
          </cell>
        </row>
        <row r="72">
          <cell r="A72" t="str">
            <v>Walton</v>
          </cell>
          <cell r="B72">
            <v>16362.87</v>
          </cell>
          <cell r="C72">
            <v>13505.039999999999</v>
          </cell>
          <cell r="D72">
            <v>13851.4</v>
          </cell>
          <cell r="E72">
            <v>13905.7</v>
          </cell>
          <cell r="F72">
            <v>16325.8</v>
          </cell>
          <cell r="G72">
            <v>10976.650000000001</v>
          </cell>
          <cell r="H72">
            <v>16133.960000000001</v>
          </cell>
          <cell r="I72">
            <v>13387.92</v>
          </cell>
          <cell r="J72">
            <v>16580.93</v>
          </cell>
        </row>
        <row r="73">
          <cell r="A73" t="str">
            <v>Washington</v>
          </cell>
          <cell r="B73">
            <v>9255.14</v>
          </cell>
          <cell r="C73">
            <v>7893.92</v>
          </cell>
          <cell r="D73">
            <v>7883.9</v>
          </cell>
          <cell r="E73">
            <v>8009.58</v>
          </cell>
          <cell r="F73">
            <v>17672.62</v>
          </cell>
          <cell r="G73">
            <v>7358.0700000000006</v>
          </cell>
          <cell r="H73">
            <v>9703.5300000000007</v>
          </cell>
          <cell r="I73">
            <v>7750.87</v>
          </cell>
          <cell r="J73">
            <v>13340.78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v Operational SFY1617"/>
      <sheetName val="Y2Y Comparison"/>
      <sheetName val="Total Juror Costs"/>
      <sheetName val="Total Actual Costs"/>
      <sheetName val="Updated Pivot 10-17"/>
      <sheetName val="Pivot Setup-Averages"/>
      <sheetName val="Pivot Setup-Avgs WO Anomalies"/>
      <sheetName val="Pivot Actual Averages"/>
      <sheetName val="Pivot wout Anomalies"/>
      <sheetName val="Summary Tables"/>
      <sheetName val="Comparative Quan Analysis"/>
      <sheetName val="PG-Averages"/>
      <sheetName val="Personnel v Operational SFY1718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 t="str">
            <v>1X</v>
          </cell>
          <cell r="B3">
            <v>1617</v>
          </cell>
          <cell r="C3">
            <v>1</v>
          </cell>
          <cell r="D3" t="str">
            <v>Calhoun</v>
          </cell>
          <cell r="E3">
            <v>8621</v>
          </cell>
          <cell r="F3">
            <v>1040</v>
          </cell>
          <cell r="G3">
            <v>5938.97</v>
          </cell>
          <cell r="H3">
            <v>0.66126539601524081</v>
          </cell>
          <cell r="I3">
            <v>1317.25</v>
          </cell>
          <cell r="J3">
            <v>0.14666715657783688</v>
          </cell>
          <cell r="K3">
            <v>1725</v>
          </cell>
          <cell r="L3">
            <v>0.19206744740692247</v>
          </cell>
          <cell r="M3">
            <v>8981.2199999999993</v>
          </cell>
        </row>
        <row r="4">
          <cell r="A4" t="str">
            <v>2X</v>
          </cell>
          <cell r="B4">
            <v>1617</v>
          </cell>
          <cell r="C4">
            <v>1</v>
          </cell>
          <cell r="D4" t="str">
            <v>Franklin</v>
          </cell>
          <cell r="E4">
            <v>8736</v>
          </cell>
          <cell r="F4">
            <v>2852</v>
          </cell>
          <cell r="G4">
            <v>9084.64</v>
          </cell>
          <cell r="H4">
            <v>0.56550183818723487</v>
          </cell>
          <cell r="I4">
            <v>1430.1000000000001</v>
          </cell>
          <cell r="J4">
            <v>8.9021048582174384E-2</v>
          </cell>
          <cell r="K4">
            <v>5550</v>
          </cell>
          <cell r="L4">
            <v>0.34547711323059072</v>
          </cell>
          <cell r="M4">
            <v>16064.74</v>
          </cell>
        </row>
        <row r="5">
          <cell r="A5" t="str">
            <v>3X</v>
          </cell>
          <cell r="B5">
            <v>1617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15189.689999999999</v>
          </cell>
          <cell r="H5">
            <v>0.78286959775452525</v>
          </cell>
          <cell r="I5">
            <v>1773.5</v>
          </cell>
          <cell r="J5">
            <v>9.1405369801335692E-2</v>
          </cell>
          <cell r="K5">
            <v>2439.39</v>
          </cell>
          <cell r="L5">
            <v>0.12572503244413885</v>
          </cell>
          <cell r="M5">
            <v>19402.580000000002</v>
          </cell>
        </row>
        <row r="6">
          <cell r="A6" t="str">
            <v>4X</v>
          </cell>
          <cell r="B6">
            <v>1617</v>
          </cell>
          <cell r="C6">
            <v>1</v>
          </cell>
          <cell r="D6" t="str">
            <v>Jefferson</v>
          </cell>
          <cell r="E6">
            <v>13047</v>
          </cell>
          <cell r="F6">
            <v>221</v>
          </cell>
          <cell r="G6">
            <v>24343.59</v>
          </cell>
          <cell r="H6">
            <v>0.91099669821753126</v>
          </cell>
          <cell r="I6">
            <v>113.33999999999999</v>
          </cell>
          <cell r="J6">
            <v>4.2414601041167298E-3</v>
          </cell>
          <cell r="K6">
            <v>2265</v>
          </cell>
          <cell r="L6">
            <v>8.476184167835181E-2</v>
          </cell>
          <cell r="M6">
            <v>26721.930000000004</v>
          </cell>
        </row>
        <row r="7">
          <cell r="A7" t="str">
            <v>5X</v>
          </cell>
          <cell r="B7">
            <v>1617</v>
          </cell>
          <cell r="C7">
            <v>1</v>
          </cell>
          <cell r="D7" t="str">
            <v>Lafayette</v>
          </cell>
          <cell r="E7">
            <v>14498</v>
          </cell>
          <cell r="F7">
            <v>195</v>
          </cell>
          <cell r="G7">
            <v>2220.0300000000002</v>
          </cell>
          <cell r="H7">
            <v>0.71511678472376572</v>
          </cell>
          <cell r="I7">
            <v>209.4</v>
          </cell>
          <cell r="J7">
            <v>6.745199601859278E-2</v>
          </cell>
          <cell r="K7">
            <v>675</v>
          </cell>
          <cell r="L7">
            <v>0.21743121925764147</v>
          </cell>
          <cell r="M7">
            <v>3104.4300000000003</v>
          </cell>
        </row>
        <row r="8">
          <cell r="A8" t="str">
            <v>6X</v>
          </cell>
          <cell r="B8">
            <v>1617</v>
          </cell>
          <cell r="C8">
            <v>1</v>
          </cell>
          <cell r="D8" t="str">
            <v>Liberty</v>
          </cell>
          <cell r="E8">
            <v>14580</v>
          </cell>
          <cell r="F8">
            <v>1794</v>
          </cell>
          <cell r="G8">
            <v>4699.4800000000005</v>
          </cell>
          <cell r="H8">
            <v>0.53618508875415594</v>
          </cell>
          <cell r="I8">
            <v>2043.65</v>
          </cell>
          <cell r="J8">
            <v>0.23316934142339807</v>
          </cell>
          <cell r="K8">
            <v>2021.53</v>
          </cell>
          <cell r="L8">
            <v>0.23064556982244605</v>
          </cell>
          <cell r="M8">
            <v>8764.66</v>
          </cell>
        </row>
        <row r="9">
          <cell r="A9" t="str">
            <v>7X</v>
          </cell>
          <cell r="B9">
            <v>1617</v>
          </cell>
          <cell r="C9">
            <v>2</v>
          </cell>
          <cell r="D9" t="str">
            <v>Dixie</v>
          </cell>
          <cell r="E9">
            <v>14665</v>
          </cell>
          <cell r="F9">
            <v>3154</v>
          </cell>
          <cell r="G9">
            <v>12888.830000000002</v>
          </cell>
          <cell r="H9">
            <v>0.73783562689949822</v>
          </cell>
          <cell r="I9">
            <v>2662.66</v>
          </cell>
          <cell r="J9">
            <v>0.15242697826879689</v>
          </cell>
          <cell r="K9">
            <v>1916.94</v>
          </cell>
          <cell r="L9">
            <v>0.10973739483170497</v>
          </cell>
          <cell r="M9">
            <v>17468.43</v>
          </cell>
        </row>
        <row r="10">
          <cell r="A10" t="str">
            <v>8X</v>
          </cell>
          <cell r="B10">
            <v>1617</v>
          </cell>
          <cell r="C10">
            <v>2</v>
          </cell>
          <cell r="D10" t="str">
            <v>Gilchrist</v>
          </cell>
          <cell r="E10">
            <v>15887</v>
          </cell>
          <cell r="F10">
            <v>953</v>
          </cell>
          <cell r="G10">
            <v>1992.47</v>
          </cell>
          <cell r="H10">
            <v>0.3851768940646102</v>
          </cell>
          <cell r="I10">
            <v>1194.4499999999998</v>
          </cell>
          <cell r="J10">
            <v>0.2309066340348781</v>
          </cell>
          <cell r="K10">
            <v>1985.95</v>
          </cell>
          <cell r="L10">
            <v>0.3839164719005117</v>
          </cell>
          <cell r="M10">
            <v>5172.87</v>
          </cell>
        </row>
        <row r="11">
          <cell r="A11" t="str">
            <v>9X</v>
          </cell>
          <cell r="B11">
            <v>1617</v>
          </cell>
          <cell r="C11">
            <v>2</v>
          </cell>
          <cell r="D11" t="str">
            <v>Gulf</v>
          </cell>
          <cell r="E11">
            <v>16628</v>
          </cell>
          <cell r="F11">
            <v>2150</v>
          </cell>
          <cell r="G11">
            <v>14484.89</v>
          </cell>
          <cell r="H11">
            <v>0.68676759247845087</v>
          </cell>
          <cell r="I11">
            <v>2001.5099999999998</v>
          </cell>
          <cell r="J11">
            <v>9.4896972225646456E-2</v>
          </cell>
          <cell r="K11">
            <v>4605</v>
          </cell>
          <cell r="L11">
            <v>0.21833543529590257</v>
          </cell>
          <cell r="M11">
            <v>21091.4</v>
          </cell>
        </row>
        <row r="12">
          <cell r="A12" t="str">
            <v>10X</v>
          </cell>
          <cell r="B12">
            <v>1617</v>
          </cell>
          <cell r="C12">
            <v>2</v>
          </cell>
          <cell r="D12" t="str">
            <v>Hamilton</v>
          </cell>
          <cell r="E12">
            <v>16773</v>
          </cell>
          <cell r="F12">
            <v>4350</v>
          </cell>
          <cell r="G12">
            <v>3737.16</v>
          </cell>
          <cell r="H12">
            <v>0.25418499685768153</v>
          </cell>
          <cell r="I12">
            <v>3325.4800000000005</v>
          </cell>
          <cell r="J12">
            <v>0.22618435479087942</v>
          </cell>
          <cell r="K12">
            <v>7639.88</v>
          </cell>
          <cell r="L12">
            <v>0.51963064835143902</v>
          </cell>
          <cell r="M12">
            <v>14702.52</v>
          </cell>
        </row>
        <row r="13">
          <cell r="A13" t="str">
            <v>11X</v>
          </cell>
          <cell r="B13">
            <v>1617</v>
          </cell>
          <cell r="C13">
            <v>2</v>
          </cell>
          <cell r="D13" t="str">
            <v>Holmes</v>
          </cell>
          <cell r="E13">
            <v>16848</v>
          </cell>
          <cell r="F13">
            <v>2136</v>
          </cell>
          <cell r="G13">
            <v>10159.75</v>
          </cell>
          <cell r="H13">
            <v>0.70408992059388953</v>
          </cell>
          <cell r="I13">
            <v>1326.8899999999999</v>
          </cell>
          <cell r="J13">
            <v>9.1955990525045009E-2</v>
          </cell>
          <cell r="K13">
            <v>2942.98</v>
          </cell>
          <cell r="L13">
            <v>0.2039540888810655</v>
          </cell>
          <cell r="M13">
            <v>14429.619999999999</v>
          </cell>
        </row>
        <row r="14">
          <cell r="A14" t="str">
            <v>12X</v>
          </cell>
          <cell r="B14">
            <v>1617</v>
          </cell>
          <cell r="C14">
            <v>2</v>
          </cell>
          <cell r="D14" t="str">
            <v>Madison</v>
          </cell>
          <cell r="E14">
            <v>19238</v>
          </cell>
          <cell r="F14">
            <v>1320</v>
          </cell>
          <cell r="G14">
            <v>4399.4399999999996</v>
          </cell>
          <cell r="H14">
            <v>0.60664442939897323</v>
          </cell>
          <cell r="I14">
            <v>1772.65</v>
          </cell>
          <cell r="J14">
            <v>0.24443298414663911</v>
          </cell>
          <cell r="K14">
            <v>1080</v>
          </cell>
          <cell r="L14">
            <v>0.14892258645438763</v>
          </cell>
          <cell r="M14">
            <v>7252.09</v>
          </cell>
        </row>
        <row r="15">
          <cell r="A15" t="str">
            <v>13X</v>
          </cell>
          <cell r="B15">
            <v>1617</v>
          </cell>
          <cell r="C15">
            <v>2</v>
          </cell>
          <cell r="D15" t="str">
            <v>Union</v>
          </cell>
          <cell r="E15">
            <v>20003</v>
          </cell>
          <cell r="F15">
            <v>978</v>
          </cell>
          <cell r="G15">
            <v>5266.0400000000009</v>
          </cell>
          <cell r="H15">
            <v>0.56046863591953</v>
          </cell>
          <cell r="I15">
            <v>535.41</v>
          </cell>
          <cell r="J15">
            <v>5.6984092858708917E-2</v>
          </cell>
          <cell r="K15">
            <v>3594.33</v>
          </cell>
          <cell r="L15">
            <v>0.3825472712217613</v>
          </cell>
          <cell r="M15">
            <v>9395.7799999999988</v>
          </cell>
        </row>
        <row r="16">
          <cell r="A16" t="str">
            <v>14X</v>
          </cell>
          <cell r="B16">
            <v>1617</v>
          </cell>
          <cell r="C16">
            <v>3</v>
          </cell>
          <cell r="D16" t="str">
            <v>Baker</v>
          </cell>
          <cell r="E16">
            <v>22478</v>
          </cell>
          <cell r="F16">
            <v>2430</v>
          </cell>
          <cell r="G16">
            <v>13676.400000000001</v>
          </cell>
          <cell r="H16">
            <v>0.64785252359505008</v>
          </cell>
          <cell r="I16">
            <v>1422.49</v>
          </cell>
          <cell r="J16">
            <v>6.7383502697253864E-2</v>
          </cell>
          <cell r="K16">
            <v>6011.47</v>
          </cell>
          <cell r="L16">
            <v>0.28476397370769613</v>
          </cell>
          <cell r="M16">
            <v>21110.36</v>
          </cell>
        </row>
        <row r="17">
          <cell r="A17" t="str">
            <v>15X</v>
          </cell>
          <cell r="B17">
            <v>1617</v>
          </cell>
          <cell r="C17">
            <v>3</v>
          </cell>
          <cell r="D17" t="str">
            <v>Bradford</v>
          </cell>
          <cell r="E17">
            <v>24888</v>
          </cell>
          <cell r="F17">
            <v>5645</v>
          </cell>
          <cell r="G17">
            <v>9755.6299999999992</v>
          </cell>
          <cell r="H17">
            <v>0.36116660200270695</v>
          </cell>
          <cell r="I17">
            <v>6164.48</v>
          </cell>
          <cell r="J17">
            <v>0.22821737752596674</v>
          </cell>
          <cell r="K17">
            <v>11091.33</v>
          </cell>
          <cell r="L17">
            <v>0.41061602047132617</v>
          </cell>
          <cell r="M17">
            <v>27011.440000000002</v>
          </cell>
        </row>
        <row r="18">
          <cell r="A18" t="str">
            <v>16X</v>
          </cell>
          <cell r="B18">
            <v>1617</v>
          </cell>
          <cell r="C18">
            <v>3</v>
          </cell>
          <cell r="D18" t="str">
            <v>Desoto</v>
          </cell>
          <cell r="E18">
            <v>26965</v>
          </cell>
          <cell r="F18">
            <v>5950</v>
          </cell>
          <cell r="G18">
            <v>7614.61</v>
          </cell>
          <cell r="H18">
            <v>0.31002231542141778</v>
          </cell>
          <cell r="I18">
            <v>7043.8</v>
          </cell>
          <cell r="J18">
            <v>0.28678227583098581</v>
          </cell>
          <cell r="K18">
            <v>9903.08</v>
          </cell>
          <cell r="L18">
            <v>0.4031954087475963</v>
          </cell>
          <cell r="M18">
            <v>24561.49</v>
          </cell>
        </row>
        <row r="19">
          <cell r="A19" t="str">
            <v>17X</v>
          </cell>
          <cell r="B19">
            <v>1617</v>
          </cell>
          <cell r="C19">
            <v>3</v>
          </cell>
          <cell r="D19" t="str">
            <v>Hardee</v>
          </cell>
          <cell r="E19">
            <v>27440</v>
          </cell>
          <cell r="F19">
            <v>3336</v>
          </cell>
          <cell r="G19">
            <v>15224.18</v>
          </cell>
          <cell r="H19">
            <v>0.65976487270294115</v>
          </cell>
          <cell r="I19">
            <v>2921.31</v>
          </cell>
          <cell r="J19">
            <v>0.1265997722225978</v>
          </cell>
          <cell r="K19">
            <v>4929.67</v>
          </cell>
          <cell r="L19">
            <v>0.21363535507446102</v>
          </cell>
          <cell r="M19">
            <v>23075.16</v>
          </cell>
        </row>
        <row r="20">
          <cell r="A20" t="str">
            <v>18X</v>
          </cell>
          <cell r="B20">
            <v>1617</v>
          </cell>
          <cell r="C20">
            <v>3</v>
          </cell>
          <cell r="D20" t="str">
            <v>Taylor</v>
          </cell>
          <cell r="E20">
            <v>27637</v>
          </cell>
          <cell r="F20">
            <v>2525</v>
          </cell>
          <cell r="G20">
            <v>5013.8500000000004</v>
          </cell>
          <cell r="H20">
            <v>0.48797306043397232</v>
          </cell>
          <cell r="I20">
            <v>1616</v>
          </cell>
          <cell r="J20">
            <v>0.15727723519078138</v>
          </cell>
          <cell r="K20">
            <v>3645</v>
          </cell>
          <cell r="L20">
            <v>0.35474970437524633</v>
          </cell>
          <cell r="M20">
            <v>10274.85</v>
          </cell>
        </row>
        <row r="21">
          <cell r="A21" t="str">
            <v>19X</v>
          </cell>
          <cell r="B21">
            <v>1617</v>
          </cell>
          <cell r="C21">
            <v>3</v>
          </cell>
          <cell r="D21" t="str">
            <v>Wakulla</v>
          </cell>
          <cell r="E21">
            <v>31599</v>
          </cell>
          <cell r="F21">
            <v>3733</v>
          </cell>
          <cell r="G21">
            <v>30190.82</v>
          </cell>
          <cell r="H21">
            <v>0.91037799713234202</v>
          </cell>
          <cell r="I21">
            <v>1322.1299999999999</v>
          </cell>
          <cell r="J21">
            <v>3.9867683665053923E-2</v>
          </cell>
          <cell r="K21">
            <v>1650</v>
          </cell>
          <cell r="L21">
            <v>4.9754319202604112E-2</v>
          </cell>
          <cell r="M21">
            <v>33162.949999999997</v>
          </cell>
        </row>
        <row r="22">
          <cell r="A22" t="str">
            <v>20X</v>
          </cell>
          <cell r="B22">
            <v>1617</v>
          </cell>
          <cell r="C22">
            <v>3</v>
          </cell>
          <cell r="D22" t="str">
            <v>Washington</v>
          </cell>
          <cell r="E22">
            <v>35141</v>
          </cell>
          <cell r="F22">
            <v>2850</v>
          </cell>
          <cell r="G22">
            <v>24434.21</v>
          </cell>
          <cell r="H22">
            <v>0.73947735252798352</v>
          </cell>
          <cell r="I22">
            <v>3373.33</v>
          </cell>
          <cell r="J22">
            <v>0.10209051725442414</v>
          </cell>
          <cell r="K22">
            <v>5235</v>
          </cell>
          <cell r="L22">
            <v>0.15843213021759223</v>
          </cell>
          <cell r="M22">
            <v>33042.54</v>
          </cell>
        </row>
        <row r="23">
          <cell r="A23" t="str">
            <v>21X</v>
          </cell>
          <cell r="B23">
            <v>1617</v>
          </cell>
          <cell r="C23">
            <v>4</v>
          </cell>
          <cell r="D23" t="str">
            <v>Gadsden</v>
          </cell>
          <cell r="E23">
            <v>38370</v>
          </cell>
          <cell r="F23">
            <v>9765</v>
          </cell>
          <cell r="G23">
            <v>34894.769999999997</v>
          </cell>
          <cell r="H23">
            <v>0.62442907176248519</v>
          </cell>
          <cell r="I23">
            <v>4352.91</v>
          </cell>
          <cell r="J23">
            <v>7.7893723064105011E-2</v>
          </cell>
          <cell r="K23">
            <v>16635</v>
          </cell>
          <cell r="L23">
            <v>0.29767720517340973</v>
          </cell>
          <cell r="M23">
            <v>55882.68</v>
          </cell>
        </row>
        <row r="24">
          <cell r="A24" t="str">
            <v>22X</v>
          </cell>
          <cell r="B24">
            <v>1617</v>
          </cell>
          <cell r="C24">
            <v>4</v>
          </cell>
          <cell r="D24" t="str">
            <v>Hendry</v>
          </cell>
          <cell r="E24">
            <v>40553</v>
          </cell>
          <cell r="F24">
            <v>17620</v>
          </cell>
          <cell r="G24">
            <v>21767.55</v>
          </cell>
          <cell r="H24">
            <v>0.50260056375179407</v>
          </cell>
          <cell r="I24">
            <v>6532.45</v>
          </cell>
          <cell r="J24">
            <v>0.15083061955435531</v>
          </cell>
          <cell r="K24">
            <v>15009.84</v>
          </cell>
          <cell r="L24">
            <v>0.34656881669385065</v>
          </cell>
          <cell r="M24">
            <v>43309.84</v>
          </cell>
        </row>
        <row r="25">
          <cell r="A25" t="str">
            <v>23X</v>
          </cell>
          <cell r="B25">
            <v>1617</v>
          </cell>
          <cell r="C25">
            <v>4</v>
          </cell>
          <cell r="D25" t="str">
            <v>Jackson</v>
          </cell>
          <cell r="E25">
            <v>40806</v>
          </cell>
          <cell r="F25">
            <v>1581</v>
          </cell>
          <cell r="G25">
            <v>6322.01</v>
          </cell>
          <cell r="H25">
            <v>0.52841633323776949</v>
          </cell>
          <cell r="I25">
            <v>212.06</v>
          </cell>
          <cell r="J25">
            <v>1.772473748481913E-2</v>
          </cell>
          <cell r="K25">
            <v>5430</v>
          </cell>
          <cell r="L25">
            <v>0.45385892927741145</v>
          </cell>
          <cell r="M25">
            <v>11964.07</v>
          </cell>
        </row>
        <row r="26">
          <cell r="A26" t="str">
            <v>24X</v>
          </cell>
          <cell r="B26">
            <v>1617</v>
          </cell>
          <cell r="C26">
            <v>4</v>
          </cell>
          <cell r="D26" t="str">
            <v>Levy</v>
          </cell>
          <cell r="E26">
            <v>44349</v>
          </cell>
          <cell r="F26">
            <v>3250</v>
          </cell>
          <cell r="G26">
            <v>64490.79</v>
          </cell>
          <cell r="H26">
            <v>0.89458705859522014</v>
          </cell>
          <cell r="I26">
            <v>2509.5100000000002</v>
          </cell>
          <cell r="J26">
            <v>3.4810787236678152E-2</v>
          </cell>
          <cell r="K26">
            <v>5089.71</v>
          </cell>
          <cell r="L26">
            <v>7.0602154168101797E-2</v>
          </cell>
          <cell r="M26">
            <v>72090.009999999995</v>
          </cell>
        </row>
        <row r="27">
          <cell r="A27" t="str">
            <v>25X</v>
          </cell>
          <cell r="B27">
            <v>1617</v>
          </cell>
          <cell r="C27">
            <v>4</v>
          </cell>
          <cell r="D27" t="str">
            <v>Okeechobee</v>
          </cell>
          <cell r="E27">
            <v>48486</v>
          </cell>
          <cell r="F27">
            <v>9667</v>
          </cell>
          <cell r="G27">
            <v>42288.020000000004</v>
          </cell>
          <cell r="H27">
            <v>0.68895887232891717</v>
          </cell>
          <cell r="I27">
            <v>6161.58</v>
          </cell>
          <cell r="J27">
            <v>0.10038481840872211</v>
          </cell>
          <cell r="K27">
            <v>12930</v>
          </cell>
          <cell r="L27">
            <v>0.21065630926236079</v>
          </cell>
          <cell r="M27">
            <v>61379.6</v>
          </cell>
        </row>
        <row r="28">
          <cell r="A28" t="str">
            <v>26X</v>
          </cell>
          <cell r="B28">
            <v>1617</v>
          </cell>
          <cell r="C28">
            <v>4</v>
          </cell>
          <cell r="D28" t="str">
            <v>Suwannee</v>
          </cell>
          <cell r="E28">
            <v>50345</v>
          </cell>
          <cell r="F28">
            <v>2625</v>
          </cell>
          <cell r="G28">
            <v>19600.919999999998</v>
          </cell>
          <cell r="H28">
            <v>0.69234657384006482</v>
          </cell>
          <cell r="I28">
            <v>2220.89</v>
          </cell>
          <cell r="J28">
            <v>7.8446602627614506E-2</v>
          </cell>
          <cell r="K28">
            <v>6489.04</v>
          </cell>
          <cell r="L28">
            <v>0.22920682353232066</v>
          </cell>
          <cell r="M28">
            <v>28310.85</v>
          </cell>
        </row>
        <row r="29">
          <cell r="A29" t="str">
            <v>27X</v>
          </cell>
          <cell r="B29">
            <v>1617</v>
          </cell>
          <cell r="C29">
            <v>5</v>
          </cell>
          <cell r="D29" t="str">
            <v>Columbia</v>
          </cell>
          <cell r="E29">
            <v>62943</v>
          </cell>
          <cell r="F29">
            <v>6794</v>
          </cell>
          <cell r="G29">
            <v>35988.729999999996</v>
          </cell>
          <cell r="H29">
            <v>0.6995908444645228</v>
          </cell>
          <cell r="I29">
            <v>3214.18</v>
          </cell>
          <cell r="J29">
            <v>6.2480973917695352E-2</v>
          </cell>
          <cell r="K29">
            <v>12239.630000000001</v>
          </cell>
          <cell r="L29">
            <v>0.23792818161778173</v>
          </cell>
          <cell r="M29">
            <v>51442.54</v>
          </cell>
        </row>
        <row r="30">
          <cell r="A30" t="str">
            <v>28X</v>
          </cell>
          <cell r="B30">
            <v>1617</v>
          </cell>
          <cell r="C30">
            <v>5</v>
          </cell>
          <cell r="D30" t="str">
            <v>Highlands</v>
          </cell>
          <cell r="E30">
            <v>68566</v>
          </cell>
          <cell r="F30">
            <v>5738</v>
          </cell>
          <cell r="G30">
            <v>64008.3</v>
          </cell>
          <cell r="H30">
            <v>0.61912913175206974</v>
          </cell>
          <cell r="I30">
            <v>10503.36</v>
          </cell>
          <cell r="J30">
            <v>0.10159520182975364</v>
          </cell>
          <cell r="K30">
            <v>28872.75</v>
          </cell>
          <cell r="L30">
            <v>0.27927566641817658</v>
          </cell>
          <cell r="M30">
            <v>103384.41</v>
          </cell>
        </row>
        <row r="31">
          <cell r="A31" t="str">
            <v>29X</v>
          </cell>
          <cell r="B31">
            <v>1617</v>
          </cell>
          <cell r="C31">
            <v>5</v>
          </cell>
          <cell r="D31" t="str">
            <v>Nassau</v>
          </cell>
          <cell r="E31">
            <v>72972</v>
          </cell>
          <cell r="F31">
            <v>3625</v>
          </cell>
          <cell r="G31">
            <v>48130.75</v>
          </cell>
          <cell r="H31">
            <v>0.75934585890018202</v>
          </cell>
          <cell r="I31">
            <v>4363.74</v>
          </cell>
          <cell r="J31">
            <v>6.884554880854922E-2</v>
          </cell>
          <cell r="K31">
            <v>10890</v>
          </cell>
          <cell r="L31">
            <v>0.17180859229126874</v>
          </cell>
          <cell r="M31">
            <v>63384.49</v>
          </cell>
        </row>
        <row r="32">
          <cell r="A32" t="str">
            <v>30X</v>
          </cell>
          <cell r="B32">
            <v>1617</v>
          </cell>
          <cell r="C32">
            <v>5</v>
          </cell>
          <cell r="D32" t="str">
            <v>Putnam</v>
          </cell>
          <cell r="E32">
            <v>77841</v>
          </cell>
          <cell r="F32">
            <v>10435</v>
          </cell>
          <cell r="G32">
            <v>65501.75</v>
          </cell>
          <cell r="H32">
            <v>0.59227839704631879</v>
          </cell>
          <cell r="I32">
            <v>12241.42</v>
          </cell>
          <cell r="J32">
            <v>0.11068908258436984</v>
          </cell>
          <cell r="K32">
            <v>32849.67</v>
          </cell>
          <cell r="L32">
            <v>0.29703252036931144</v>
          </cell>
          <cell r="M32">
            <v>110592.84</v>
          </cell>
        </row>
        <row r="33">
          <cell r="A33" t="str">
            <v>31X</v>
          </cell>
          <cell r="B33">
            <v>1617</v>
          </cell>
          <cell r="C33">
            <v>5</v>
          </cell>
          <cell r="D33" t="str">
            <v>Walton</v>
          </cell>
          <cell r="E33">
            <v>101531</v>
          </cell>
          <cell r="F33">
            <v>5257</v>
          </cell>
          <cell r="G33">
            <v>45298.630000000005</v>
          </cell>
          <cell r="H33">
            <v>0.786093225840655</v>
          </cell>
          <cell r="I33">
            <v>2871.08</v>
          </cell>
          <cell r="J33">
            <v>4.982350545362161E-2</v>
          </cell>
          <cell r="K33">
            <v>9455.2999999999993</v>
          </cell>
          <cell r="L33">
            <v>0.16408326870572343</v>
          </cell>
          <cell r="M33">
            <v>57625.01</v>
          </cell>
        </row>
        <row r="34">
          <cell r="A34" t="str">
            <v>32X</v>
          </cell>
          <cell r="B34">
            <v>1617</v>
          </cell>
          <cell r="C34">
            <v>6</v>
          </cell>
          <cell r="D34" t="str">
            <v>Citrus</v>
          </cell>
          <cell r="E34">
            <v>76047</v>
          </cell>
          <cell r="F34">
            <v>8375</v>
          </cell>
          <cell r="G34">
            <v>24771.200000000001</v>
          </cell>
          <cell r="H34">
            <v>0.38908497521490132</v>
          </cell>
          <cell r="I34">
            <v>7102.96</v>
          </cell>
          <cell r="J34">
            <v>0.11156726422427801</v>
          </cell>
          <cell r="K34">
            <v>31791.11</v>
          </cell>
          <cell r="L34">
            <v>0.4993477605608207</v>
          </cell>
          <cell r="M34">
            <v>63665.27</v>
          </cell>
        </row>
        <row r="35">
          <cell r="A35" t="str">
            <v>33X</v>
          </cell>
          <cell r="B35">
            <v>1617</v>
          </cell>
          <cell r="C35">
            <v>6</v>
          </cell>
          <cell r="D35" t="str">
            <v>Flagler</v>
          </cell>
          <cell r="E35">
            <v>103095</v>
          </cell>
          <cell r="F35">
            <v>6766</v>
          </cell>
          <cell r="G35">
            <v>38582.850000000006</v>
          </cell>
          <cell r="H35">
            <v>0.65070620356492526</v>
          </cell>
          <cell r="I35">
            <v>2527.2600000000002</v>
          </cell>
          <cell r="J35">
            <v>4.2622661623532038E-2</v>
          </cell>
          <cell r="K35">
            <v>18183.7</v>
          </cell>
          <cell r="L35">
            <v>0.30667113481154273</v>
          </cell>
          <cell r="M35">
            <v>59293.810000000005</v>
          </cell>
        </row>
        <row r="36">
          <cell r="A36" t="str">
            <v>34X</v>
          </cell>
          <cell r="B36">
            <v>1617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24200</v>
          </cell>
          <cell r="G36">
            <v>85068.84</v>
          </cell>
          <cell r="H36">
            <v>0.53004862781143935</v>
          </cell>
          <cell r="I36">
            <v>35928.070000000007</v>
          </cell>
          <cell r="J36">
            <v>0.22386133634140709</v>
          </cell>
          <cell r="K36">
            <v>39495.61</v>
          </cell>
          <cell r="L36">
            <v>0.24609003584715347</v>
          </cell>
          <cell r="M36">
            <v>160492.52000000002</v>
          </cell>
        </row>
        <row r="37">
          <cell r="A37" t="str">
            <v>35X</v>
          </cell>
          <cell r="B37">
            <v>1617</v>
          </cell>
          <cell r="C37">
            <v>6</v>
          </cell>
          <cell r="D37" t="str">
            <v>Martin</v>
          </cell>
          <cell r="E37">
            <v>143054</v>
          </cell>
          <cell r="F37">
            <v>14086</v>
          </cell>
          <cell r="G37">
            <v>99057.73000000001</v>
          </cell>
          <cell r="H37">
            <v>0.64863675771100504</v>
          </cell>
          <cell r="I37">
            <v>13837.45</v>
          </cell>
          <cell r="J37">
            <v>9.0608564349174428E-2</v>
          </cell>
          <cell r="K37">
            <v>39821.619999999995</v>
          </cell>
          <cell r="L37">
            <v>0.2607546779398206</v>
          </cell>
          <cell r="M37">
            <v>152716.79999999999</v>
          </cell>
        </row>
        <row r="38">
          <cell r="A38" t="str">
            <v>36X</v>
          </cell>
          <cell r="B38">
            <v>1617</v>
          </cell>
          <cell r="C38">
            <v>6</v>
          </cell>
          <cell r="D38" t="str">
            <v>Monroe</v>
          </cell>
          <cell r="E38">
            <v>146410</v>
          </cell>
          <cell r="F38">
            <v>32907</v>
          </cell>
          <cell r="G38">
            <v>80865.7</v>
          </cell>
          <cell r="H38">
            <v>0.55955819745836222</v>
          </cell>
          <cell r="I38">
            <v>26001.770000000004</v>
          </cell>
          <cell r="J38">
            <v>0.17992181545360916</v>
          </cell>
          <cell r="K38">
            <v>37649.58</v>
          </cell>
          <cell r="L38">
            <v>0.26051998708802876</v>
          </cell>
          <cell r="M38">
            <v>144517.04999999999</v>
          </cell>
        </row>
        <row r="39">
          <cell r="A39" t="str">
            <v>37X</v>
          </cell>
          <cell r="B39">
            <v>1617</v>
          </cell>
          <cell r="C39">
            <v>6</v>
          </cell>
          <cell r="D39" t="str">
            <v>Sumter</v>
          </cell>
          <cell r="E39">
            <v>150870</v>
          </cell>
          <cell r="F39">
            <v>5146</v>
          </cell>
          <cell r="G39">
            <v>66409.790000000008</v>
          </cell>
          <cell r="H39">
            <v>0.76600745524505698</v>
          </cell>
          <cell r="I39">
            <v>4159.84</v>
          </cell>
          <cell r="J39">
            <v>4.7981908279285293E-2</v>
          </cell>
          <cell r="K39">
            <v>16126.380000000001</v>
          </cell>
          <cell r="L39">
            <v>0.18601063647565791</v>
          </cell>
          <cell r="M39">
            <v>86696.01</v>
          </cell>
        </row>
        <row r="40">
          <cell r="A40" t="str">
            <v>38X</v>
          </cell>
          <cell r="B40">
            <v>1617</v>
          </cell>
          <cell r="C40">
            <v>7</v>
          </cell>
          <cell r="D40" t="str">
            <v>Bay</v>
          </cell>
          <cell r="E40">
            <v>167009</v>
          </cell>
          <cell r="F40">
            <v>12319</v>
          </cell>
          <cell r="G40">
            <v>68037.83</v>
          </cell>
          <cell r="H40">
            <v>0.63366106750335449</v>
          </cell>
          <cell r="I40">
            <v>755.78</v>
          </cell>
          <cell r="J40">
            <v>7.0388541433153472E-3</v>
          </cell>
          <cell r="K40">
            <v>38578.979999999996</v>
          </cell>
          <cell r="L40">
            <v>0.35930007835333017</v>
          </cell>
          <cell r="M40">
            <v>107372.59</v>
          </cell>
        </row>
        <row r="41">
          <cell r="A41" t="str">
            <v>39X</v>
          </cell>
          <cell r="B41">
            <v>1617</v>
          </cell>
          <cell r="C41">
            <v>7</v>
          </cell>
          <cell r="D41" t="str">
            <v>Charlotte</v>
          </cell>
          <cell r="E41">
            <v>170450</v>
          </cell>
          <cell r="F41">
            <v>33220</v>
          </cell>
          <cell r="G41">
            <v>90069.88</v>
          </cell>
          <cell r="H41">
            <v>0.54663559815681539</v>
          </cell>
          <cell r="I41">
            <v>26462.53</v>
          </cell>
          <cell r="J41">
            <v>0.16060153422312398</v>
          </cell>
          <cell r="K41">
            <v>48238.929999999993</v>
          </cell>
          <cell r="L41">
            <v>0.2927628676200606</v>
          </cell>
          <cell r="M41">
            <v>164771.34</v>
          </cell>
        </row>
        <row r="42">
          <cell r="A42" t="str">
            <v>40X</v>
          </cell>
          <cell r="B42">
            <v>1617</v>
          </cell>
          <cell r="C42">
            <v>7</v>
          </cell>
          <cell r="D42" t="str">
            <v>Clay</v>
          </cell>
          <cell r="E42">
            <v>176016</v>
          </cell>
          <cell r="F42">
            <v>11004</v>
          </cell>
          <cell r="G42">
            <v>36383.57</v>
          </cell>
          <cell r="H42">
            <v>0.60221835605885932</v>
          </cell>
          <cell r="I42">
            <v>9883.7099999999991</v>
          </cell>
          <cell r="J42">
            <v>0.16359449025927109</v>
          </cell>
          <cell r="K42">
            <v>14148.630000000001</v>
          </cell>
          <cell r="L42">
            <v>0.23418715368186957</v>
          </cell>
          <cell r="M42">
            <v>60415.91</v>
          </cell>
        </row>
        <row r="43">
          <cell r="A43" t="str">
            <v>41X</v>
          </cell>
          <cell r="B43">
            <v>1617</v>
          </cell>
          <cell r="C43">
            <v>7</v>
          </cell>
          <cell r="D43" t="str">
            <v>Hernando</v>
          </cell>
          <cell r="E43">
            <v>179503</v>
          </cell>
          <cell r="F43">
            <v>22500</v>
          </cell>
          <cell r="G43">
            <v>93451.890000000014</v>
          </cell>
          <cell r="H43">
            <v>0.59263327034869351</v>
          </cell>
          <cell r="I43">
            <v>25550.3</v>
          </cell>
          <cell r="J43">
            <v>0.16202944474841785</v>
          </cell>
          <cell r="K43">
            <v>38687.050000000003</v>
          </cell>
          <cell r="L43">
            <v>0.24533728490288878</v>
          </cell>
          <cell r="M43">
            <v>157689.24</v>
          </cell>
        </row>
        <row r="44">
          <cell r="A44" t="str">
            <v>42X</v>
          </cell>
          <cell r="B44">
            <v>1617</v>
          </cell>
          <cell r="C44">
            <v>7</v>
          </cell>
          <cell r="D44" t="str">
            <v>Okaloosa</v>
          </cell>
          <cell r="E44">
            <v>192925</v>
          </cell>
          <cell r="F44">
            <v>22969</v>
          </cell>
          <cell r="G44">
            <v>54955.02</v>
          </cell>
          <cell r="H44">
            <v>0.50641498681874741</v>
          </cell>
          <cell r="I44">
            <v>16716.57</v>
          </cell>
          <cell r="J44">
            <v>0.15404455455033353</v>
          </cell>
          <cell r="K44">
            <v>36846.17</v>
          </cell>
          <cell r="L44">
            <v>0.33954045863091903</v>
          </cell>
          <cell r="M44">
            <v>108517.75999999999</v>
          </cell>
        </row>
        <row r="45">
          <cell r="A45" t="str">
            <v>43X</v>
          </cell>
          <cell r="B45">
            <v>1617</v>
          </cell>
          <cell r="C45">
            <v>7</v>
          </cell>
          <cell r="D45" t="str">
            <v>Saint Johns</v>
          </cell>
          <cell r="E45">
            <v>220257</v>
          </cell>
          <cell r="F45">
            <v>3950</v>
          </cell>
          <cell r="G45">
            <v>57718.729999999996</v>
          </cell>
          <cell r="H45">
            <v>0.69891696969476791</v>
          </cell>
          <cell r="I45">
            <v>4363.24</v>
          </cell>
          <cell r="J45">
            <v>5.2834538785780621E-2</v>
          </cell>
          <cell r="K45">
            <v>20501.13</v>
          </cell>
          <cell r="L45">
            <v>0.2482484915194513</v>
          </cell>
          <cell r="M45">
            <v>82583.100000000006</v>
          </cell>
        </row>
        <row r="46">
          <cell r="A46" t="str">
            <v>44X</v>
          </cell>
          <cell r="B46">
            <v>1617</v>
          </cell>
          <cell r="C46">
            <v>7</v>
          </cell>
          <cell r="D46" t="str">
            <v>Santa Rosa</v>
          </cell>
          <cell r="E46">
            <v>205321</v>
          </cell>
          <cell r="F46">
            <v>14272</v>
          </cell>
          <cell r="G46">
            <v>123317.02</v>
          </cell>
          <cell r="H46">
            <v>0.68326719540074488</v>
          </cell>
          <cell r="I46">
            <v>14678.289999999999</v>
          </cell>
          <cell r="J46">
            <v>8.1328546875190449E-2</v>
          </cell>
          <cell r="K46">
            <v>42486.090000000004</v>
          </cell>
          <cell r="L46">
            <v>0.23540425772406462</v>
          </cell>
          <cell r="M46">
            <v>180481.40000000002</v>
          </cell>
        </row>
        <row r="47">
          <cell r="A47" t="str">
            <v>45X</v>
          </cell>
          <cell r="B47">
            <v>1617</v>
          </cell>
          <cell r="C47">
            <v>8</v>
          </cell>
          <cell r="D47" t="str">
            <v>Alachua</v>
          </cell>
          <cell r="E47">
            <v>257062</v>
          </cell>
          <cell r="F47">
            <v>20312</v>
          </cell>
          <cell r="G47">
            <v>101645.1</v>
          </cell>
          <cell r="H47">
            <v>0.57770271479939961</v>
          </cell>
          <cell r="I47">
            <v>12627.95</v>
          </cell>
          <cell r="J47">
            <v>7.1771300312076805E-2</v>
          </cell>
          <cell r="K47">
            <v>61674.02</v>
          </cell>
          <cell r="L47">
            <v>0.35052598488852355</v>
          </cell>
          <cell r="M47">
            <v>175947.07</v>
          </cell>
        </row>
        <row r="48">
          <cell r="A48" t="str">
            <v>46X</v>
          </cell>
          <cell r="B48">
            <v>1617</v>
          </cell>
          <cell r="C48">
            <v>8</v>
          </cell>
          <cell r="D48" t="str">
            <v>Lake</v>
          </cell>
          <cell r="E48">
            <v>287671</v>
          </cell>
          <cell r="F48">
            <v>27847</v>
          </cell>
          <cell r="G48">
            <v>141647.28</v>
          </cell>
          <cell r="H48">
            <v>0.73547084875588808</v>
          </cell>
          <cell r="I48">
            <v>23944.559999999998</v>
          </cell>
          <cell r="J48">
            <v>0.12432660808090551</v>
          </cell>
          <cell r="K48">
            <v>27002.17</v>
          </cell>
          <cell r="L48">
            <v>0.14020254316320635</v>
          </cell>
          <cell r="M48">
            <v>192594.01</v>
          </cell>
        </row>
        <row r="49">
          <cell r="A49" t="str">
            <v>47X</v>
          </cell>
          <cell r="B49">
            <v>1617</v>
          </cell>
          <cell r="C49">
            <v>8</v>
          </cell>
          <cell r="D49" t="str">
            <v>Leon</v>
          </cell>
          <cell r="E49">
            <v>323985</v>
          </cell>
          <cell r="F49">
            <v>35768</v>
          </cell>
          <cell r="G49">
            <v>120493.29000000001</v>
          </cell>
          <cell r="H49">
            <v>0.4899349159424104</v>
          </cell>
          <cell r="I49">
            <v>47330.729999999996</v>
          </cell>
          <cell r="J49">
            <v>0.19245036154331016</v>
          </cell>
          <cell r="K49">
            <v>78113.319999999992</v>
          </cell>
          <cell r="L49">
            <v>0.31761472251427941</v>
          </cell>
          <cell r="M49">
            <v>245937.34</v>
          </cell>
        </row>
        <row r="50">
          <cell r="A50" t="str">
            <v>48X</v>
          </cell>
          <cell r="B50">
            <v>1617</v>
          </cell>
          <cell r="C50">
            <v>8</v>
          </cell>
          <cell r="D50" t="str">
            <v>Marion</v>
          </cell>
          <cell r="E50">
            <v>345749</v>
          </cell>
          <cell r="F50">
            <v>26396</v>
          </cell>
          <cell r="G50">
            <v>90753.45</v>
          </cell>
          <cell r="H50">
            <v>0.41584167806884875</v>
          </cell>
          <cell r="I50">
            <v>21096.43</v>
          </cell>
          <cell r="J50">
            <v>9.6666020437371838E-2</v>
          </cell>
          <cell r="K50">
            <v>106390.51</v>
          </cell>
          <cell r="L50">
            <v>0.48749230149377942</v>
          </cell>
          <cell r="M50">
            <v>218240.38999999998</v>
          </cell>
        </row>
        <row r="51">
          <cell r="A51" t="str">
            <v>49X</v>
          </cell>
          <cell r="B51">
            <v>1617</v>
          </cell>
          <cell r="C51">
            <v>9</v>
          </cell>
          <cell r="D51" t="str">
            <v>Collier</v>
          </cell>
          <cell r="E51">
            <v>292826</v>
          </cell>
          <cell r="F51">
            <v>29405</v>
          </cell>
          <cell r="G51">
            <v>131483.59</v>
          </cell>
          <cell r="H51">
            <v>0.59083795682417173</v>
          </cell>
          <cell r="I51">
            <v>23324.959999999999</v>
          </cell>
          <cell r="J51">
            <v>0.10481362510261193</v>
          </cell>
          <cell r="K51">
            <v>67728.929999999993</v>
          </cell>
          <cell r="L51">
            <v>0.30434841807321622</v>
          </cell>
          <cell r="M51">
            <v>222537.48</v>
          </cell>
        </row>
        <row r="52">
          <cell r="A52" t="str">
            <v>50X</v>
          </cell>
          <cell r="B52">
            <v>1617</v>
          </cell>
          <cell r="C52">
            <v>9</v>
          </cell>
          <cell r="D52" t="str">
            <v>Escambia</v>
          </cell>
          <cell r="E52">
            <v>309986</v>
          </cell>
          <cell r="F52">
            <v>44389</v>
          </cell>
          <cell r="G52">
            <v>116201.62000000001</v>
          </cell>
          <cell r="H52">
            <v>0.41082955654714237</v>
          </cell>
          <cell r="I52">
            <v>49792.69</v>
          </cell>
          <cell r="J52">
            <v>0.17604151088417982</v>
          </cell>
          <cell r="K52">
            <v>116851.98999999999</v>
          </cell>
          <cell r="L52">
            <v>0.41312893256867766</v>
          </cell>
          <cell r="M52">
            <v>282846.30000000005</v>
          </cell>
        </row>
        <row r="53">
          <cell r="A53" t="str">
            <v>51X</v>
          </cell>
          <cell r="B53">
            <v>1617</v>
          </cell>
          <cell r="C53">
            <v>9</v>
          </cell>
          <cell r="D53" t="str">
            <v>Manatee</v>
          </cell>
          <cell r="E53">
            <v>322862</v>
          </cell>
          <cell r="F53">
            <v>30989</v>
          </cell>
          <cell r="G53">
            <v>40670.970000000008</v>
          </cell>
          <cell r="H53">
            <v>0.29409639609262456</v>
          </cell>
          <cell r="I53">
            <v>2847.44</v>
          </cell>
          <cell r="J53">
            <v>2.0590161535119094E-2</v>
          </cell>
          <cell r="K53">
            <v>94772.88</v>
          </cell>
          <cell r="L53">
            <v>0.68531344237225644</v>
          </cell>
          <cell r="M53">
            <v>138291.29</v>
          </cell>
        </row>
        <row r="54">
          <cell r="A54" t="str">
            <v>52X</v>
          </cell>
          <cell r="B54">
            <v>1617</v>
          </cell>
          <cell r="C54">
            <v>9</v>
          </cell>
          <cell r="D54" t="str">
            <v>Osceola</v>
          </cell>
          <cell r="E54">
            <v>350202</v>
          </cell>
          <cell r="F54">
            <v>34656</v>
          </cell>
          <cell r="G54">
            <v>18653.07</v>
          </cell>
          <cell r="H54">
            <v>7.0869869001605995E-2</v>
          </cell>
          <cell r="I54">
            <v>170016.83000000002</v>
          </cell>
          <cell r="J54">
            <v>0.64595642809297971</v>
          </cell>
          <cell r="K54">
            <v>74531.799999999988</v>
          </cell>
          <cell r="L54">
            <v>0.28317370290541433</v>
          </cell>
          <cell r="M54">
            <v>263201.7</v>
          </cell>
        </row>
        <row r="55">
          <cell r="A55" t="str">
            <v>53X</v>
          </cell>
          <cell r="B55">
            <v>1617</v>
          </cell>
          <cell r="C55">
            <v>9</v>
          </cell>
          <cell r="D55" t="str">
            <v>Saint Lucie</v>
          </cell>
          <cell r="E55">
            <v>449124</v>
          </cell>
          <cell r="F55">
            <v>42471</v>
          </cell>
          <cell r="G55">
            <v>118438.73999999999</v>
          </cell>
          <cell r="H55">
            <v>0.40917905764480111</v>
          </cell>
          <cell r="I55">
            <v>50564.219999999994</v>
          </cell>
          <cell r="J55">
            <v>0.17468794323668427</v>
          </cell>
          <cell r="K55">
            <v>120451.59</v>
          </cell>
          <cell r="L55">
            <v>0.41613299911851437</v>
          </cell>
          <cell r="M55">
            <v>289454.55000000005</v>
          </cell>
        </row>
        <row r="56">
          <cell r="A56" t="str">
            <v>54X</v>
          </cell>
          <cell r="B56">
            <v>1617</v>
          </cell>
          <cell r="C56">
            <v>9</v>
          </cell>
          <cell r="D56" t="str">
            <v>Sarasota</v>
          </cell>
          <cell r="E56">
            <v>357591</v>
          </cell>
          <cell r="F56">
            <v>80578</v>
          </cell>
          <cell r="G56">
            <v>134080.75</v>
          </cell>
          <cell r="H56">
            <v>0.39273872686814637</v>
          </cell>
          <cell r="I56">
            <v>55690.689999999995</v>
          </cell>
          <cell r="J56">
            <v>0.16312476391285557</v>
          </cell>
          <cell r="K56">
            <v>151627.92000000001</v>
          </cell>
          <cell r="L56">
            <v>0.44413650921899794</v>
          </cell>
          <cell r="M56">
            <v>341399.36000000004</v>
          </cell>
        </row>
        <row r="57">
          <cell r="A57" t="str">
            <v>55X</v>
          </cell>
          <cell r="B57">
            <v>1617</v>
          </cell>
          <cell r="C57">
            <v>9</v>
          </cell>
          <cell r="D57" t="str">
            <v>Seminole</v>
          </cell>
          <cell r="E57">
            <v>399538</v>
          </cell>
          <cell r="F57">
            <v>29493</v>
          </cell>
          <cell r="G57">
            <v>95652.94</v>
          </cell>
          <cell r="H57">
            <v>0.49427012810338677</v>
          </cell>
          <cell r="I57">
            <v>17884.010999999999</v>
          </cell>
          <cell r="J57">
            <v>9.2412553215535001E-2</v>
          </cell>
          <cell r="K57">
            <v>79986.650000000009</v>
          </cell>
          <cell r="L57">
            <v>0.41331726700779675</v>
          </cell>
          <cell r="M57">
            <v>193523.61100000003</v>
          </cell>
        </row>
        <row r="58">
          <cell r="A58" t="str">
            <v>56X</v>
          </cell>
          <cell r="B58">
            <v>1617</v>
          </cell>
          <cell r="C58">
            <v>10</v>
          </cell>
          <cell r="D58" t="str">
            <v>Brevard</v>
          </cell>
          <cell r="E58">
            <v>495868</v>
          </cell>
          <cell r="F58">
            <v>72149</v>
          </cell>
          <cell r="G58">
            <v>241392.65</v>
          </cell>
          <cell r="H58">
            <v>0.49739910454720282</v>
          </cell>
          <cell r="I58">
            <v>26835</v>
          </cell>
          <cell r="J58">
            <v>5.5294579062470164E-2</v>
          </cell>
          <cell r="K58">
            <v>217082.13</v>
          </cell>
          <cell r="L58">
            <v>0.44730631639032703</v>
          </cell>
          <cell r="M58">
            <v>485309.77999999997</v>
          </cell>
        </row>
        <row r="59">
          <cell r="A59" t="str">
            <v>57X</v>
          </cell>
          <cell r="B59">
            <v>1617</v>
          </cell>
          <cell r="C59">
            <v>10</v>
          </cell>
          <cell r="D59" t="str">
            <v>Lee</v>
          </cell>
          <cell r="E59">
            <v>517411</v>
          </cell>
          <cell r="F59">
            <v>148018</v>
          </cell>
          <cell r="G59">
            <v>116604.35999999999</v>
          </cell>
          <cell r="H59">
            <v>0.48512098864459924</v>
          </cell>
          <cell r="I59">
            <v>102853.91</v>
          </cell>
          <cell r="J59">
            <v>0.42791359178304</v>
          </cell>
          <cell r="K59">
            <v>20903.13</v>
          </cell>
          <cell r="L59">
            <v>8.6965419572360619E-2</v>
          </cell>
          <cell r="M59">
            <v>240361.40000000002</v>
          </cell>
        </row>
        <row r="60">
          <cell r="A60" t="str">
            <v>58X</v>
          </cell>
          <cell r="B60">
            <v>1617</v>
          </cell>
          <cell r="C60">
            <v>10</v>
          </cell>
          <cell r="D60" t="str">
            <v>Pasco</v>
          </cell>
          <cell r="E60">
            <v>568919</v>
          </cell>
          <cell r="F60">
            <v>32187</v>
          </cell>
          <cell r="G60">
            <v>52652.14</v>
          </cell>
          <cell r="H60">
            <v>0.26669067544962649</v>
          </cell>
          <cell r="I60">
            <v>67175.17</v>
          </cell>
          <cell r="J60">
            <v>0.34025191494103535</v>
          </cell>
          <cell r="K60">
            <v>77600.44</v>
          </cell>
          <cell r="L60">
            <v>0.39305740960933805</v>
          </cell>
          <cell r="M60">
            <v>197427.75000000003</v>
          </cell>
        </row>
        <row r="61">
          <cell r="A61" t="str">
            <v>59X</v>
          </cell>
          <cell r="B61">
            <v>1617</v>
          </cell>
          <cell r="C61">
            <v>10</v>
          </cell>
          <cell r="D61" t="str">
            <v>Polk</v>
          </cell>
          <cell r="E61">
            <v>646989</v>
          </cell>
          <cell r="F61">
            <v>76114</v>
          </cell>
          <cell r="G61">
            <v>93505.34</v>
          </cell>
          <cell r="H61">
            <v>0.24922299506553328</v>
          </cell>
          <cell r="I61">
            <v>95660.319999999992</v>
          </cell>
          <cell r="J61">
            <v>0.25496673729358488</v>
          </cell>
          <cell r="K61">
            <v>186021.79</v>
          </cell>
          <cell r="L61">
            <v>0.49581026764088199</v>
          </cell>
          <cell r="M61">
            <v>375187.44999999995</v>
          </cell>
        </row>
        <row r="62">
          <cell r="A62" t="str">
            <v>60X</v>
          </cell>
          <cell r="B62">
            <v>1617</v>
          </cell>
          <cell r="C62">
            <v>10</v>
          </cell>
          <cell r="D62" t="str">
            <v>Volusia</v>
          </cell>
          <cell r="E62">
            <v>680539</v>
          </cell>
          <cell r="F62">
            <v>26535</v>
          </cell>
          <cell r="G62">
            <v>175268.69</v>
          </cell>
          <cell r="H62">
            <v>0.64200444465119899</v>
          </cell>
          <cell r="I62">
            <v>945.16</v>
          </cell>
          <cell r="J62">
            <v>3.4620953742880555E-3</v>
          </cell>
          <cell r="K62">
            <v>96788.45</v>
          </cell>
          <cell r="L62">
            <v>0.35453345997451302</v>
          </cell>
          <cell r="M62">
            <v>273002.3</v>
          </cell>
        </row>
        <row r="63">
          <cell r="A63" t="str">
            <v>61X</v>
          </cell>
          <cell r="B63">
            <v>1617</v>
          </cell>
          <cell r="C63">
            <v>11</v>
          </cell>
          <cell r="D63" t="str">
            <v>Duval</v>
          </cell>
          <cell r="E63">
            <v>923647</v>
          </cell>
          <cell r="F63">
            <v>58491</v>
          </cell>
          <cell r="G63">
            <v>250922.31</v>
          </cell>
          <cell r="H63">
            <v>0.58159900008170407</v>
          </cell>
          <cell r="I63">
            <v>37033.040000000001</v>
          </cell>
          <cell r="J63">
            <v>8.5836843419725209E-2</v>
          </cell>
          <cell r="K63">
            <v>143479.90000000002</v>
          </cell>
          <cell r="L63">
            <v>0.3325641564985708</v>
          </cell>
          <cell r="M63">
            <v>431435.25</v>
          </cell>
        </row>
        <row r="64">
          <cell r="A64" t="str">
            <v>62X</v>
          </cell>
          <cell r="B64">
            <v>1617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88189</v>
          </cell>
          <cell r="G64">
            <v>203419.71000000002</v>
          </cell>
          <cell r="H64">
            <v>0.39351898342963915</v>
          </cell>
          <cell r="I64">
            <v>66431.540000000008</v>
          </cell>
          <cell r="J64">
            <v>0.12851297491509259</v>
          </cell>
          <cell r="K64">
            <v>247073.52000000002</v>
          </cell>
          <cell r="L64">
            <v>0.47796804165526835</v>
          </cell>
          <cell r="M64">
            <v>516924.77</v>
          </cell>
        </row>
        <row r="65">
          <cell r="A65" t="str">
            <v>63X</v>
          </cell>
          <cell r="B65">
            <v>1617</v>
          </cell>
          <cell r="C65">
            <v>11</v>
          </cell>
          <cell r="D65" t="str">
            <v>Orange</v>
          </cell>
          <cell r="E65">
            <v>1280387</v>
          </cell>
          <cell r="F65">
            <v>128556</v>
          </cell>
          <cell r="G65">
            <v>219043.36</v>
          </cell>
          <cell r="H65">
            <v>0.29259511158864576</v>
          </cell>
          <cell r="I65">
            <v>137176.6</v>
          </cell>
          <cell r="J65">
            <v>0.18323861807247219</v>
          </cell>
          <cell r="K65">
            <v>392402.79000000004</v>
          </cell>
          <cell r="L65">
            <v>0.52416625698101937</v>
          </cell>
          <cell r="M65">
            <v>748622.76</v>
          </cell>
        </row>
        <row r="66">
          <cell r="A66" t="str">
            <v>64X</v>
          </cell>
          <cell r="B66">
            <v>1617</v>
          </cell>
          <cell r="C66">
            <v>11</v>
          </cell>
          <cell r="D66" t="str">
            <v>Pinellas</v>
          </cell>
          <cell r="E66">
            <v>1352797</v>
          </cell>
          <cell r="F66">
            <v>70721</v>
          </cell>
          <cell r="G66">
            <v>287606.09999999998</v>
          </cell>
          <cell r="H66">
            <v>0.45325869621640547</v>
          </cell>
          <cell r="I66">
            <v>43643.75</v>
          </cell>
          <cell r="J66">
            <v>6.8781257501126541E-2</v>
          </cell>
          <cell r="K66">
            <v>303279.83999999997</v>
          </cell>
          <cell r="L66">
            <v>0.4779600462824678</v>
          </cell>
          <cell r="M66">
            <v>634529.69000000006</v>
          </cell>
        </row>
        <row r="67">
          <cell r="A67" t="str">
            <v>65X</v>
          </cell>
          <cell r="B67">
            <v>1617</v>
          </cell>
          <cell r="C67">
            <v>12</v>
          </cell>
          <cell r="D67" t="str">
            <v>Broward</v>
          </cell>
          <cell r="E67">
            <v>1391741</v>
          </cell>
          <cell r="F67">
            <v>145965</v>
          </cell>
          <cell r="G67">
            <v>229792.33999999997</v>
          </cell>
          <cell r="H67">
            <v>0.33019921965202043</v>
          </cell>
          <cell r="I67">
            <v>43872.51</v>
          </cell>
          <cell r="J67">
            <v>6.3042434600628833E-2</v>
          </cell>
          <cell r="K67">
            <v>422255.45</v>
          </cell>
          <cell r="L67">
            <v>0.60675834574735066</v>
          </cell>
          <cell r="M67">
            <v>695920.3</v>
          </cell>
        </row>
        <row r="68">
          <cell r="A68" t="str">
            <v>66X</v>
          </cell>
          <cell r="B68">
            <v>1617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181067</v>
          </cell>
          <cell r="G68">
            <v>633266.64999999991</v>
          </cell>
          <cell r="H68">
            <v>0.65191913203406227</v>
          </cell>
          <cell r="I68">
            <v>86615.38</v>
          </cell>
          <cell r="J68">
            <v>8.9166583066391525E-2</v>
          </cell>
          <cell r="K68">
            <v>251506.32</v>
          </cell>
          <cell r="L68">
            <v>0.2589142848995461</v>
          </cell>
          <cell r="M68">
            <v>971388.35</v>
          </cell>
        </row>
        <row r="69">
          <cell r="A69" t="str">
            <v>67X</v>
          </cell>
          <cell r="B69">
            <v>1617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169538</v>
          </cell>
          <cell r="G69">
            <v>242733.7</v>
          </cell>
          <cell r="H69">
            <v>0.3038808205425762</v>
          </cell>
          <cell r="I69">
            <v>130721.42</v>
          </cell>
          <cell r="J69">
            <v>0.16365149285859659</v>
          </cell>
          <cell r="K69">
            <v>425324.15</v>
          </cell>
          <cell r="L69">
            <v>0.53246768659882726</v>
          </cell>
          <cell r="M69">
            <v>798779.27</v>
          </cell>
        </row>
        <row r="70">
          <cell r="C70" t="str">
            <v>Total</v>
          </cell>
          <cell r="E70">
            <v>20148654</v>
          </cell>
          <cell r="F70">
            <v>1939362</v>
          </cell>
          <cell r="G70">
            <v>5443225.0999999987</v>
          </cell>
          <cell r="H70">
            <v>0.47471784313100235</v>
          </cell>
          <cell r="I70">
            <v>1600805.091</v>
          </cell>
          <cell r="J70">
            <v>0.13961038283583901</v>
          </cell>
          <cell r="K70">
            <v>4422202.16</v>
          </cell>
          <cell r="L70"/>
          <cell r="M70">
            <v>11466232.370999999</v>
          </cell>
        </row>
      </sheetData>
      <sheetData sheetId="1">
        <row r="3">
          <cell r="E3">
            <v>13047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I9">
            <v>8.6215304254654228</v>
          </cell>
        </row>
      </sheetData>
      <sheetData sheetId="10"/>
      <sheetData sheetId="11"/>
      <sheetData sheetId="1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>
            <v>1</v>
          </cell>
          <cell r="B3">
            <v>1718</v>
          </cell>
          <cell r="C3">
            <v>1</v>
          </cell>
          <cell r="D3" t="str">
            <v>Calhoun</v>
          </cell>
          <cell r="E3">
            <v>8621</v>
          </cell>
          <cell r="F3">
            <v>1337</v>
          </cell>
          <cell r="G3">
            <v>5861.64</v>
          </cell>
          <cell r="H3">
            <v>0.55223053790670862</v>
          </cell>
          <cell r="I3">
            <v>1302.8399999999999</v>
          </cell>
          <cell r="J3">
            <v>0.12274176408076513</v>
          </cell>
          <cell r="K3">
            <v>3450</v>
          </cell>
          <cell r="L3">
            <v>0.32502769801252629</v>
          </cell>
          <cell r="M3">
            <v>10614.48</v>
          </cell>
        </row>
        <row r="4">
          <cell r="A4">
            <v>2</v>
          </cell>
          <cell r="B4">
            <v>1718</v>
          </cell>
          <cell r="C4">
            <v>1</v>
          </cell>
          <cell r="D4" t="str">
            <v>Franklin</v>
          </cell>
          <cell r="E4">
            <v>8736</v>
          </cell>
          <cell r="F4">
            <v>3762</v>
          </cell>
          <cell r="G4">
            <v>9853.27</v>
          </cell>
          <cell r="H4">
            <v>0.77760406966282913</v>
          </cell>
          <cell r="I4">
            <v>1843.05</v>
          </cell>
          <cell r="J4">
            <v>0.14545051344295623</v>
          </cell>
          <cell r="K4">
            <v>975</v>
          </cell>
          <cell r="L4">
            <v>7.6945416894214649E-2</v>
          </cell>
          <cell r="M4">
            <v>12671.32</v>
          </cell>
        </row>
        <row r="5">
          <cell r="A5">
            <v>3</v>
          </cell>
          <cell r="B5">
            <v>1718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15951.349999999999</v>
          </cell>
          <cell r="H5">
            <v>0.77818599949653922</v>
          </cell>
          <cell r="I5">
            <v>1816.77</v>
          </cell>
          <cell r="J5">
            <v>8.8631054945526713E-2</v>
          </cell>
          <cell r="K5">
            <v>2730</v>
          </cell>
          <cell r="L5">
            <v>0.13318294555793411</v>
          </cell>
          <cell r="M5">
            <v>20498.12</v>
          </cell>
        </row>
        <row r="6">
          <cell r="A6">
            <v>4</v>
          </cell>
          <cell r="B6">
            <v>1718</v>
          </cell>
          <cell r="C6">
            <v>1</v>
          </cell>
          <cell r="D6" t="str">
            <v>Jefferson</v>
          </cell>
          <cell r="E6">
            <v>13047</v>
          </cell>
          <cell r="F6">
            <v>399</v>
          </cell>
          <cell r="G6">
            <v>43230.16</v>
          </cell>
          <cell r="H6">
            <v>0.90292345188258749</v>
          </cell>
          <cell r="I6">
            <v>1137.83</v>
          </cell>
          <cell r="J6">
            <v>2.37651998339947E-2</v>
          </cell>
          <cell r="K6">
            <v>3510</v>
          </cell>
          <cell r="L6">
            <v>7.3311348283417913E-2</v>
          </cell>
          <cell r="M6">
            <v>47877.99</v>
          </cell>
        </row>
        <row r="7">
          <cell r="A7">
            <v>5</v>
          </cell>
          <cell r="B7">
            <v>1718</v>
          </cell>
          <cell r="C7">
            <v>1</v>
          </cell>
          <cell r="D7" t="str">
            <v>Lafayette</v>
          </cell>
          <cell r="E7">
            <v>14498</v>
          </cell>
          <cell r="F7">
            <v>505</v>
          </cell>
          <cell r="G7">
            <v>4820.95</v>
          </cell>
          <cell r="H7">
            <v>0.80984217908767919</v>
          </cell>
          <cell r="I7">
            <v>412</v>
          </cell>
          <cell r="J7">
            <v>6.9209383582929468E-2</v>
          </cell>
          <cell r="K7">
            <v>720</v>
          </cell>
          <cell r="L7">
            <v>0.12094843732939131</v>
          </cell>
          <cell r="M7">
            <v>5952.95</v>
          </cell>
        </row>
        <row r="8">
          <cell r="A8">
            <v>6</v>
          </cell>
          <cell r="B8">
            <v>1718</v>
          </cell>
          <cell r="C8">
            <v>1</v>
          </cell>
          <cell r="D8" t="str">
            <v>Liberty</v>
          </cell>
          <cell r="E8">
            <v>14580</v>
          </cell>
          <cell r="F8">
            <v>2604</v>
          </cell>
          <cell r="G8">
            <v>4860.45</v>
          </cell>
          <cell r="H8">
            <v>0.40399754299141627</v>
          </cell>
          <cell r="I8">
            <v>2595.4399999999996</v>
          </cell>
          <cell r="J8">
            <v>0.21573133824679636</v>
          </cell>
          <cell r="K8">
            <v>4575</v>
          </cell>
          <cell r="L8">
            <v>0.38027111876178737</v>
          </cell>
          <cell r="M8">
            <v>12030.89</v>
          </cell>
        </row>
        <row r="9">
          <cell r="A9">
            <v>7</v>
          </cell>
          <cell r="B9">
            <v>1718</v>
          </cell>
          <cell r="C9">
            <v>2</v>
          </cell>
          <cell r="D9" t="str">
            <v>Dixie</v>
          </cell>
          <cell r="E9">
            <v>14665</v>
          </cell>
          <cell r="F9">
            <v>0</v>
          </cell>
          <cell r="G9">
            <v>0</v>
          </cell>
          <cell r="H9" t="e">
            <v>#DIV/0!</v>
          </cell>
          <cell r="I9">
            <v>0</v>
          </cell>
          <cell r="J9" t="e">
            <v>#DIV/0!</v>
          </cell>
          <cell r="K9">
            <v>0</v>
          </cell>
          <cell r="L9" t="e">
            <v>#DIV/0!</v>
          </cell>
          <cell r="M9">
            <v>0</v>
          </cell>
        </row>
        <row r="10">
          <cell r="A10">
            <v>8</v>
          </cell>
          <cell r="B10">
            <v>1718</v>
          </cell>
          <cell r="C10">
            <v>2</v>
          </cell>
          <cell r="D10" t="str">
            <v>Gilchrist</v>
          </cell>
          <cell r="E10">
            <v>15887</v>
          </cell>
          <cell r="F10">
            <v>1308</v>
          </cell>
          <cell r="G10">
            <v>2177.69</v>
          </cell>
          <cell r="H10">
            <v>0.27555720334157507</v>
          </cell>
          <cell r="I10">
            <v>1375.1699999999998</v>
          </cell>
          <cell r="J10">
            <v>0.17400915617890228</v>
          </cell>
          <cell r="K10">
            <v>4350</v>
          </cell>
          <cell r="L10">
            <v>0.55043364047952259</v>
          </cell>
          <cell r="M10">
            <v>7902.8600000000006</v>
          </cell>
        </row>
        <row r="11">
          <cell r="A11">
            <v>9</v>
          </cell>
          <cell r="B11">
            <v>1718</v>
          </cell>
          <cell r="C11">
            <v>2</v>
          </cell>
          <cell r="D11" t="str">
            <v>Gulf</v>
          </cell>
          <cell r="E11">
            <v>16628</v>
          </cell>
          <cell r="F11">
            <v>1575</v>
          </cell>
          <cell r="G11">
            <v>15713.269999999999</v>
          </cell>
          <cell r="H11">
            <v>0.74727593520834712</v>
          </cell>
          <cell r="I11">
            <v>2374.13</v>
          </cell>
          <cell r="J11">
            <v>0.1129064934323787</v>
          </cell>
          <cell r="K11">
            <v>2940</v>
          </cell>
          <cell r="L11">
            <v>0.13981757135927408</v>
          </cell>
          <cell r="M11">
            <v>21027.4</v>
          </cell>
        </row>
        <row r="12">
          <cell r="A12">
            <v>10</v>
          </cell>
          <cell r="B12">
            <v>1718</v>
          </cell>
          <cell r="C12">
            <v>2</v>
          </cell>
          <cell r="D12" t="str">
            <v>Hamilton</v>
          </cell>
          <cell r="E12">
            <v>16773</v>
          </cell>
          <cell r="F12">
            <v>4900</v>
          </cell>
          <cell r="G12">
            <v>3731.49</v>
          </cell>
          <cell r="H12">
            <v>0.19676101448067926</v>
          </cell>
          <cell r="I12">
            <v>7448.09</v>
          </cell>
          <cell r="J12">
            <v>0.3927368810698682</v>
          </cell>
          <cell r="K12">
            <v>7785</v>
          </cell>
          <cell r="L12">
            <v>0.41050210444945268</v>
          </cell>
          <cell r="M12">
            <v>18964.579999999998</v>
          </cell>
        </row>
        <row r="13">
          <cell r="A13">
            <v>11</v>
          </cell>
          <cell r="B13">
            <v>1718</v>
          </cell>
          <cell r="C13">
            <v>2</v>
          </cell>
          <cell r="D13" t="str">
            <v>Holmes</v>
          </cell>
          <cell r="E13">
            <v>16848</v>
          </cell>
          <cell r="F13">
            <v>1911</v>
          </cell>
          <cell r="G13">
            <v>7719.67</v>
          </cell>
          <cell r="H13">
            <v>0.46697521417052096</v>
          </cell>
          <cell r="I13">
            <v>2151.5500000000002</v>
          </cell>
          <cell r="J13">
            <v>0.13015070878011423</v>
          </cell>
          <cell r="K13">
            <v>6660</v>
          </cell>
          <cell r="L13">
            <v>0.40287407704936473</v>
          </cell>
          <cell r="M13">
            <v>16531.22</v>
          </cell>
        </row>
        <row r="14">
          <cell r="A14">
            <v>12</v>
          </cell>
          <cell r="B14">
            <v>1718</v>
          </cell>
          <cell r="C14">
            <v>2</v>
          </cell>
          <cell r="D14" t="str">
            <v>Madison</v>
          </cell>
          <cell r="E14">
            <v>19238</v>
          </cell>
          <cell r="F14">
            <v>1860</v>
          </cell>
          <cell r="G14">
            <v>3877.33</v>
          </cell>
          <cell r="H14">
            <v>0.34873908765315059</v>
          </cell>
          <cell r="I14">
            <v>1855.8100000000002</v>
          </cell>
          <cell r="J14">
            <v>0.16691730811088906</v>
          </cell>
          <cell r="K14">
            <v>5385</v>
          </cell>
          <cell r="L14">
            <v>0.48434360423596029</v>
          </cell>
          <cell r="M14">
            <v>11118.140000000001</v>
          </cell>
        </row>
        <row r="15">
          <cell r="A15">
            <v>13</v>
          </cell>
          <cell r="B15">
            <v>1718</v>
          </cell>
          <cell r="C15">
            <v>2</v>
          </cell>
          <cell r="D15" t="str">
            <v>Union</v>
          </cell>
          <cell r="E15">
            <v>20003</v>
          </cell>
          <cell r="F15">
            <v>1798</v>
          </cell>
          <cell r="G15">
            <v>3248.69</v>
          </cell>
          <cell r="H15">
            <v>0.5306071450154265</v>
          </cell>
          <cell r="I15">
            <v>443.9</v>
          </cell>
          <cell r="J15">
            <v>7.2501996704009239E-2</v>
          </cell>
          <cell r="K15">
            <v>2430</v>
          </cell>
          <cell r="L15">
            <v>0.39689085828056425</v>
          </cell>
          <cell r="M15">
            <v>6122.59</v>
          </cell>
        </row>
        <row r="16">
          <cell r="A16">
            <v>14</v>
          </cell>
          <cell r="B16">
            <v>1718</v>
          </cell>
          <cell r="C16">
            <v>3</v>
          </cell>
          <cell r="D16" t="str">
            <v>Baker</v>
          </cell>
          <cell r="E16">
            <v>22478</v>
          </cell>
          <cell r="F16">
            <v>4082</v>
          </cell>
          <cell r="G16">
            <v>22669.96</v>
          </cell>
          <cell r="H16">
            <v>0.70219940268031866</v>
          </cell>
          <cell r="I16">
            <v>2309.2600000000002</v>
          </cell>
          <cell r="J16">
            <v>7.1529062805296209E-2</v>
          </cell>
          <cell r="K16">
            <v>7305</v>
          </cell>
          <cell r="L16">
            <v>0.22627153451438503</v>
          </cell>
          <cell r="M16">
            <v>32284.22</v>
          </cell>
        </row>
        <row r="17">
          <cell r="A17">
            <v>15</v>
          </cell>
          <cell r="B17">
            <v>1718</v>
          </cell>
          <cell r="C17">
            <v>3</v>
          </cell>
          <cell r="D17" t="str">
            <v>Bradford</v>
          </cell>
          <cell r="E17">
            <v>24888</v>
          </cell>
          <cell r="F17">
            <v>5860</v>
          </cell>
          <cell r="G17">
            <v>9953.7200000000012</v>
          </cell>
          <cell r="H17">
            <v>0.33235633715250024</v>
          </cell>
          <cell r="I17">
            <v>5460.22</v>
          </cell>
          <cell r="J17">
            <v>0.18231763795312955</v>
          </cell>
          <cell r="K17">
            <v>14535</v>
          </cell>
          <cell r="L17">
            <v>0.48532602489437016</v>
          </cell>
          <cell r="M17">
            <v>29948.940000000002</v>
          </cell>
        </row>
        <row r="18">
          <cell r="A18">
            <v>16</v>
          </cell>
          <cell r="B18">
            <v>1718</v>
          </cell>
          <cell r="C18">
            <v>3</v>
          </cell>
          <cell r="D18" t="str">
            <v>Desoto</v>
          </cell>
          <cell r="E18">
            <v>26965</v>
          </cell>
          <cell r="F18">
            <v>7650</v>
          </cell>
          <cell r="G18">
            <v>17017</v>
          </cell>
          <cell r="H18">
            <v>0.49503351956119851</v>
          </cell>
          <cell r="I18">
            <v>8568.4500000000007</v>
          </cell>
          <cell r="J18">
            <v>0.2492607369503527</v>
          </cell>
          <cell r="K18">
            <v>8790</v>
          </cell>
          <cell r="L18">
            <v>0.25570574348844888</v>
          </cell>
          <cell r="M18">
            <v>34375.449999999997</v>
          </cell>
        </row>
        <row r="19">
          <cell r="A19">
            <v>17</v>
          </cell>
          <cell r="B19">
            <v>1718</v>
          </cell>
          <cell r="C19">
            <v>3</v>
          </cell>
          <cell r="D19" t="str">
            <v>Hardee</v>
          </cell>
          <cell r="E19">
            <v>27440</v>
          </cell>
          <cell r="F19">
            <v>2930</v>
          </cell>
          <cell r="G19">
            <v>23435.42</v>
          </cell>
          <cell r="H19">
            <v>0.68057372193246357</v>
          </cell>
          <cell r="I19">
            <v>4504.38</v>
          </cell>
          <cell r="J19">
            <v>0.13080894908638935</v>
          </cell>
          <cell r="K19">
            <v>6495</v>
          </cell>
          <cell r="L19">
            <v>0.18861732898114697</v>
          </cell>
          <cell r="M19">
            <v>34434.800000000003</v>
          </cell>
        </row>
        <row r="20">
          <cell r="A20">
            <v>18</v>
          </cell>
          <cell r="B20">
            <v>1718</v>
          </cell>
          <cell r="C20">
            <v>3</v>
          </cell>
          <cell r="D20" t="str">
            <v>Taylor</v>
          </cell>
          <cell r="E20">
            <v>27637</v>
          </cell>
          <cell r="F20">
            <v>2855</v>
          </cell>
          <cell r="G20">
            <v>5062.12</v>
          </cell>
          <cell r="H20">
            <v>0.4768558030524831</v>
          </cell>
          <cell r="I20">
            <v>1848.5</v>
          </cell>
          <cell r="J20">
            <v>0.17413019682317191</v>
          </cell>
          <cell r="K20">
            <v>3705</v>
          </cell>
          <cell r="L20">
            <v>0.34901400012434508</v>
          </cell>
          <cell r="M20">
            <v>10615.619999999999</v>
          </cell>
        </row>
        <row r="21">
          <cell r="A21">
            <v>19</v>
          </cell>
          <cell r="B21">
            <v>1718</v>
          </cell>
          <cell r="C21">
            <v>3</v>
          </cell>
          <cell r="D21" t="str">
            <v>Wakulla</v>
          </cell>
          <cell r="E21">
            <v>31599</v>
          </cell>
          <cell r="F21">
            <v>4033</v>
          </cell>
          <cell r="G21">
            <v>33474.800000000003</v>
          </cell>
          <cell r="H21">
            <v>0.97969738803360196</v>
          </cell>
          <cell r="I21">
            <v>453.71000000000004</v>
          </cell>
          <cell r="J21">
            <v>1.3278600676470824E-2</v>
          </cell>
          <cell r="K21">
            <v>240</v>
          </cell>
          <cell r="L21">
            <v>7.0240112899274815E-3</v>
          </cell>
          <cell r="M21">
            <v>34168.509999999995</v>
          </cell>
        </row>
        <row r="22">
          <cell r="A22">
            <v>20</v>
          </cell>
          <cell r="B22">
            <v>1718</v>
          </cell>
          <cell r="C22">
            <v>3</v>
          </cell>
          <cell r="D22" t="str">
            <v>Washington</v>
          </cell>
          <cell r="E22">
            <v>35141</v>
          </cell>
          <cell r="F22">
            <v>1900</v>
          </cell>
          <cell r="G22">
            <v>36105.919999999998</v>
          </cell>
          <cell r="H22">
            <v>0.84984920592141855</v>
          </cell>
          <cell r="I22">
            <v>2904.17</v>
          </cell>
          <cell r="J22">
            <v>6.8357393146630974E-2</v>
          </cell>
          <cell r="K22">
            <v>3475</v>
          </cell>
          <cell r="L22">
            <v>8.1793400931950491E-2</v>
          </cell>
          <cell r="M22">
            <v>42485.09</v>
          </cell>
        </row>
        <row r="23">
          <cell r="A23">
            <v>21</v>
          </cell>
          <cell r="B23">
            <v>1718</v>
          </cell>
          <cell r="C23">
            <v>4</v>
          </cell>
          <cell r="D23" t="str">
            <v>Gadsden</v>
          </cell>
          <cell r="E23">
            <v>38370</v>
          </cell>
          <cell r="F23">
            <v>8865</v>
          </cell>
          <cell r="G23">
            <v>35322.18</v>
          </cell>
          <cell r="H23">
            <v>0.60684461991227756</v>
          </cell>
          <cell r="I23">
            <v>11139.119999999999</v>
          </cell>
          <cell r="J23">
            <v>0.19137309878827549</v>
          </cell>
          <cell r="K23">
            <v>11745</v>
          </cell>
          <cell r="L23">
            <v>0.20178228129944697</v>
          </cell>
          <cell r="M23">
            <v>58206.299999999996</v>
          </cell>
        </row>
        <row r="24">
          <cell r="A24">
            <v>22</v>
          </cell>
          <cell r="B24">
            <v>1718</v>
          </cell>
          <cell r="C24">
            <v>4</v>
          </cell>
          <cell r="D24" t="str">
            <v>Hendry</v>
          </cell>
          <cell r="E24">
            <v>40553</v>
          </cell>
          <cell r="F24">
            <v>19542</v>
          </cell>
          <cell r="G24">
            <v>34813.83</v>
          </cell>
          <cell r="H24">
            <v>0.54402117589405929</v>
          </cell>
          <cell r="I24">
            <v>7054.69</v>
          </cell>
          <cell r="J24">
            <v>0.11024069312017841</v>
          </cell>
          <cell r="K24">
            <v>22125</v>
          </cell>
          <cell r="L24">
            <v>0.34573813098576228</v>
          </cell>
          <cell r="M24">
            <v>63993.520000000004</v>
          </cell>
        </row>
        <row r="25">
          <cell r="A25">
            <v>23</v>
          </cell>
          <cell r="B25">
            <v>1718</v>
          </cell>
          <cell r="C25">
            <v>4</v>
          </cell>
          <cell r="D25" t="str">
            <v>Jackson</v>
          </cell>
          <cell r="E25">
            <v>40806</v>
          </cell>
          <cell r="F25">
            <v>3206</v>
          </cell>
          <cell r="G25">
            <v>19144.72</v>
          </cell>
          <cell r="H25">
            <v>0.58333048951117139</v>
          </cell>
          <cell r="I25">
            <v>3204.96</v>
          </cell>
          <cell r="J25">
            <v>9.7653602960175112E-2</v>
          </cell>
          <cell r="K25">
            <v>10470</v>
          </cell>
          <cell r="L25">
            <v>0.31901590752865355</v>
          </cell>
          <cell r="M25">
            <v>32819.68</v>
          </cell>
        </row>
        <row r="26">
          <cell r="A26">
            <v>24</v>
          </cell>
          <cell r="B26">
            <v>1718</v>
          </cell>
          <cell r="C26">
            <v>4</v>
          </cell>
          <cell r="D26" t="str">
            <v>Levy</v>
          </cell>
          <cell r="E26">
            <v>44349</v>
          </cell>
          <cell r="F26">
            <v>3925</v>
          </cell>
          <cell r="G26">
            <v>55518.38</v>
          </cell>
          <cell r="H26">
            <v>0.8908215902816744</v>
          </cell>
          <cell r="I26">
            <v>2424.29</v>
          </cell>
          <cell r="J26">
            <v>3.8899007375646777E-2</v>
          </cell>
          <cell r="K26">
            <v>4380</v>
          </cell>
          <cell r="L26">
            <v>7.0279402342678834E-2</v>
          </cell>
          <cell r="M26">
            <v>62322.67</v>
          </cell>
        </row>
        <row r="27">
          <cell r="A27">
            <v>25</v>
          </cell>
          <cell r="B27">
            <v>1718</v>
          </cell>
          <cell r="C27">
            <v>4</v>
          </cell>
          <cell r="D27" t="str">
            <v>Okeechobee</v>
          </cell>
          <cell r="E27">
            <v>48486</v>
          </cell>
          <cell r="F27">
            <v>10942</v>
          </cell>
          <cell r="G27">
            <v>54900.68</v>
          </cell>
          <cell r="H27">
            <v>0.64107894234728202</v>
          </cell>
          <cell r="I27">
            <v>8957.26</v>
          </cell>
          <cell r="J27">
            <v>0.10459452901365913</v>
          </cell>
          <cell r="K27">
            <v>21780</v>
          </cell>
          <cell r="L27">
            <v>0.2543265286390588</v>
          </cell>
          <cell r="M27">
            <v>85637.94</v>
          </cell>
        </row>
        <row r="28">
          <cell r="A28">
            <v>26</v>
          </cell>
          <cell r="B28">
            <v>1718</v>
          </cell>
          <cell r="C28">
            <v>4</v>
          </cell>
          <cell r="D28" t="str">
            <v>Suwannee</v>
          </cell>
          <cell r="E28">
            <v>50345</v>
          </cell>
          <cell r="F28">
            <v>2725</v>
          </cell>
          <cell r="G28">
            <v>16279.81</v>
          </cell>
          <cell r="H28">
            <v>0.62269012925178391</v>
          </cell>
          <cell r="I28">
            <v>2349.5100000000002</v>
          </cell>
          <cell r="J28">
            <v>8.9866938593162887E-2</v>
          </cell>
          <cell r="K28">
            <v>7515</v>
          </cell>
          <cell r="L28">
            <v>0.28744293215505318</v>
          </cell>
          <cell r="M28">
            <v>26144.32</v>
          </cell>
        </row>
        <row r="29">
          <cell r="A29">
            <v>27</v>
          </cell>
          <cell r="B29">
            <v>1718</v>
          </cell>
          <cell r="C29">
            <v>5</v>
          </cell>
          <cell r="D29" t="str">
            <v>Columbia</v>
          </cell>
          <cell r="E29">
            <v>62943</v>
          </cell>
          <cell r="F29">
            <v>7019</v>
          </cell>
          <cell r="G29">
            <v>41778.93</v>
          </cell>
          <cell r="H29">
            <v>0.65174199591036253</v>
          </cell>
          <cell r="I29">
            <v>3934.55</v>
          </cell>
          <cell r="J29">
            <v>6.137810302966392E-2</v>
          </cell>
          <cell r="K29">
            <v>18390</v>
          </cell>
          <cell r="L29">
            <v>0.28687990105997369</v>
          </cell>
          <cell r="M29">
            <v>64103.479999999996</v>
          </cell>
        </row>
        <row r="30">
          <cell r="A30">
            <v>28</v>
          </cell>
          <cell r="B30">
            <v>1718</v>
          </cell>
          <cell r="C30">
            <v>5</v>
          </cell>
          <cell r="D30" t="str">
            <v>Highlands</v>
          </cell>
          <cell r="E30">
            <v>68566</v>
          </cell>
          <cell r="F30">
            <v>4790</v>
          </cell>
          <cell r="G30">
            <v>53403</v>
          </cell>
          <cell r="H30">
            <v>0.69066430802104628</v>
          </cell>
          <cell r="I30">
            <v>11333.21</v>
          </cell>
          <cell r="J30">
            <v>0.14657310717201658</v>
          </cell>
          <cell r="K30">
            <v>12585</v>
          </cell>
          <cell r="L30">
            <v>0.1627625848069372</v>
          </cell>
          <cell r="M30">
            <v>77321.209999999992</v>
          </cell>
        </row>
        <row r="31">
          <cell r="A31">
            <v>29</v>
          </cell>
          <cell r="B31">
            <v>1718</v>
          </cell>
          <cell r="C31">
            <v>5</v>
          </cell>
          <cell r="D31" t="str">
            <v>Nassau</v>
          </cell>
          <cell r="E31">
            <v>72972</v>
          </cell>
          <cell r="F31">
            <v>3770</v>
          </cell>
          <cell r="G31">
            <v>50863.19</v>
          </cell>
          <cell r="H31">
            <v>0.77841555080618197</v>
          </cell>
          <cell r="I31">
            <v>2208.7600000000002</v>
          </cell>
          <cell r="J31">
            <v>3.3803092806382426E-2</v>
          </cell>
          <cell r="K31">
            <v>12270</v>
          </cell>
          <cell r="L31">
            <v>0.18778135638743565</v>
          </cell>
          <cell r="M31">
            <v>65341.95</v>
          </cell>
        </row>
        <row r="32">
          <cell r="A32">
            <v>30</v>
          </cell>
          <cell r="B32">
            <v>1718</v>
          </cell>
          <cell r="C32">
            <v>5</v>
          </cell>
          <cell r="D32" t="str">
            <v>Putnam</v>
          </cell>
          <cell r="E32">
            <v>77841</v>
          </cell>
          <cell r="F32">
            <v>9141</v>
          </cell>
          <cell r="G32">
            <v>66843.89</v>
          </cell>
          <cell r="H32">
            <v>0.69112565244192825</v>
          </cell>
          <cell r="I32">
            <v>9533.5299999999988</v>
          </cell>
          <cell r="J32">
            <v>9.8570970979167963E-2</v>
          </cell>
          <cell r="K32">
            <v>20340</v>
          </cell>
          <cell r="L32">
            <v>0.21030337657890377</v>
          </cell>
          <cell r="M32">
            <v>96717.42</v>
          </cell>
        </row>
        <row r="33">
          <cell r="A33">
            <v>31</v>
          </cell>
          <cell r="B33">
            <v>1718</v>
          </cell>
          <cell r="C33">
            <v>5</v>
          </cell>
          <cell r="D33" t="str">
            <v>Walton</v>
          </cell>
          <cell r="E33">
            <v>101531</v>
          </cell>
          <cell r="F33">
            <v>5065</v>
          </cell>
          <cell r="G33">
            <v>43420.59</v>
          </cell>
          <cell r="H33">
            <v>0.7772618379110664</v>
          </cell>
          <cell r="I33">
            <v>4687.9399999999996</v>
          </cell>
          <cell r="J33">
            <v>8.3917718769293659E-2</v>
          </cell>
          <cell r="K33">
            <v>7755</v>
          </cell>
          <cell r="L33">
            <v>0.13882044331963986</v>
          </cell>
          <cell r="M33">
            <v>55863.53</v>
          </cell>
        </row>
        <row r="34">
          <cell r="A34">
            <v>32</v>
          </cell>
          <cell r="B34">
            <v>1718</v>
          </cell>
          <cell r="C34">
            <v>6</v>
          </cell>
          <cell r="D34" t="str">
            <v>Citrus</v>
          </cell>
          <cell r="E34">
            <v>76047</v>
          </cell>
          <cell r="F34">
            <v>8225</v>
          </cell>
          <cell r="G34">
            <v>31532.68</v>
          </cell>
          <cell r="H34">
            <v>0.43721699607675119</v>
          </cell>
          <cell r="I34">
            <v>7363.67</v>
          </cell>
          <cell r="J34">
            <v>0.10210111152938761</v>
          </cell>
          <cell r="K34">
            <v>33225</v>
          </cell>
          <cell r="L34">
            <v>0.46068189239386115</v>
          </cell>
          <cell r="M34">
            <v>72121.350000000006</v>
          </cell>
        </row>
        <row r="35">
          <cell r="A35">
            <v>33</v>
          </cell>
          <cell r="B35">
            <v>1718</v>
          </cell>
          <cell r="C35">
            <v>6</v>
          </cell>
          <cell r="D35" t="str">
            <v>Flagler</v>
          </cell>
          <cell r="E35">
            <v>103095</v>
          </cell>
          <cell r="F35">
            <v>5328</v>
          </cell>
          <cell r="G35">
            <v>40415.770000000004</v>
          </cell>
          <cell r="H35">
            <v>0.66394822436044765</v>
          </cell>
          <cell r="I35">
            <v>2771.1000000000004</v>
          </cell>
          <cell r="J35">
            <v>4.5523490571260587E-2</v>
          </cell>
          <cell r="K35">
            <v>17685</v>
          </cell>
          <cell r="L35">
            <v>0.29052828506829181</v>
          </cell>
          <cell r="M35">
            <v>60871.87</v>
          </cell>
        </row>
        <row r="36">
          <cell r="A36">
            <v>34</v>
          </cell>
          <cell r="B36">
            <v>1718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21650</v>
          </cell>
          <cell r="G36">
            <v>101067.47</v>
          </cell>
          <cell r="H36">
            <v>0.56972238937641539</v>
          </cell>
          <cell r="I36">
            <v>34975.279999999999</v>
          </cell>
          <cell r="J36">
            <v>0.19715740475851581</v>
          </cell>
          <cell r="K36">
            <v>41355</v>
          </cell>
          <cell r="L36">
            <v>0.23312020586506876</v>
          </cell>
          <cell r="M36">
            <v>177397.75</v>
          </cell>
        </row>
        <row r="37">
          <cell r="A37">
            <v>35</v>
          </cell>
          <cell r="B37">
            <v>1718</v>
          </cell>
          <cell r="C37">
            <v>6</v>
          </cell>
          <cell r="D37" t="str">
            <v>Martin</v>
          </cell>
          <cell r="E37">
            <v>143054</v>
          </cell>
          <cell r="F37">
            <v>16347</v>
          </cell>
          <cell r="G37">
            <v>93604.39</v>
          </cell>
          <cell r="H37">
            <v>0.60401533920517114</v>
          </cell>
          <cell r="I37">
            <v>16785.830000000002</v>
          </cell>
          <cell r="J37">
            <v>0.10831648816140289</v>
          </cell>
          <cell r="K37">
            <v>44580</v>
          </cell>
          <cell r="L37">
            <v>0.28766817263342598</v>
          </cell>
          <cell r="M37">
            <v>154970.22</v>
          </cell>
        </row>
        <row r="38">
          <cell r="A38">
            <v>36</v>
          </cell>
          <cell r="B38">
            <v>1718</v>
          </cell>
          <cell r="C38">
            <v>6</v>
          </cell>
          <cell r="D38" t="str">
            <v>Monroe</v>
          </cell>
          <cell r="E38">
            <v>146410</v>
          </cell>
          <cell r="F38">
            <v>35486</v>
          </cell>
          <cell r="G38">
            <v>81950.66</v>
          </cell>
          <cell r="H38">
            <v>0.51426995057965197</v>
          </cell>
          <cell r="I38">
            <v>31864.49</v>
          </cell>
          <cell r="J38">
            <v>0.19996116806802794</v>
          </cell>
          <cell r="K38">
            <v>45538.239999999998</v>
          </cell>
          <cell r="L38">
            <v>0.28576888135232015</v>
          </cell>
          <cell r="M38">
            <v>159353.38999999998</v>
          </cell>
        </row>
        <row r="39">
          <cell r="A39">
            <v>37</v>
          </cell>
          <cell r="B39">
            <v>1718</v>
          </cell>
          <cell r="C39">
            <v>6</v>
          </cell>
          <cell r="D39" t="str">
            <v>Sumter</v>
          </cell>
          <cell r="E39">
            <v>150870</v>
          </cell>
          <cell r="F39">
            <v>5846</v>
          </cell>
          <cell r="G39">
            <v>49212.23</v>
          </cell>
          <cell r="H39">
            <v>0.74587785132649909</v>
          </cell>
          <cell r="I39">
            <v>701.71</v>
          </cell>
          <cell r="J39">
            <v>1.0635363344727878E-2</v>
          </cell>
          <cell r="K39">
            <v>16065</v>
          </cell>
          <cell r="L39">
            <v>0.24348678532877308</v>
          </cell>
          <cell r="M39">
            <v>65978.94</v>
          </cell>
        </row>
        <row r="40">
          <cell r="A40">
            <v>38</v>
          </cell>
          <cell r="B40">
            <v>1718</v>
          </cell>
          <cell r="C40">
            <v>7</v>
          </cell>
          <cell r="D40" t="str">
            <v>Bay</v>
          </cell>
          <cell r="E40">
            <v>167009</v>
          </cell>
          <cell r="F40">
            <v>14058</v>
          </cell>
          <cell r="G40">
            <v>114237.55</v>
          </cell>
          <cell r="H40">
            <v>0.55536857594589939</v>
          </cell>
          <cell r="I40">
            <v>41449.270000000004</v>
          </cell>
          <cell r="J40">
            <v>0.20150661541583387</v>
          </cell>
          <cell r="K40">
            <v>50010</v>
          </cell>
          <cell r="L40">
            <v>0.24312480863826674</v>
          </cell>
          <cell r="M40">
            <v>205696.82</v>
          </cell>
        </row>
        <row r="41">
          <cell r="A41">
            <v>39</v>
          </cell>
          <cell r="B41">
            <v>1718</v>
          </cell>
          <cell r="C41">
            <v>7</v>
          </cell>
          <cell r="D41" t="str">
            <v>Charlotte</v>
          </cell>
          <cell r="E41">
            <v>170450</v>
          </cell>
          <cell r="F41">
            <v>27989</v>
          </cell>
          <cell r="G41">
            <v>68032.84</v>
          </cell>
          <cell r="H41">
            <v>0.51292818347692282</v>
          </cell>
          <cell r="I41">
            <v>18223.349999999999</v>
          </cell>
          <cell r="J41">
            <v>0.13739349720464678</v>
          </cell>
          <cell r="K41">
            <v>46380</v>
          </cell>
          <cell r="L41">
            <v>0.34967831931843035</v>
          </cell>
          <cell r="M41">
            <v>132636.19</v>
          </cell>
        </row>
        <row r="42">
          <cell r="A42">
            <v>40</v>
          </cell>
          <cell r="B42">
            <v>1718</v>
          </cell>
          <cell r="C42">
            <v>7</v>
          </cell>
          <cell r="D42" t="str">
            <v>Clay</v>
          </cell>
          <cell r="E42">
            <v>176016</v>
          </cell>
          <cell r="F42">
            <v>8405</v>
          </cell>
          <cell r="G42">
            <v>36978.53</v>
          </cell>
          <cell r="H42">
            <v>0.66010539613878327</v>
          </cell>
          <cell r="I42">
            <v>5240.6000000000004</v>
          </cell>
          <cell r="J42">
            <v>9.355018544557904E-2</v>
          </cell>
          <cell r="K42">
            <v>13800</v>
          </cell>
          <cell r="L42">
            <v>0.24634441841563764</v>
          </cell>
          <cell r="M42">
            <v>56019.130000000005</v>
          </cell>
        </row>
        <row r="43">
          <cell r="A43">
            <v>41</v>
          </cell>
          <cell r="B43">
            <v>1718</v>
          </cell>
          <cell r="C43">
            <v>7</v>
          </cell>
          <cell r="D43" t="str">
            <v>Hernando</v>
          </cell>
          <cell r="E43">
            <v>179503</v>
          </cell>
          <cell r="F43">
            <v>19250</v>
          </cell>
          <cell r="G43">
            <v>88246.51</v>
          </cell>
          <cell r="H43">
            <v>0.61990131202296439</v>
          </cell>
          <cell r="I43">
            <v>24248.73</v>
          </cell>
          <cell r="J43">
            <v>0.17033896912059887</v>
          </cell>
          <cell r="K43">
            <v>29860.5</v>
          </cell>
          <cell r="L43">
            <v>0.20975971885643671</v>
          </cell>
          <cell r="M43">
            <v>142355.74</v>
          </cell>
        </row>
        <row r="44">
          <cell r="A44">
            <v>42</v>
          </cell>
          <cell r="B44">
            <v>1718</v>
          </cell>
          <cell r="C44">
            <v>7</v>
          </cell>
          <cell r="D44" t="str">
            <v>Okaloosa</v>
          </cell>
          <cell r="E44">
            <v>192925</v>
          </cell>
          <cell r="F44">
            <v>20227</v>
          </cell>
          <cell r="G44">
            <v>38652.89</v>
          </cell>
          <cell r="H44">
            <v>0.44805651326350981</v>
          </cell>
          <cell r="I44">
            <v>9404</v>
          </cell>
          <cell r="J44">
            <v>0.1090092733229015</v>
          </cell>
          <cell r="K44">
            <v>38211</v>
          </cell>
          <cell r="L44">
            <v>0.44293421341358885</v>
          </cell>
          <cell r="M44">
            <v>86267.889999999985</v>
          </cell>
        </row>
        <row r="45">
          <cell r="A45">
            <v>43</v>
          </cell>
          <cell r="B45">
            <v>1718</v>
          </cell>
          <cell r="C45">
            <v>7</v>
          </cell>
          <cell r="D45" t="str">
            <v>Saint Johns</v>
          </cell>
          <cell r="E45">
            <v>220257</v>
          </cell>
          <cell r="F45">
            <v>4608</v>
          </cell>
          <cell r="G45">
            <v>50779.87</v>
          </cell>
          <cell r="H45">
            <v>0.58054446246852764</v>
          </cell>
          <cell r="I45">
            <v>4154.5199999999995</v>
          </cell>
          <cell r="J45">
            <v>4.7496844324626017E-2</v>
          </cell>
          <cell r="K45">
            <v>32535</v>
          </cell>
          <cell r="L45">
            <v>0.37195869320684644</v>
          </cell>
          <cell r="M45">
            <v>87469.39</v>
          </cell>
        </row>
        <row r="46">
          <cell r="A46">
            <v>44</v>
          </cell>
          <cell r="B46">
            <v>1718</v>
          </cell>
          <cell r="C46">
            <v>7</v>
          </cell>
          <cell r="D46" t="str">
            <v>Santa Rosa</v>
          </cell>
          <cell r="E46">
            <v>205321</v>
          </cell>
          <cell r="F46">
            <v>14565</v>
          </cell>
          <cell r="G46">
            <v>122098.78</v>
          </cell>
          <cell r="H46">
            <v>0.62371392199064091</v>
          </cell>
          <cell r="I46">
            <v>15132.09</v>
          </cell>
          <cell r="J46">
            <v>7.7298849356360139E-2</v>
          </cell>
          <cell r="K46">
            <v>58530</v>
          </cell>
          <cell r="L46">
            <v>0.29898722865299893</v>
          </cell>
          <cell r="M46">
            <v>195760.87</v>
          </cell>
        </row>
        <row r="47">
          <cell r="A47">
            <v>45</v>
          </cell>
          <cell r="B47">
            <v>1718</v>
          </cell>
          <cell r="C47">
            <v>8</v>
          </cell>
          <cell r="D47" t="str">
            <v>Alachua</v>
          </cell>
          <cell r="E47">
            <v>257062</v>
          </cell>
          <cell r="F47">
            <v>21245</v>
          </cell>
          <cell r="G47">
            <v>113477.7</v>
          </cell>
          <cell r="H47">
            <v>0.62099896833716661</v>
          </cell>
          <cell r="I47">
            <v>13591.42</v>
          </cell>
          <cell r="J47">
            <v>7.4378118328421644E-2</v>
          </cell>
          <cell r="K47">
            <v>55665</v>
          </cell>
          <cell r="L47">
            <v>0.30462291333441177</v>
          </cell>
          <cell r="M47">
            <v>182734.12</v>
          </cell>
        </row>
        <row r="48">
          <cell r="A48">
            <v>46</v>
          </cell>
          <cell r="B48">
            <v>1718</v>
          </cell>
          <cell r="C48">
            <v>8</v>
          </cell>
          <cell r="D48" t="str">
            <v>Lake</v>
          </cell>
          <cell r="E48">
            <v>287671</v>
          </cell>
          <cell r="F48">
            <v>27155</v>
          </cell>
          <cell r="G48">
            <v>155993.87</v>
          </cell>
          <cell r="H48">
            <v>0.72565147106730177</v>
          </cell>
          <cell r="I48">
            <v>22050.019999999997</v>
          </cell>
          <cell r="J48">
            <v>0.10257216806060022</v>
          </cell>
          <cell r="K48">
            <v>36926.899999999994</v>
          </cell>
          <cell r="L48">
            <v>0.17177636087209802</v>
          </cell>
          <cell r="M48">
            <v>214970.78999999998</v>
          </cell>
        </row>
        <row r="49">
          <cell r="A49">
            <v>47</v>
          </cell>
          <cell r="B49">
            <v>1718</v>
          </cell>
          <cell r="C49">
            <v>8</v>
          </cell>
          <cell r="D49" t="str">
            <v>Leon</v>
          </cell>
          <cell r="E49">
            <v>323985</v>
          </cell>
          <cell r="F49">
            <v>35995</v>
          </cell>
          <cell r="G49">
            <v>129681.27</v>
          </cell>
          <cell r="H49">
            <v>0.47974547251118288</v>
          </cell>
          <cell r="I49">
            <v>53739.18</v>
          </cell>
          <cell r="J49">
            <v>0.19880379257130584</v>
          </cell>
          <cell r="K49">
            <v>86892.2</v>
          </cell>
          <cell r="L49">
            <v>0.32145073491751119</v>
          </cell>
          <cell r="M49">
            <v>270312.65000000002</v>
          </cell>
        </row>
        <row r="50">
          <cell r="A50">
            <v>48</v>
          </cell>
          <cell r="B50">
            <v>1718</v>
          </cell>
          <cell r="C50">
            <v>8</v>
          </cell>
          <cell r="D50" t="str">
            <v>Marion</v>
          </cell>
          <cell r="E50">
            <v>345749</v>
          </cell>
          <cell r="F50">
            <v>28447</v>
          </cell>
          <cell r="G50">
            <v>84449.91</v>
          </cell>
          <cell r="H50">
            <v>0.41975329812372314</v>
          </cell>
          <cell r="I50">
            <v>20694.48</v>
          </cell>
          <cell r="J50">
            <v>0.10286069260411793</v>
          </cell>
          <cell r="K50">
            <v>96045</v>
          </cell>
          <cell r="L50">
            <v>0.47738600927215891</v>
          </cell>
          <cell r="M50">
            <v>201189.39</v>
          </cell>
        </row>
        <row r="51">
          <cell r="A51">
            <v>49</v>
          </cell>
          <cell r="B51">
            <v>1718</v>
          </cell>
          <cell r="C51">
            <v>9</v>
          </cell>
          <cell r="D51" t="str">
            <v>Collier</v>
          </cell>
          <cell r="E51">
            <v>292826</v>
          </cell>
          <cell r="F51">
            <v>28438</v>
          </cell>
          <cell r="G51">
            <v>137874.94</v>
          </cell>
          <cell r="H51">
            <v>0.6031352548075315</v>
          </cell>
          <cell r="I51">
            <v>19487.11</v>
          </cell>
          <cell r="J51">
            <v>8.5246550644463709E-2</v>
          </cell>
          <cell r="K51">
            <v>71235</v>
          </cell>
          <cell r="L51">
            <v>0.31161819454800488</v>
          </cell>
          <cell r="M51">
            <v>228597.05</v>
          </cell>
        </row>
        <row r="52">
          <cell r="A52">
            <v>50</v>
          </cell>
          <cell r="B52">
            <v>1718</v>
          </cell>
          <cell r="C52">
            <v>9</v>
          </cell>
          <cell r="D52" t="str">
            <v>Escambia</v>
          </cell>
          <cell r="E52">
            <v>309986</v>
          </cell>
          <cell r="F52">
            <v>40870</v>
          </cell>
          <cell r="G52">
            <v>113500.29000000001</v>
          </cell>
          <cell r="H52">
            <v>0.4030623641354818</v>
          </cell>
          <cell r="I52">
            <v>50224.570000000007</v>
          </cell>
          <cell r="J52">
            <v>0.17835755240702905</v>
          </cell>
          <cell r="K52">
            <v>117870</v>
          </cell>
          <cell r="L52">
            <v>0.41858008345748926</v>
          </cell>
          <cell r="M52">
            <v>281594.86</v>
          </cell>
        </row>
        <row r="53">
          <cell r="A53">
            <v>51</v>
          </cell>
          <cell r="B53">
            <v>1718</v>
          </cell>
          <cell r="C53">
            <v>9</v>
          </cell>
          <cell r="D53" t="str">
            <v>Manatee</v>
          </cell>
          <cell r="E53">
            <v>322862</v>
          </cell>
          <cell r="F53">
            <v>29608</v>
          </cell>
          <cell r="G53">
            <v>56254.020000000004</v>
          </cell>
          <cell r="H53">
            <v>0.38958545252674343</v>
          </cell>
          <cell r="I53">
            <v>3840.9800000000005</v>
          </cell>
          <cell r="J53">
            <v>2.6600586614897406E-2</v>
          </cell>
          <cell r="K53">
            <v>84299.56</v>
          </cell>
          <cell r="L53">
            <v>0.58381396085835924</v>
          </cell>
          <cell r="M53">
            <v>144394.56</v>
          </cell>
        </row>
        <row r="54">
          <cell r="A54">
            <v>52</v>
          </cell>
          <cell r="B54">
            <v>1718</v>
          </cell>
          <cell r="C54">
            <v>9</v>
          </cell>
          <cell r="D54" t="str">
            <v>Osceola</v>
          </cell>
          <cell r="E54">
            <v>350202</v>
          </cell>
          <cell r="F54">
            <v>43442</v>
          </cell>
          <cell r="G54">
            <v>0</v>
          </cell>
          <cell r="H54">
            <v>0</v>
          </cell>
          <cell r="I54">
            <v>167872.5</v>
          </cell>
          <cell r="J54">
            <v>0.64506181734343926</v>
          </cell>
          <cell r="K54">
            <v>92370</v>
          </cell>
          <cell r="L54">
            <v>0.35493818265656069</v>
          </cell>
          <cell r="M54">
            <v>260242.5</v>
          </cell>
        </row>
        <row r="55">
          <cell r="A55">
            <v>53</v>
          </cell>
          <cell r="B55">
            <v>1718</v>
          </cell>
          <cell r="C55">
            <v>9</v>
          </cell>
          <cell r="D55" t="str">
            <v>Saint Lucie</v>
          </cell>
          <cell r="E55">
            <v>449124</v>
          </cell>
          <cell r="F55">
            <v>27268</v>
          </cell>
          <cell r="G55">
            <v>130765.75</v>
          </cell>
          <cell r="H55">
            <v>0.47399826416099983</v>
          </cell>
          <cell r="I55">
            <v>32977.990000000005</v>
          </cell>
          <cell r="J55">
            <v>0.11953825841643406</v>
          </cell>
          <cell r="K55">
            <v>112134.38</v>
          </cell>
          <cell r="L55">
            <v>0.40646347742256617</v>
          </cell>
          <cell r="M55">
            <v>275878.12</v>
          </cell>
        </row>
        <row r="56">
          <cell r="A56">
            <v>54</v>
          </cell>
          <cell r="B56">
            <v>1718</v>
          </cell>
          <cell r="C56">
            <v>9</v>
          </cell>
          <cell r="D56" t="str">
            <v>Sarasota</v>
          </cell>
          <cell r="E56">
            <v>357591</v>
          </cell>
          <cell r="F56">
            <v>79278</v>
          </cell>
          <cell r="G56">
            <v>145500.66</v>
          </cell>
          <cell r="H56">
            <v>0.40773720859216944</v>
          </cell>
          <cell r="I56">
            <v>59698.45</v>
          </cell>
          <cell r="J56">
            <v>0.16729325736583733</v>
          </cell>
          <cell r="K56">
            <v>151650</v>
          </cell>
          <cell r="L56">
            <v>0.42496953404199328</v>
          </cell>
          <cell r="M56">
            <v>356849.11</v>
          </cell>
        </row>
        <row r="57">
          <cell r="A57">
            <v>55</v>
          </cell>
          <cell r="B57">
            <v>1718</v>
          </cell>
          <cell r="C57">
            <v>9</v>
          </cell>
          <cell r="D57" t="str">
            <v>Seminole</v>
          </cell>
          <cell r="E57">
            <v>399538</v>
          </cell>
          <cell r="F57">
            <v>32349</v>
          </cell>
          <cell r="G57">
            <v>117169.90999999999</v>
          </cell>
          <cell r="H57">
            <v>0.54027159031510896</v>
          </cell>
          <cell r="I57">
            <v>23967.33</v>
          </cell>
          <cell r="J57">
            <v>0.11051359085883929</v>
          </cell>
          <cell r="K57">
            <v>75735</v>
          </cell>
          <cell r="L57">
            <v>0.34921481882605165</v>
          </cell>
          <cell r="M57">
            <v>216872.24000000002</v>
          </cell>
        </row>
        <row r="58">
          <cell r="A58">
            <v>56</v>
          </cell>
          <cell r="B58">
            <v>1718</v>
          </cell>
          <cell r="C58">
            <v>10</v>
          </cell>
          <cell r="D58" t="str">
            <v>Brevard</v>
          </cell>
          <cell r="E58">
            <v>495868</v>
          </cell>
          <cell r="F58">
            <v>58411</v>
          </cell>
          <cell r="G58">
            <v>215943.84999999998</v>
          </cell>
          <cell r="H58">
            <v>0.46000421567154059</v>
          </cell>
          <cell r="I58">
            <v>26845</v>
          </cell>
          <cell r="J58">
            <v>5.7185296870934314E-2</v>
          </cell>
          <cell r="K58">
            <v>226650</v>
          </cell>
          <cell r="L58">
            <v>0.48281048745752508</v>
          </cell>
          <cell r="M58">
            <v>469438.85</v>
          </cell>
        </row>
        <row r="59">
          <cell r="A59">
            <v>57</v>
          </cell>
          <cell r="B59">
            <v>1718</v>
          </cell>
          <cell r="C59">
            <v>10</v>
          </cell>
          <cell r="D59" t="str">
            <v>Lee</v>
          </cell>
          <cell r="E59">
            <v>517411</v>
          </cell>
          <cell r="F59">
            <v>138642</v>
          </cell>
          <cell r="G59">
            <v>136089.70000000001</v>
          </cell>
          <cell r="H59">
            <v>0.52979808376877913</v>
          </cell>
          <cell r="I59">
            <v>98836.18</v>
          </cell>
          <cell r="J59">
            <v>0.38476988905865855</v>
          </cell>
          <cell r="K59">
            <v>21945</v>
          </cell>
          <cell r="L59">
            <v>8.5432027172562333E-2</v>
          </cell>
          <cell r="M59">
            <v>256870.88</v>
          </cell>
        </row>
        <row r="60">
          <cell r="A60">
            <v>58</v>
          </cell>
          <cell r="B60">
            <v>1718</v>
          </cell>
          <cell r="C60">
            <v>10</v>
          </cell>
          <cell r="D60" t="str">
            <v>Pasco</v>
          </cell>
          <cell r="E60">
            <v>568919</v>
          </cell>
          <cell r="F60">
            <v>35356</v>
          </cell>
          <cell r="G60">
            <v>85765.4</v>
          </cell>
          <cell r="H60">
            <v>0.40231902424640409</v>
          </cell>
          <cell r="I60">
            <v>49037.19</v>
          </cell>
          <cell r="J60">
            <v>0.23002976063290706</v>
          </cell>
          <cell r="K60">
            <v>78375</v>
          </cell>
          <cell r="L60">
            <v>0.36765121512068882</v>
          </cell>
          <cell r="M60">
            <v>213177.59</v>
          </cell>
        </row>
        <row r="61">
          <cell r="A61">
            <v>59</v>
          </cell>
          <cell r="B61">
            <v>1718</v>
          </cell>
          <cell r="C61">
            <v>10</v>
          </cell>
          <cell r="D61" t="str">
            <v>Polk</v>
          </cell>
          <cell r="E61">
            <v>646989</v>
          </cell>
          <cell r="F61">
            <v>58050</v>
          </cell>
          <cell r="G61">
            <v>89148.93</v>
          </cell>
          <cell r="H61">
            <v>0.28052007756481107</v>
          </cell>
          <cell r="I61">
            <v>59134.82</v>
          </cell>
          <cell r="J61">
            <v>0.1860763140194856</v>
          </cell>
          <cell r="K61">
            <v>169515</v>
          </cell>
          <cell r="L61">
            <v>0.53340360841570333</v>
          </cell>
          <cell r="M61">
            <v>317798.75</v>
          </cell>
        </row>
        <row r="62">
          <cell r="A62">
            <v>60</v>
          </cell>
          <cell r="B62">
            <v>1718</v>
          </cell>
          <cell r="C62">
            <v>10</v>
          </cell>
          <cell r="D62" t="str">
            <v>Volusia</v>
          </cell>
          <cell r="E62">
            <v>680539</v>
          </cell>
          <cell r="F62">
            <v>30231</v>
          </cell>
          <cell r="G62">
            <v>172504.11</v>
          </cell>
          <cell r="H62">
            <v>0.62777596828951687</v>
          </cell>
          <cell r="I62">
            <v>530.99</v>
          </cell>
          <cell r="J62">
            <v>1.9323757642762864E-3</v>
          </cell>
          <cell r="K62">
            <v>101751</v>
          </cell>
          <cell r="L62">
            <v>0.37029165594620694</v>
          </cell>
          <cell r="M62">
            <v>274786.09999999998</v>
          </cell>
        </row>
        <row r="63">
          <cell r="A63">
            <v>61</v>
          </cell>
          <cell r="B63">
            <v>1718</v>
          </cell>
          <cell r="C63">
            <v>11</v>
          </cell>
          <cell r="D63" t="str">
            <v>Duval</v>
          </cell>
          <cell r="E63">
            <v>923647</v>
          </cell>
          <cell r="F63">
            <v>59497</v>
          </cell>
          <cell r="G63">
            <v>253113.94999999998</v>
          </cell>
          <cell r="H63">
            <v>0.55585343890379701</v>
          </cell>
          <cell r="I63">
            <v>40712</v>
          </cell>
          <cell r="J63">
            <v>8.9405997593776973E-2</v>
          </cell>
          <cell r="K63">
            <v>161535</v>
          </cell>
          <cell r="L63">
            <v>0.35474056350242594</v>
          </cell>
          <cell r="M63">
            <v>455360.95</v>
          </cell>
        </row>
        <row r="64">
          <cell r="A64">
            <v>62</v>
          </cell>
          <cell r="B64">
            <v>1718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88563</v>
          </cell>
          <cell r="G64">
            <v>173172.58000000002</v>
          </cell>
          <cell r="H64">
            <v>0.36615637276611895</v>
          </cell>
          <cell r="I64">
            <v>69164.479999999996</v>
          </cell>
          <cell r="J64">
            <v>0.14624148419486949</v>
          </cell>
          <cell r="K64">
            <v>230610</v>
          </cell>
          <cell r="L64">
            <v>0.48760214303901162</v>
          </cell>
          <cell r="M64">
            <v>472947.06</v>
          </cell>
        </row>
        <row r="65">
          <cell r="A65">
            <v>63</v>
          </cell>
          <cell r="B65">
            <v>1718</v>
          </cell>
          <cell r="C65">
            <v>11</v>
          </cell>
          <cell r="D65" t="str">
            <v>Orange</v>
          </cell>
          <cell r="E65">
            <v>1280387</v>
          </cell>
          <cell r="F65">
            <v>124218</v>
          </cell>
          <cell r="G65">
            <v>219043.36</v>
          </cell>
          <cell r="H65">
            <v>0.3066780043195797</v>
          </cell>
          <cell r="I65">
            <v>139082.06</v>
          </cell>
          <cell r="J65">
            <v>0.19472586887571502</v>
          </cell>
          <cell r="K65">
            <v>356120</v>
          </cell>
          <cell r="L65">
            <v>0.49859612680470539</v>
          </cell>
          <cell r="M65">
            <v>714245.41999999993</v>
          </cell>
        </row>
        <row r="66">
          <cell r="A66">
            <v>64</v>
          </cell>
          <cell r="B66">
            <v>1718</v>
          </cell>
          <cell r="C66">
            <v>11</v>
          </cell>
          <cell r="D66" t="str">
            <v>Pinellas</v>
          </cell>
          <cell r="E66">
            <v>1352797</v>
          </cell>
          <cell r="F66">
            <v>74366</v>
          </cell>
          <cell r="G66">
            <v>295802.51</v>
          </cell>
          <cell r="H66">
            <v>0.4788240562984829</v>
          </cell>
          <cell r="I66">
            <v>61776.179999999993</v>
          </cell>
          <cell r="J66">
            <v>9.9998884695823603E-2</v>
          </cell>
          <cell r="K66">
            <v>260190</v>
          </cell>
          <cell r="L66">
            <v>0.42117705900569358</v>
          </cell>
          <cell r="M66">
            <v>617768.68999999994</v>
          </cell>
        </row>
        <row r="67">
          <cell r="A67">
            <v>65</v>
          </cell>
          <cell r="B67">
            <v>1718</v>
          </cell>
          <cell r="C67">
            <v>12</v>
          </cell>
          <cell r="D67" t="str">
            <v>Broward</v>
          </cell>
          <cell r="E67">
            <v>1391741</v>
          </cell>
          <cell r="F67">
            <v>142531</v>
          </cell>
          <cell r="G67">
            <v>243969.58000000002</v>
          </cell>
          <cell r="H67">
            <v>0.30630545369280571</v>
          </cell>
          <cell r="I67">
            <v>94981.56</v>
          </cell>
          <cell r="J67">
            <v>0.11924998939724551</v>
          </cell>
          <cell r="K67">
            <v>457540</v>
          </cell>
          <cell r="L67">
            <v>0.57444455690994878</v>
          </cell>
          <cell r="M67">
            <v>796491.14</v>
          </cell>
        </row>
        <row r="68">
          <cell r="A68">
            <v>66</v>
          </cell>
          <cell r="B68">
            <v>1718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198098</v>
          </cell>
          <cell r="G68">
            <v>693050.39</v>
          </cell>
          <cell r="H68">
            <v>0.62969308364786247</v>
          </cell>
          <cell r="I68">
            <v>105255.78</v>
          </cell>
          <cell r="J68">
            <v>9.5633503185765481E-2</v>
          </cell>
          <cell r="K68">
            <v>302310</v>
          </cell>
          <cell r="L68">
            <v>0.27467341316637212</v>
          </cell>
          <cell r="M68">
            <v>1100616.17</v>
          </cell>
        </row>
        <row r="69">
          <cell r="A69">
            <v>67</v>
          </cell>
          <cell r="B69">
            <v>1718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167054</v>
          </cell>
          <cell r="G69">
            <v>251912.68</v>
          </cell>
          <cell r="H69">
            <v>0.31338660994161077</v>
          </cell>
          <cell r="I69">
            <v>194882.28</v>
          </cell>
          <cell r="J69">
            <v>0.24243915418188466</v>
          </cell>
          <cell r="K69">
            <v>357045</v>
          </cell>
          <cell r="L69">
            <v>0.44417423587650462</v>
          </cell>
          <cell r="M69">
            <v>803839.96</v>
          </cell>
        </row>
        <row r="70">
          <cell r="C70" t="str">
            <v>Total</v>
          </cell>
          <cell r="E70">
            <v>20148654</v>
          </cell>
          <cell r="F70">
            <v>1905200</v>
          </cell>
          <cell r="G70">
            <v>5672049.6300000008</v>
          </cell>
          <cell r="H70">
            <v>0.47978872045687998</v>
          </cell>
          <cell r="I70">
            <v>1738330.2799999996</v>
          </cell>
          <cell r="J70">
            <v>0.14704230660489648</v>
          </cell>
          <cell r="K70">
            <v>4411593.7799999993</v>
          </cell>
          <cell r="L70"/>
          <cell r="M70">
            <v>11821973.690000001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Pivot-Jury-ActualsExpenditures"/>
      <sheetName val="Pivot_Jul-Aug-Sep Q1SFY1819"/>
      <sheetName val="Breakdown by Peer Groups"/>
      <sheetName val="Multiple Regression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  <cell r="B1" t="str">
            <v>State Fiscal Year</v>
          </cell>
          <cell r="C1" t="str">
            <v>Circuit</v>
          </cell>
        </row>
        <row r="2">
          <cell r="A2" t="str">
            <v>Escambia</v>
          </cell>
          <cell r="B2">
            <v>2015</v>
          </cell>
          <cell r="C2">
            <v>1</v>
          </cell>
        </row>
        <row r="3">
          <cell r="A3" t="str">
            <v>Okaloosa</v>
          </cell>
          <cell r="B3">
            <v>2015</v>
          </cell>
          <cell r="C3">
            <v>1</v>
          </cell>
        </row>
        <row r="4">
          <cell r="A4" t="str">
            <v>Santa Rosa</v>
          </cell>
          <cell r="B4">
            <v>2015</v>
          </cell>
          <cell r="C4">
            <v>1</v>
          </cell>
        </row>
        <row r="5">
          <cell r="A5" t="str">
            <v>Walton</v>
          </cell>
          <cell r="B5">
            <v>2015</v>
          </cell>
          <cell r="C5">
            <v>1</v>
          </cell>
        </row>
        <row r="6">
          <cell r="A6" t="str">
            <v>Franklin</v>
          </cell>
          <cell r="B6">
            <v>2015</v>
          </cell>
          <cell r="C6">
            <v>2</v>
          </cell>
        </row>
        <row r="7">
          <cell r="A7" t="str">
            <v>Gadsden</v>
          </cell>
          <cell r="B7">
            <v>2015</v>
          </cell>
          <cell r="C7">
            <v>2</v>
          </cell>
        </row>
        <row r="8">
          <cell r="A8" t="str">
            <v>Jefferson</v>
          </cell>
          <cell r="B8">
            <v>2015</v>
          </cell>
          <cell r="C8">
            <v>2</v>
          </cell>
        </row>
        <row r="9">
          <cell r="A9" t="str">
            <v>Leon</v>
          </cell>
          <cell r="B9">
            <v>2015</v>
          </cell>
          <cell r="C9">
            <v>2</v>
          </cell>
        </row>
        <row r="10">
          <cell r="A10" t="str">
            <v>Liberty</v>
          </cell>
          <cell r="B10">
            <v>2015</v>
          </cell>
          <cell r="C10">
            <v>2</v>
          </cell>
        </row>
        <row r="11">
          <cell r="A11" t="str">
            <v>Wakulla</v>
          </cell>
          <cell r="B11">
            <v>2015</v>
          </cell>
          <cell r="C11">
            <v>2</v>
          </cell>
        </row>
        <row r="12">
          <cell r="A12" t="str">
            <v>Columbia</v>
          </cell>
          <cell r="B12">
            <v>2015</v>
          </cell>
          <cell r="C12">
            <v>3</v>
          </cell>
        </row>
        <row r="13">
          <cell r="A13" t="str">
            <v>Dixie</v>
          </cell>
          <cell r="B13">
            <v>2015</v>
          </cell>
          <cell r="C13">
            <v>3</v>
          </cell>
        </row>
        <row r="14">
          <cell r="A14" t="str">
            <v>Hamilton</v>
          </cell>
          <cell r="B14">
            <v>2015</v>
          </cell>
          <cell r="C14">
            <v>3</v>
          </cell>
        </row>
        <row r="15">
          <cell r="A15" t="str">
            <v>Lafayette</v>
          </cell>
          <cell r="B15">
            <v>2015</v>
          </cell>
          <cell r="C15">
            <v>3</v>
          </cell>
        </row>
        <row r="16">
          <cell r="A16" t="str">
            <v>Madison</v>
          </cell>
          <cell r="B16">
            <v>2015</v>
          </cell>
          <cell r="C16">
            <v>3</v>
          </cell>
        </row>
        <row r="17">
          <cell r="A17" t="str">
            <v>Suwannee</v>
          </cell>
          <cell r="B17">
            <v>2015</v>
          </cell>
          <cell r="C17">
            <v>3</v>
          </cell>
        </row>
        <row r="18">
          <cell r="A18" t="str">
            <v>Taylor</v>
          </cell>
          <cell r="B18">
            <v>2015</v>
          </cell>
          <cell r="C18">
            <v>3</v>
          </cell>
        </row>
        <row r="19">
          <cell r="A19" t="str">
            <v>Clay</v>
          </cell>
          <cell r="B19">
            <v>2015</v>
          </cell>
          <cell r="C19">
            <v>4</v>
          </cell>
        </row>
        <row r="20">
          <cell r="A20" t="str">
            <v>Duval</v>
          </cell>
          <cell r="B20">
            <v>2015</v>
          </cell>
          <cell r="C20">
            <v>4</v>
          </cell>
        </row>
        <row r="21">
          <cell r="A21" t="str">
            <v>Nassau</v>
          </cell>
          <cell r="B21">
            <v>2015</v>
          </cell>
          <cell r="C21">
            <v>4</v>
          </cell>
        </row>
        <row r="22">
          <cell r="A22" t="str">
            <v>Citrus</v>
          </cell>
          <cell r="B22">
            <v>2015</v>
          </cell>
          <cell r="C22">
            <v>5</v>
          </cell>
        </row>
        <row r="23">
          <cell r="A23" t="str">
            <v>Hernando</v>
          </cell>
          <cell r="B23">
            <v>2015</v>
          </cell>
          <cell r="C23">
            <v>5</v>
          </cell>
        </row>
        <row r="24">
          <cell r="A24" t="str">
            <v>Lake</v>
          </cell>
          <cell r="B24">
            <v>2015</v>
          </cell>
          <cell r="C24">
            <v>5</v>
          </cell>
        </row>
        <row r="25">
          <cell r="A25" t="str">
            <v>Marion</v>
          </cell>
          <cell r="B25">
            <v>2015</v>
          </cell>
          <cell r="C25">
            <v>5</v>
          </cell>
        </row>
        <row r="26">
          <cell r="A26" t="str">
            <v>Sumter</v>
          </cell>
          <cell r="B26">
            <v>2015</v>
          </cell>
          <cell r="C26">
            <v>5</v>
          </cell>
        </row>
        <row r="27">
          <cell r="A27" t="str">
            <v>Pasco</v>
          </cell>
          <cell r="B27">
            <v>2015</v>
          </cell>
          <cell r="C27">
            <v>6</v>
          </cell>
        </row>
        <row r="28">
          <cell r="A28" t="str">
            <v>Pinellas</v>
          </cell>
          <cell r="B28">
            <v>2015</v>
          </cell>
          <cell r="C28">
            <v>6</v>
          </cell>
        </row>
        <row r="29">
          <cell r="A29" t="str">
            <v>Flagler</v>
          </cell>
          <cell r="B29">
            <v>2015</v>
          </cell>
          <cell r="C29">
            <v>7</v>
          </cell>
        </row>
        <row r="30">
          <cell r="A30" t="str">
            <v>Putnam</v>
          </cell>
          <cell r="B30">
            <v>2015</v>
          </cell>
          <cell r="C30">
            <v>7</v>
          </cell>
        </row>
        <row r="31">
          <cell r="A31" t="str">
            <v>St. Johns</v>
          </cell>
          <cell r="B31">
            <v>2015</v>
          </cell>
          <cell r="C31">
            <v>7</v>
          </cell>
        </row>
        <row r="32">
          <cell r="A32" t="str">
            <v>Volusia</v>
          </cell>
          <cell r="B32">
            <v>2015</v>
          </cell>
          <cell r="C32">
            <v>7</v>
          </cell>
        </row>
        <row r="33">
          <cell r="A33" t="str">
            <v>Alachua</v>
          </cell>
          <cell r="B33">
            <v>2015</v>
          </cell>
          <cell r="C33">
            <v>8</v>
          </cell>
        </row>
        <row r="34">
          <cell r="A34" t="str">
            <v>Baker</v>
          </cell>
          <cell r="B34">
            <v>2015</v>
          </cell>
          <cell r="C34">
            <v>8</v>
          </cell>
        </row>
        <row r="35">
          <cell r="A35" t="str">
            <v>Bradford</v>
          </cell>
          <cell r="B35">
            <v>2015</v>
          </cell>
          <cell r="C35">
            <v>8</v>
          </cell>
        </row>
        <row r="36">
          <cell r="A36" t="str">
            <v>Gilchrist</v>
          </cell>
          <cell r="B36">
            <v>2015</v>
          </cell>
          <cell r="C36">
            <v>8</v>
          </cell>
        </row>
        <row r="37">
          <cell r="A37" t="str">
            <v>Levy</v>
          </cell>
          <cell r="B37">
            <v>2015</v>
          </cell>
          <cell r="C37">
            <v>8</v>
          </cell>
        </row>
        <row r="38">
          <cell r="A38" t="str">
            <v>Union</v>
          </cell>
          <cell r="B38">
            <v>2015</v>
          </cell>
          <cell r="C38">
            <v>8</v>
          </cell>
        </row>
        <row r="39">
          <cell r="A39" t="str">
            <v>Orange</v>
          </cell>
          <cell r="B39">
            <v>2015</v>
          </cell>
          <cell r="C39">
            <v>9</v>
          </cell>
        </row>
        <row r="40">
          <cell r="A40" t="str">
            <v>Osceola</v>
          </cell>
          <cell r="B40">
            <v>2015</v>
          </cell>
          <cell r="C40">
            <v>9</v>
          </cell>
        </row>
        <row r="41">
          <cell r="A41" t="str">
            <v>Hardee</v>
          </cell>
          <cell r="B41">
            <v>2015</v>
          </cell>
          <cell r="C41">
            <v>10</v>
          </cell>
        </row>
        <row r="42">
          <cell r="A42" t="str">
            <v>Highlands</v>
          </cell>
          <cell r="B42">
            <v>2015</v>
          </cell>
          <cell r="C42">
            <v>10</v>
          </cell>
        </row>
        <row r="43">
          <cell r="A43" t="str">
            <v>Polk</v>
          </cell>
          <cell r="B43">
            <v>2015</v>
          </cell>
          <cell r="C43">
            <v>10</v>
          </cell>
        </row>
        <row r="44">
          <cell r="A44" t="str">
            <v>Miami-Dade</v>
          </cell>
          <cell r="B44">
            <v>2015</v>
          </cell>
          <cell r="C44">
            <v>11</v>
          </cell>
        </row>
        <row r="45">
          <cell r="A45" t="str">
            <v>Desoto</v>
          </cell>
          <cell r="B45">
            <v>2015</v>
          </cell>
          <cell r="C45">
            <v>12</v>
          </cell>
        </row>
        <row r="46">
          <cell r="A46" t="str">
            <v>Manatee</v>
          </cell>
          <cell r="B46">
            <v>2015</v>
          </cell>
          <cell r="C46">
            <v>12</v>
          </cell>
        </row>
        <row r="47">
          <cell r="A47" t="str">
            <v>Sarasota</v>
          </cell>
          <cell r="B47">
            <v>2015</v>
          </cell>
          <cell r="C47">
            <v>12</v>
          </cell>
        </row>
        <row r="48">
          <cell r="A48" t="str">
            <v>Hillsborough</v>
          </cell>
          <cell r="B48">
            <v>2015</v>
          </cell>
          <cell r="C48">
            <v>13</v>
          </cell>
        </row>
        <row r="49">
          <cell r="A49" t="str">
            <v>Bay</v>
          </cell>
          <cell r="B49">
            <v>2015</v>
          </cell>
          <cell r="C49">
            <v>14</v>
          </cell>
        </row>
        <row r="50">
          <cell r="A50" t="str">
            <v>Calhoun</v>
          </cell>
          <cell r="B50">
            <v>2015</v>
          </cell>
          <cell r="C50">
            <v>14</v>
          </cell>
        </row>
        <row r="51">
          <cell r="A51" t="str">
            <v>Gulf</v>
          </cell>
          <cell r="B51">
            <v>2015</v>
          </cell>
          <cell r="C51">
            <v>14</v>
          </cell>
        </row>
        <row r="52">
          <cell r="A52" t="str">
            <v>Holmes</v>
          </cell>
          <cell r="B52">
            <v>2015</v>
          </cell>
          <cell r="C52">
            <v>14</v>
          </cell>
        </row>
        <row r="53">
          <cell r="A53" t="str">
            <v>Jackson</v>
          </cell>
          <cell r="B53">
            <v>2015</v>
          </cell>
          <cell r="C53">
            <v>14</v>
          </cell>
        </row>
        <row r="54">
          <cell r="A54" t="str">
            <v>Washington</v>
          </cell>
          <cell r="B54">
            <v>2015</v>
          </cell>
          <cell r="C54">
            <v>14</v>
          </cell>
        </row>
        <row r="55">
          <cell r="A55" t="str">
            <v>Palm Beach</v>
          </cell>
          <cell r="B55">
            <v>2015</v>
          </cell>
          <cell r="C55">
            <v>15</v>
          </cell>
        </row>
        <row r="56">
          <cell r="A56" t="str">
            <v>Monroe</v>
          </cell>
          <cell r="B56">
            <v>2015</v>
          </cell>
          <cell r="C56">
            <v>16</v>
          </cell>
        </row>
        <row r="57">
          <cell r="A57" t="str">
            <v>Broward</v>
          </cell>
          <cell r="B57">
            <v>2015</v>
          </cell>
          <cell r="C57">
            <v>17</v>
          </cell>
        </row>
        <row r="58">
          <cell r="A58" t="str">
            <v>Brevard</v>
          </cell>
          <cell r="B58">
            <v>2015</v>
          </cell>
          <cell r="C58">
            <v>18</v>
          </cell>
        </row>
        <row r="59">
          <cell r="A59" t="str">
            <v>Seminole</v>
          </cell>
          <cell r="B59">
            <v>2015</v>
          </cell>
          <cell r="C59">
            <v>18</v>
          </cell>
        </row>
        <row r="60">
          <cell r="A60" t="str">
            <v>Indian River</v>
          </cell>
          <cell r="B60">
            <v>2015</v>
          </cell>
          <cell r="C60">
            <v>19</v>
          </cell>
        </row>
        <row r="61">
          <cell r="A61" t="str">
            <v>Martin</v>
          </cell>
          <cell r="B61">
            <v>2015</v>
          </cell>
          <cell r="C61">
            <v>19</v>
          </cell>
        </row>
        <row r="62">
          <cell r="A62" t="str">
            <v>Okeechobee</v>
          </cell>
          <cell r="B62">
            <v>2015</v>
          </cell>
          <cell r="C62">
            <v>19</v>
          </cell>
        </row>
        <row r="63">
          <cell r="A63" t="str">
            <v>St. Lucie</v>
          </cell>
          <cell r="B63">
            <v>2015</v>
          </cell>
          <cell r="C63">
            <v>19</v>
          </cell>
        </row>
        <row r="64">
          <cell r="A64" t="str">
            <v>Charlotte</v>
          </cell>
          <cell r="B64">
            <v>2015</v>
          </cell>
          <cell r="C64">
            <v>20</v>
          </cell>
        </row>
        <row r="65">
          <cell r="A65" t="str">
            <v>Collier</v>
          </cell>
          <cell r="B65">
            <v>2015</v>
          </cell>
          <cell r="C65">
            <v>20</v>
          </cell>
        </row>
        <row r="66">
          <cell r="A66" t="str">
            <v>Glades</v>
          </cell>
          <cell r="B66">
            <v>2015</v>
          </cell>
          <cell r="C66">
            <v>20</v>
          </cell>
        </row>
        <row r="67">
          <cell r="A67" t="str">
            <v>Hendry</v>
          </cell>
          <cell r="B67">
            <v>2015</v>
          </cell>
          <cell r="C67">
            <v>20</v>
          </cell>
        </row>
        <row r="68">
          <cell r="A68" t="str">
            <v>Lee</v>
          </cell>
          <cell r="B68">
            <v>2015</v>
          </cell>
          <cell r="C68">
            <v>20</v>
          </cell>
        </row>
        <row r="69">
          <cell r="A69" t="str">
            <v>Escambia</v>
          </cell>
          <cell r="B69">
            <v>2016</v>
          </cell>
          <cell r="C69">
            <v>1</v>
          </cell>
        </row>
        <row r="70">
          <cell r="A70" t="str">
            <v>Okaloosa</v>
          </cell>
          <cell r="B70">
            <v>2016</v>
          </cell>
          <cell r="C70">
            <v>1</v>
          </cell>
        </row>
        <row r="71">
          <cell r="A71" t="str">
            <v>Santa Rosa</v>
          </cell>
          <cell r="B71">
            <v>2016</v>
          </cell>
          <cell r="C71">
            <v>1</v>
          </cell>
        </row>
        <row r="72">
          <cell r="A72" t="str">
            <v>Walton</v>
          </cell>
          <cell r="B72">
            <v>2016</v>
          </cell>
          <cell r="C72">
            <v>1</v>
          </cell>
        </row>
        <row r="73">
          <cell r="A73" t="str">
            <v>Franklin</v>
          </cell>
          <cell r="B73">
            <v>2016</v>
          </cell>
          <cell r="C73">
            <v>2</v>
          </cell>
        </row>
        <row r="74">
          <cell r="A74" t="str">
            <v>Gadsden</v>
          </cell>
          <cell r="B74">
            <v>2016</v>
          </cell>
          <cell r="C74">
            <v>2</v>
          </cell>
        </row>
        <row r="75">
          <cell r="A75" t="str">
            <v>Jefferson</v>
          </cell>
          <cell r="B75">
            <v>2016</v>
          </cell>
          <cell r="C75">
            <v>2</v>
          </cell>
        </row>
        <row r="76">
          <cell r="A76" t="str">
            <v>Leon</v>
          </cell>
          <cell r="B76">
            <v>2016</v>
          </cell>
          <cell r="C76">
            <v>2</v>
          </cell>
        </row>
        <row r="77">
          <cell r="A77" t="str">
            <v>Liberty</v>
          </cell>
          <cell r="B77">
            <v>2016</v>
          </cell>
          <cell r="C77">
            <v>2</v>
          </cell>
        </row>
        <row r="78">
          <cell r="A78" t="str">
            <v>Wakulla</v>
          </cell>
          <cell r="B78">
            <v>2016</v>
          </cell>
          <cell r="C78">
            <v>2</v>
          </cell>
        </row>
        <row r="79">
          <cell r="A79" t="str">
            <v>Columbia</v>
          </cell>
          <cell r="B79">
            <v>2016</v>
          </cell>
          <cell r="C79">
            <v>3</v>
          </cell>
        </row>
        <row r="80">
          <cell r="A80" t="str">
            <v>Dixie</v>
          </cell>
          <cell r="B80">
            <v>2016</v>
          </cell>
          <cell r="C80">
            <v>3</v>
          </cell>
        </row>
        <row r="81">
          <cell r="A81" t="str">
            <v>Hamilton</v>
          </cell>
          <cell r="B81">
            <v>2016</v>
          </cell>
          <cell r="C81">
            <v>3</v>
          </cell>
        </row>
        <row r="82">
          <cell r="A82" t="str">
            <v>Lafayette</v>
          </cell>
          <cell r="B82">
            <v>2016</v>
          </cell>
          <cell r="C82">
            <v>3</v>
          </cell>
        </row>
        <row r="83">
          <cell r="A83" t="str">
            <v>Madison</v>
          </cell>
          <cell r="B83">
            <v>2016</v>
          </cell>
          <cell r="C83">
            <v>3</v>
          </cell>
        </row>
        <row r="84">
          <cell r="A84" t="str">
            <v>Suwannee</v>
          </cell>
          <cell r="B84">
            <v>2016</v>
          </cell>
          <cell r="C84">
            <v>3</v>
          </cell>
        </row>
        <row r="85">
          <cell r="A85" t="str">
            <v>Taylor</v>
          </cell>
          <cell r="B85">
            <v>2016</v>
          </cell>
          <cell r="C85">
            <v>3</v>
          </cell>
        </row>
        <row r="86">
          <cell r="A86" t="str">
            <v>Clay</v>
          </cell>
          <cell r="B86">
            <v>2016</v>
          </cell>
          <cell r="C86">
            <v>4</v>
          </cell>
        </row>
        <row r="87">
          <cell r="A87" t="str">
            <v>Duval</v>
          </cell>
          <cell r="B87">
            <v>2016</v>
          </cell>
          <cell r="C87">
            <v>4</v>
          </cell>
        </row>
        <row r="88">
          <cell r="A88" t="str">
            <v>Nassau</v>
          </cell>
          <cell r="B88">
            <v>2016</v>
          </cell>
          <cell r="C88">
            <v>4</v>
          </cell>
        </row>
        <row r="89">
          <cell r="A89" t="str">
            <v>Citrus</v>
          </cell>
          <cell r="B89">
            <v>2016</v>
          </cell>
          <cell r="C89">
            <v>5</v>
          </cell>
        </row>
        <row r="90">
          <cell r="A90" t="str">
            <v>Hernando</v>
          </cell>
          <cell r="B90">
            <v>2016</v>
          </cell>
          <cell r="C90">
            <v>5</v>
          </cell>
        </row>
        <row r="91">
          <cell r="A91" t="str">
            <v>Lake</v>
          </cell>
          <cell r="B91">
            <v>2016</v>
          </cell>
          <cell r="C91">
            <v>5</v>
          </cell>
        </row>
        <row r="92">
          <cell r="A92" t="str">
            <v>Marion</v>
          </cell>
          <cell r="B92">
            <v>2016</v>
          </cell>
          <cell r="C92">
            <v>5</v>
          </cell>
        </row>
        <row r="93">
          <cell r="A93" t="str">
            <v>Sumter</v>
          </cell>
          <cell r="B93">
            <v>2016</v>
          </cell>
          <cell r="C93">
            <v>5</v>
          </cell>
        </row>
        <row r="94">
          <cell r="A94" t="str">
            <v>Pasco</v>
          </cell>
          <cell r="B94">
            <v>2016</v>
          </cell>
          <cell r="C94">
            <v>6</v>
          </cell>
        </row>
        <row r="95">
          <cell r="A95" t="str">
            <v>Pinellas</v>
          </cell>
          <cell r="B95">
            <v>2016</v>
          </cell>
          <cell r="C95">
            <v>6</v>
          </cell>
        </row>
        <row r="96">
          <cell r="A96" t="str">
            <v>Flagler</v>
          </cell>
          <cell r="B96">
            <v>2016</v>
          </cell>
          <cell r="C96">
            <v>7</v>
          </cell>
        </row>
        <row r="97">
          <cell r="A97" t="str">
            <v>Putnam</v>
          </cell>
          <cell r="B97">
            <v>2016</v>
          </cell>
          <cell r="C97">
            <v>7</v>
          </cell>
        </row>
        <row r="98">
          <cell r="A98" t="str">
            <v>Saint Johns</v>
          </cell>
          <cell r="B98">
            <v>2016</v>
          </cell>
          <cell r="C98">
            <v>7</v>
          </cell>
        </row>
        <row r="99">
          <cell r="A99" t="str">
            <v>Volusia</v>
          </cell>
          <cell r="B99">
            <v>2016</v>
          </cell>
          <cell r="C99">
            <v>7</v>
          </cell>
        </row>
        <row r="100">
          <cell r="A100" t="str">
            <v>Alachua</v>
          </cell>
          <cell r="B100">
            <v>2016</v>
          </cell>
          <cell r="C100">
            <v>8</v>
          </cell>
        </row>
        <row r="101">
          <cell r="A101" t="str">
            <v>Baker</v>
          </cell>
          <cell r="B101">
            <v>2016</v>
          </cell>
          <cell r="C101">
            <v>8</v>
          </cell>
        </row>
        <row r="102">
          <cell r="A102" t="str">
            <v>Bradford</v>
          </cell>
          <cell r="B102">
            <v>2016</v>
          </cell>
          <cell r="C102">
            <v>8</v>
          </cell>
        </row>
        <row r="103">
          <cell r="A103" t="str">
            <v>Gilchrist</v>
          </cell>
          <cell r="B103">
            <v>2016</v>
          </cell>
          <cell r="C103">
            <v>8</v>
          </cell>
        </row>
        <row r="104">
          <cell r="A104" t="str">
            <v>Levy</v>
          </cell>
          <cell r="B104">
            <v>2016</v>
          </cell>
          <cell r="C104">
            <v>8</v>
          </cell>
        </row>
        <row r="105">
          <cell r="A105" t="str">
            <v>Union</v>
          </cell>
          <cell r="B105">
            <v>2016</v>
          </cell>
          <cell r="C105">
            <v>8</v>
          </cell>
        </row>
        <row r="106">
          <cell r="A106" t="str">
            <v>Orange</v>
          </cell>
          <cell r="B106">
            <v>2016</v>
          </cell>
          <cell r="C106">
            <v>9</v>
          </cell>
        </row>
        <row r="107">
          <cell r="A107" t="str">
            <v>Osceola</v>
          </cell>
          <cell r="B107">
            <v>2016</v>
          </cell>
          <cell r="C107">
            <v>9</v>
          </cell>
        </row>
        <row r="108">
          <cell r="A108" t="str">
            <v>Hardee</v>
          </cell>
          <cell r="B108">
            <v>2016</v>
          </cell>
          <cell r="C108">
            <v>10</v>
          </cell>
        </row>
        <row r="109">
          <cell r="A109" t="str">
            <v>Highlands</v>
          </cell>
          <cell r="B109">
            <v>2016</v>
          </cell>
          <cell r="C109">
            <v>10</v>
          </cell>
        </row>
        <row r="110">
          <cell r="A110" t="str">
            <v>Polk</v>
          </cell>
          <cell r="B110">
            <v>2016</v>
          </cell>
          <cell r="C110">
            <v>10</v>
          </cell>
        </row>
        <row r="111">
          <cell r="A111" t="str">
            <v>Miami-Dade</v>
          </cell>
          <cell r="B111">
            <v>2016</v>
          </cell>
          <cell r="C111">
            <v>11</v>
          </cell>
        </row>
        <row r="112">
          <cell r="A112" t="str">
            <v>Desoto</v>
          </cell>
          <cell r="B112">
            <v>2016</v>
          </cell>
          <cell r="C112">
            <v>12</v>
          </cell>
        </row>
        <row r="113">
          <cell r="A113" t="str">
            <v>Manatee</v>
          </cell>
          <cell r="B113">
            <v>2016</v>
          </cell>
          <cell r="C113">
            <v>12</v>
          </cell>
        </row>
        <row r="114">
          <cell r="A114" t="str">
            <v>Sarasota</v>
          </cell>
          <cell r="B114">
            <v>2016</v>
          </cell>
          <cell r="C114">
            <v>12</v>
          </cell>
        </row>
        <row r="115">
          <cell r="A115" t="str">
            <v>Hillsborough</v>
          </cell>
          <cell r="B115">
            <v>2016</v>
          </cell>
          <cell r="C115">
            <v>13</v>
          </cell>
        </row>
        <row r="116">
          <cell r="A116" t="str">
            <v>Bay</v>
          </cell>
          <cell r="B116">
            <v>2016</v>
          </cell>
          <cell r="C116">
            <v>14</v>
          </cell>
        </row>
        <row r="117">
          <cell r="A117" t="str">
            <v>Calhoun</v>
          </cell>
          <cell r="B117">
            <v>2016</v>
          </cell>
          <cell r="C117">
            <v>14</v>
          </cell>
        </row>
        <row r="118">
          <cell r="A118" t="str">
            <v>Gulf</v>
          </cell>
          <cell r="B118">
            <v>2016</v>
          </cell>
          <cell r="C118">
            <v>14</v>
          </cell>
        </row>
        <row r="119">
          <cell r="A119" t="str">
            <v>Holmes</v>
          </cell>
          <cell r="B119">
            <v>2016</v>
          </cell>
          <cell r="C119">
            <v>14</v>
          </cell>
        </row>
        <row r="120">
          <cell r="A120" t="str">
            <v>Jackson</v>
          </cell>
          <cell r="B120">
            <v>2016</v>
          </cell>
          <cell r="C120">
            <v>14</v>
          </cell>
        </row>
        <row r="121">
          <cell r="A121" t="str">
            <v>Washington</v>
          </cell>
          <cell r="B121">
            <v>2016</v>
          </cell>
          <cell r="C121">
            <v>14</v>
          </cell>
        </row>
        <row r="122">
          <cell r="A122" t="str">
            <v>Palm Beach</v>
          </cell>
          <cell r="B122">
            <v>2016</v>
          </cell>
          <cell r="C122">
            <v>15</v>
          </cell>
        </row>
        <row r="123">
          <cell r="A123" t="str">
            <v>Monroe</v>
          </cell>
          <cell r="B123">
            <v>2016</v>
          </cell>
          <cell r="C123">
            <v>16</v>
          </cell>
        </row>
        <row r="124">
          <cell r="A124" t="str">
            <v>Broward</v>
          </cell>
          <cell r="B124">
            <v>2016</v>
          </cell>
          <cell r="C124">
            <v>17</v>
          </cell>
        </row>
        <row r="125">
          <cell r="A125" t="str">
            <v>Brevard</v>
          </cell>
          <cell r="B125">
            <v>2016</v>
          </cell>
          <cell r="C125">
            <v>18</v>
          </cell>
        </row>
        <row r="126">
          <cell r="A126" t="str">
            <v>Seminole</v>
          </cell>
          <cell r="B126">
            <v>2016</v>
          </cell>
          <cell r="C126">
            <v>18</v>
          </cell>
        </row>
        <row r="127">
          <cell r="A127" t="str">
            <v>Indian River</v>
          </cell>
          <cell r="B127">
            <v>2016</v>
          </cell>
          <cell r="C127">
            <v>19</v>
          </cell>
        </row>
        <row r="128">
          <cell r="A128" t="str">
            <v>Martin</v>
          </cell>
          <cell r="B128">
            <v>2016</v>
          </cell>
          <cell r="C128">
            <v>19</v>
          </cell>
        </row>
        <row r="129">
          <cell r="A129" t="str">
            <v>Okeechobee</v>
          </cell>
          <cell r="B129">
            <v>2016</v>
          </cell>
          <cell r="C129">
            <v>19</v>
          </cell>
        </row>
        <row r="130">
          <cell r="A130" t="str">
            <v>Saint Lucie</v>
          </cell>
          <cell r="B130">
            <v>2016</v>
          </cell>
          <cell r="C130">
            <v>19</v>
          </cell>
        </row>
        <row r="131">
          <cell r="A131" t="str">
            <v>Charlotte</v>
          </cell>
          <cell r="B131">
            <v>2016</v>
          </cell>
          <cell r="C131">
            <v>20</v>
          </cell>
        </row>
        <row r="132">
          <cell r="A132" t="str">
            <v>Collier</v>
          </cell>
          <cell r="B132">
            <v>2016</v>
          </cell>
          <cell r="C132">
            <v>20</v>
          </cell>
        </row>
        <row r="133">
          <cell r="A133" t="str">
            <v>Glades</v>
          </cell>
          <cell r="B133">
            <v>2016</v>
          </cell>
          <cell r="C133">
            <v>20</v>
          </cell>
        </row>
        <row r="134">
          <cell r="A134" t="str">
            <v>Hendry</v>
          </cell>
          <cell r="B134">
            <v>2016</v>
          </cell>
          <cell r="C134">
            <v>20</v>
          </cell>
        </row>
        <row r="135">
          <cell r="A135" t="str">
            <v>Lee</v>
          </cell>
          <cell r="B135">
            <v>2016</v>
          </cell>
          <cell r="C135">
            <v>20</v>
          </cell>
        </row>
        <row r="136">
          <cell r="A136" t="str">
            <v>Escambia</v>
          </cell>
          <cell r="B136">
            <v>2017</v>
          </cell>
          <cell r="C136">
            <v>1</v>
          </cell>
        </row>
        <row r="137">
          <cell r="A137" t="str">
            <v>Okaloosa</v>
          </cell>
          <cell r="B137">
            <v>2017</v>
          </cell>
          <cell r="C137">
            <v>1</v>
          </cell>
        </row>
        <row r="138">
          <cell r="A138" t="str">
            <v>Santa Rosa</v>
          </cell>
          <cell r="B138">
            <v>2017</v>
          </cell>
          <cell r="C138">
            <v>1</v>
          </cell>
        </row>
        <row r="139">
          <cell r="A139" t="str">
            <v>Walton</v>
          </cell>
          <cell r="B139">
            <v>2017</v>
          </cell>
          <cell r="C139">
            <v>1</v>
          </cell>
        </row>
        <row r="140">
          <cell r="A140" t="str">
            <v>Franklin</v>
          </cell>
          <cell r="B140">
            <v>2017</v>
          </cell>
          <cell r="C140">
            <v>2</v>
          </cell>
        </row>
        <row r="141">
          <cell r="A141" t="str">
            <v>Gadsden</v>
          </cell>
          <cell r="B141">
            <v>2017</v>
          </cell>
          <cell r="C141">
            <v>2</v>
          </cell>
        </row>
        <row r="142">
          <cell r="A142" t="str">
            <v>Jefferson</v>
          </cell>
          <cell r="B142">
            <v>2017</v>
          </cell>
          <cell r="C142">
            <v>2</v>
          </cell>
        </row>
        <row r="143">
          <cell r="A143" t="str">
            <v>Leon</v>
          </cell>
          <cell r="B143">
            <v>2017</v>
          </cell>
          <cell r="C143">
            <v>2</v>
          </cell>
        </row>
        <row r="144">
          <cell r="A144" t="str">
            <v>Liberty</v>
          </cell>
          <cell r="B144">
            <v>2017</v>
          </cell>
          <cell r="C144">
            <v>2</v>
          </cell>
        </row>
        <row r="145">
          <cell r="A145" t="str">
            <v>Wakulla</v>
          </cell>
          <cell r="B145">
            <v>2017</v>
          </cell>
          <cell r="C145">
            <v>2</v>
          </cell>
        </row>
        <row r="146">
          <cell r="A146" t="str">
            <v>Columbia</v>
          </cell>
          <cell r="B146">
            <v>2017</v>
          </cell>
          <cell r="C146">
            <v>3</v>
          </cell>
        </row>
        <row r="147">
          <cell r="A147" t="str">
            <v>Dixie</v>
          </cell>
          <cell r="B147">
            <v>2017</v>
          </cell>
          <cell r="C147">
            <v>3</v>
          </cell>
        </row>
        <row r="148">
          <cell r="A148" t="str">
            <v>Hamilton</v>
          </cell>
          <cell r="B148">
            <v>2017</v>
          </cell>
          <cell r="C148">
            <v>3</v>
          </cell>
        </row>
        <row r="149">
          <cell r="A149" t="str">
            <v>Lafayette</v>
          </cell>
          <cell r="B149">
            <v>2017</v>
          </cell>
          <cell r="C149">
            <v>3</v>
          </cell>
        </row>
        <row r="150">
          <cell r="A150" t="str">
            <v>Madison</v>
          </cell>
          <cell r="B150">
            <v>2017</v>
          </cell>
          <cell r="C150">
            <v>3</v>
          </cell>
        </row>
        <row r="151">
          <cell r="A151" t="str">
            <v>Suwannee</v>
          </cell>
          <cell r="B151">
            <v>2017</v>
          </cell>
          <cell r="C151">
            <v>3</v>
          </cell>
        </row>
        <row r="152">
          <cell r="A152" t="str">
            <v>Taylor</v>
          </cell>
          <cell r="B152">
            <v>2017</v>
          </cell>
          <cell r="C152">
            <v>3</v>
          </cell>
        </row>
        <row r="153">
          <cell r="A153" t="str">
            <v>Clay</v>
          </cell>
          <cell r="B153">
            <v>2017</v>
          </cell>
          <cell r="C153">
            <v>4</v>
          </cell>
        </row>
        <row r="154">
          <cell r="A154" t="str">
            <v>Duval</v>
          </cell>
          <cell r="B154">
            <v>2017</v>
          </cell>
          <cell r="C154">
            <v>4</v>
          </cell>
        </row>
        <row r="155">
          <cell r="A155" t="str">
            <v>Nassau</v>
          </cell>
          <cell r="B155">
            <v>2017</v>
          </cell>
          <cell r="C155">
            <v>4</v>
          </cell>
        </row>
        <row r="156">
          <cell r="A156" t="str">
            <v>Citrus</v>
          </cell>
          <cell r="B156">
            <v>2017</v>
          </cell>
          <cell r="C156">
            <v>5</v>
          </cell>
        </row>
        <row r="157">
          <cell r="A157" t="str">
            <v>Hernando</v>
          </cell>
          <cell r="B157">
            <v>2017</v>
          </cell>
          <cell r="C157">
            <v>5</v>
          </cell>
        </row>
        <row r="158">
          <cell r="A158" t="str">
            <v>Lake</v>
          </cell>
          <cell r="B158">
            <v>2017</v>
          </cell>
          <cell r="C158">
            <v>5</v>
          </cell>
        </row>
        <row r="159">
          <cell r="A159" t="str">
            <v>Marion</v>
          </cell>
          <cell r="B159">
            <v>2017</v>
          </cell>
          <cell r="C159">
            <v>5</v>
          </cell>
        </row>
        <row r="160">
          <cell r="A160" t="str">
            <v>Sumter</v>
          </cell>
          <cell r="B160">
            <v>2017</v>
          </cell>
          <cell r="C160">
            <v>5</v>
          </cell>
        </row>
        <row r="161">
          <cell r="A161" t="str">
            <v>Pasco</v>
          </cell>
          <cell r="B161">
            <v>2017</v>
          </cell>
          <cell r="C161">
            <v>6</v>
          </cell>
        </row>
        <row r="162">
          <cell r="A162" t="str">
            <v>Pinellas</v>
          </cell>
          <cell r="B162">
            <v>2017</v>
          </cell>
          <cell r="C162">
            <v>6</v>
          </cell>
        </row>
        <row r="163">
          <cell r="A163" t="str">
            <v>Flagler</v>
          </cell>
          <cell r="B163">
            <v>2017</v>
          </cell>
          <cell r="C163">
            <v>7</v>
          </cell>
        </row>
        <row r="164">
          <cell r="A164" t="str">
            <v>Putnam</v>
          </cell>
          <cell r="B164">
            <v>2017</v>
          </cell>
          <cell r="C164">
            <v>7</v>
          </cell>
        </row>
        <row r="165">
          <cell r="A165" t="str">
            <v>St. Johns</v>
          </cell>
          <cell r="B165">
            <v>2017</v>
          </cell>
          <cell r="C165">
            <v>7</v>
          </cell>
        </row>
        <row r="166">
          <cell r="A166" t="str">
            <v>Volusia</v>
          </cell>
          <cell r="B166">
            <v>2017</v>
          </cell>
          <cell r="C166">
            <v>7</v>
          </cell>
        </row>
        <row r="167">
          <cell r="A167" t="str">
            <v>Alachua</v>
          </cell>
          <cell r="B167">
            <v>2017</v>
          </cell>
          <cell r="C167">
            <v>8</v>
          </cell>
        </row>
        <row r="168">
          <cell r="A168" t="str">
            <v>Baker</v>
          </cell>
          <cell r="B168">
            <v>2017</v>
          </cell>
          <cell r="C168">
            <v>8</v>
          </cell>
        </row>
        <row r="169">
          <cell r="A169" t="str">
            <v>Bradford</v>
          </cell>
          <cell r="B169">
            <v>2017</v>
          </cell>
          <cell r="C169">
            <v>8</v>
          </cell>
        </row>
        <row r="170">
          <cell r="A170" t="str">
            <v>Gilchrist</v>
          </cell>
          <cell r="B170">
            <v>2017</v>
          </cell>
          <cell r="C170">
            <v>8</v>
          </cell>
        </row>
        <row r="171">
          <cell r="A171" t="str">
            <v>Levy</v>
          </cell>
          <cell r="B171">
            <v>2017</v>
          </cell>
          <cell r="C171">
            <v>8</v>
          </cell>
        </row>
        <row r="172">
          <cell r="A172" t="str">
            <v>Union</v>
          </cell>
          <cell r="B172">
            <v>2017</v>
          </cell>
          <cell r="C172">
            <v>8</v>
          </cell>
        </row>
        <row r="173">
          <cell r="A173" t="str">
            <v>Orange</v>
          </cell>
          <cell r="B173">
            <v>2017</v>
          </cell>
          <cell r="C173">
            <v>9</v>
          </cell>
        </row>
        <row r="174">
          <cell r="A174" t="str">
            <v>Osceola</v>
          </cell>
          <cell r="B174">
            <v>2017</v>
          </cell>
          <cell r="C174">
            <v>9</v>
          </cell>
        </row>
        <row r="175">
          <cell r="A175" t="str">
            <v>Hardee</v>
          </cell>
          <cell r="B175">
            <v>2017</v>
          </cell>
          <cell r="C175">
            <v>10</v>
          </cell>
        </row>
        <row r="176">
          <cell r="A176" t="str">
            <v>Highlands</v>
          </cell>
          <cell r="B176">
            <v>2017</v>
          </cell>
          <cell r="C176">
            <v>10</v>
          </cell>
        </row>
        <row r="177">
          <cell r="A177" t="str">
            <v>Polk</v>
          </cell>
          <cell r="B177">
            <v>2017</v>
          </cell>
          <cell r="C177">
            <v>10</v>
          </cell>
        </row>
        <row r="178">
          <cell r="A178" t="str">
            <v>Miami-Dade</v>
          </cell>
          <cell r="B178">
            <v>2017</v>
          </cell>
          <cell r="C178">
            <v>11</v>
          </cell>
        </row>
        <row r="179">
          <cell r="A179" t="str">
            <v>Desoto</v>
          </cell>
          <cell r="B179">
            <v>2017</v>
          </cell>
          <cell r="C179">
            <v>12</v>
          </cell>
        </row>
        <row r="180">
          <cell r="A180" t="str">
            <v>Manatee</v>
          </cell>
          <cell r="B180">
            <v>2017</v>
          </cell>
          <cell r="C180">
            <v>12</v>
          </cell>
        </row>
        <row r="181">
          <cell r="A181" t="str">
            <v>Sarasota</v>
          </cell>
          <cell r="B181">
            <v>2017</v>
          </cell>
          <cell r="C181">
            <v>12</v>
          </cell>
        </row>
        <row r="182">
          <cell r="A182" t="str">
            <v>Hillsborough</v>
          </cell>
          <cell r="B182">
            <v>2017</v>
          </cell>
          <cell r="C182">
            <v>13</v>
          </cell>
        </row>
        <row r="183">
          <cell r="A183" t="str">
            <v>Bay</v>
          </cell>
          <cell r="B183">
            <v>2017</v>
          </cell>
          <cell r="C183">
            <v>14</v>
          </cell>
        </row>
        <row r="184">
          <cell r="A184" t="str">
            <v>Calhoun</v>
          </cell>
          <cell r="B184">
            <v>2017</v>
          </cell>
          <cell r="C184">
            <v>14</v>
          </cell>
        </row>
        <row r="185">
          <cell r="A185" t="str">
            <v>Gulf</v>
          </cell>
          <cell r="B185">
            <v>2017</v>
          </cell>
          <cell r="C185">
            <v>14</v>
          </cell>
        </row>
        <row r="186">
          <cell r="A186" t="str">
            <v>Holmes</v>
          </cell>
          <cell r="B186">
            <v>2017</v>
          </cell>
          <cell r="C186">
            <v>14</v>
          </cell>
        </row>
        <row r="187">
          <cell r="A187" t="str">
            <v>Jackson</v>
          </cell>
          <cell r="B187">
            <v>2017</v>
          </cell>
          <cell r="C187">
            <v>14</v>
          </cell>
        </row>
        <row r="188">
          <cell r="A188" t="str">
            <v>Washington</v>
          </cell>
          <cell r="B188">
            <v>2017</v>
          </cell>
          <cell r="C188">
            <v>14</v>
          </cell>
        </row>
        <row r="189">
          <cell r="A189" t="str">
            <v>Palm Beach</v>
          </cell>
          <cell r="B189">
            <v>2017</v>
          </cell>
          <cell r="C189">
            <v>15</v>
          </cell>
        </row>
        <row r="190">
          <cell r="A190" t="str">
            <v>Monroe</v>
          </cell>
          <cell r="B190">
            <v>2017</v>
          </cell>
          <cell r="C190">
            <v>16</v>
          </cell>
        </row>
        <row r="191">
          <cell r="A191" t="str">
            <v>Broward</v>
          </cell>
          <cell r="B191">
            <v>2017</v>
          </cell>
          <cell r="C191">
            <v>17</v>
          </cell>
        </row>
        <row r="192">
          <cell r="A192" t="str">
            <v>Brevard</v>
          </cell>
          <cell r="B192">
            <v>2017</v>
          </cell>
          <cell r="C192">
            <v>18</v>
          </cell>
        </row>
        <row r="193">
          <cell r="A193" t="str">
            <v>Seminole</v>
          </cell>
          <cell r="B193">
            <v>2017</v>
          </cell>
          <cell r="C193">
            <v>18</v>
          </cell>
        </row>
        <row r="194">
          <cell r="A194" t="str">
            <v>Indian River</v>
          </cell>
          <cell r="B194">
            <v>2017</v>
          </cell>
          <cell r="C194">
            <v>19</v>
          </cell>
        </row>
        <row r="195">
          <cell r="A195" t="str">
            <v>Martin</v>
          </cell>
          <cell r="B195">
            <v>2017</v>
          </cell>
          <cell r="C195">
            <v>19</v>
          </cell>
        </row>
        <row r="196">
          <cell r="A196" t="str">
            <v>Okeechobee</v>
          </cell>
          <cell r="B196">
            <v>2017</v>
          </cell>
          <cell r="C196">
            <v>19</v>
          </cell>
        </row>
        <row r="197">
          <cell r="A197" t="str">
            <v>St. Lucie</v>
          </cell>
          <cell r="B197">
            <v>2017</v>
          </cell>
          <cell r="C197">
            <v>19</v>
          </cell>
        </row>
        <row r="198">
          <cell r="A198" t="str">
            <v>Charlotte</v>
          </cell>
          <cell r="B198">
            <v>2017</v>
          </cell>
          <cell r="C198">
            <v>20</v>
          </cell>
        </row>
        <row r="199">
          <cell r="A199" t="str">
            <v>Collier</v>
          </cell>
          <cell r="B199">
            <v>2017</v>
          </cell>
          <cell r="C199">
            <v>20</v>
          </cell>
        </row>
        <row r="200">
          <cell r="A200" t="str">
            <v>Glades</v>
          </cell>
          <cell r="B200">
            <v>2017</v>
          </cell>
          <cell r="C200">
            <v>20</v>
          </cell>
        </row>
        <row r="201">
          <cell r="A201" t="str">
            <v>Hendry</v>
          </cell>
          <cell r="B201">
            <v>2017</v>
          </cell>
          <cell r="C201">
            <v>20</v>
          </cell>
        </row>
        <row r="202">
          <cell r="A202" t="str">
            <v>Lee</v>
          </cell>
          <cell r="B202">
            <v>2017</v>
          </cell>
          <cell r="C202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I1" t="str">
            <v>County</v>
          </cell>
          <cell r="J1" t="str">
            <v>County Fiscal Year</v>
          </cell>
          <cell r="K1" t="str">
            <v>Reporting Daily</v>
          </cell>
          <cell r="L1" t="str">
            <v>Carryover</v>
          </cell>
          <cell r="M1" t="str">
            <v>6-Person Trials</v>
          </cell>
          <cell r="N1" t="str">
            <v>12-Person Trials</v>
          </cell>
          <cell r="P1" t="str">
            <v>County</v>
          </cell>
          <cell r="Q1" t="str">
            <v>County Fiscal Year</v>
          </cell>
          <cell r="R1" t="str">
            <v>Reporting Daily</v>
          </cell>
          <cell r="S1" t="str">
            <v>Carryover</v>
          </cell>
          <cell r="T1" t="str">
            <v>6-Person Trials</v>
          </cell>
          <cell r="U1" t="str">
            <v>12-Person Trials</v>
          </cell>
        </row>
        <row r="2">
          <cell r="I2" t="str">
            <v>Escambia</v>
          </cell>
          <cell r="J2">
            <v>2016</v>
          </cell>
          <cell r="K2">
            <v>11785</v>
          </cell>
          <cell r="L2">
            <v>2433</v>
          </cell>
          <cell r="M2">
            <v>251</v>
          </cell>
          <cell r="N2">
            <v>8</v>
          </cell>
          <cell r="P2" t="str">
            <v>Escambia</v>
          </cell>
          <cell r="Q2">
            <v>2017</v>
          </cell>
          <cell r="R2">
            <v>10027</v>
          </cell>
          <cell r="S2">
            <v>2227</v>
          </cell>
          <cell r="T2">
            <v>241</v>
          </cell>
          <cell r="U2">
            <v>10</v>
          </cell>
        </row>
        <row r="3">
          <cell r="I3" t="str">
            <v>Okaloosa</v>
          </cell>
          <cell r="J3">
            <v>2016</v>
          </cell>
          <cell r="K3">
            <v>2417</v>
          </cell>
          <cell r="L3">
            <v>305</v>
          </cell>
          <cell r="M3">
            <v>45</v>
          </cell>
          <cell r="N3">
            <v>0</v>
          </cell>
          <cell r="P3" t="str">
            <v>Okaloosa</v>
          </cell>
          <cell r="Q3">
            <v>2017</v>
          </cell>
          <cell r="R3">
            <v>2544</v>
          </cell>
          <cell r="S3">
            <v>475</v>
          </cell>
          <cell r="T3">
            <v>44</v>
          </cell>
          <cell r="U3">
            <v>2</v>
          </cell>
        </row>
        <row r="4">
          <cell r="I4" t="str">
            <v>Santa Rosa</v>
          </cell>
          <cell r="J4">
            <v>2016</v>
          </cell>
          <cell r="K4">
            <v>4278</v>
          </cell>
          <cell r="L4">
            <v>517</v>
          </cell>
          <cell r="M4">
            <v>92</v>
          </cell>
          <cell r="N4">
            <v>0</v>
          </cell>
          <cell r="P4" t="str">
            <v>Santa Rosa</v>
          </cell>
          <cell r="Q4">
            <v>2017</v>
          </cell>
          <cell r="R4">
            <v>4201</v>
          </cell>
          <cell r="S4">
            <v>745</v>
          </cell>
          <cell r="T4">
            <v>105</v>
          </cell>
          <cell r="U4">
            <v>1</v>
          </cell>
        </row>
        <row r="5">
          <cell r="I5" t="str">
            <v>Walton</v>
          </cell>
          <cell r="J5">
            <v>2016</v>
          </cell>
          <cell r="K5">
            <v>640</v>
          </cell>
          <cell r="L5">
            <v>103</v>
          </cell>
          <cell r="M5">
            <v>18</v>
          </cell>
          <cell r="N5">
            <v>0</v>
          </cell>
          <cell r="P5" t="str">
            <v>Walton</v>
          </cell>
          <cell r="Q5">
            <v>2017</v>
          </cell>
          <cell r="R5">
            <v>644</v>
          </cell>
          <cell r="S5">
            <v>159</v>
          </cell>
          <cell r="T5">
            <v>14</v>
          </cell>
          <cell r="U5">
            <v>0</v>
          </cell>
        </row>
        <row r="6">
          <cell r="I6" t="str">
            <v>Franklin</v>
          </cell>
          <cell r="J6">
            <v>2016</v>
          </cell>
          <cell r="K6">
            <v>123</v>
          </cell>
          <cell r="L6">
            <v>21</v>
          </cell>
          <cell r="M6">
            <v>4</v>
          </cell>
          <cell r="N6">
            <v>0</v>
          </cell>
          <cell r="P6" t="str">
            <v>Franklin</v>
          </cell>
          <cell r="Q6">
            <v>2017</v>
          </cell>
          <cell r="R6">
            <v>348</v>
          </cell>
          <cell r="S6">
            <v>40</v>
          </cell>
          <cell r="T6">
            <v>9</v>
          </cell>
          <cell r="U6">
            <v>0</v>
          </cell>
        </row>
        <row r="7">
          <cell r="I7" t="str">
            <v>Gadsden</v>
          </cell>
          <cell r="J7">
            <v>2016</v>
          </cell>
          <cell r="K7">
            <v>2709</v>
          </cell>
          <cell r="L7">
            <v>683</v>
          </cell>
          <cell r="M7">
            <v>63</v>
          </cell>
          <cell r="N7">
            <v>0</v>
          </cell>
          <cell r="P7" t="str">
            <v>Gadsden</v>
          </cell>
          <cell r="Q7">
            <v>2017</v>
          </cell>
          <cell r="R7">
            <v>1933</v>
          </cell>
          <cell r="S7">
            <v>277</v>
          </cell>
          <cell r="T7">
            <v>38</v>
          </cell>
          <cell r="U7">
            <v>0</v>
          </cell>
        </row>
        <row r="8">
          <cell r="I8" t="str">
            <v>Jefferson</v>
          </cell>
          <cell r="J8">
            <v>2016</v>
          </cell>
          <cell r="K8">
            <v>132</v>
          </cell>
          <cell r="L8">
            <v>0</v>
          </cell>
          <cell r="M8">
            <v>2</v>
          </cell>
          <cell r="N8">
            <v>0</v>
          </cell>
          <cell r="P8" t="str">
            <v>Jefferson</v>
          </cell>
          <cell r="Q8">
            <v>2017</v>
          </cell>
          <cell r="R8">
            <v>162</v>
          </cell>
          <cell r="S8">
            <v>7</v>
          </cell>
          <cell r="T8">
            <v>2</v>
          </cell>
          <cell r="U8">
            <v>0</v>
          </cell>
        </row>
        <row r="9">
          <cell r="I9" t="str">
            <v>Leon</v>
          </cell>
          <cell r="J9">
            <v>2016</v>
          </cell>
          <cell r="K9">
            <v>11005</v>
          </cell>
          <cell r="L9">
            <v>2443</v>
          </cell>
          <cell r="M9">
            <v>295</v>
          </cell>
          <cell r="N9">
            <v>2</v>
          </cell>
          <cell r="P9" t="str">
            <v>Leon</v>
          </cell>
          <cell r="Q9">
            <v>2017</v>
          </cell>
          <cell r="R9">
            <v>9301</v>
          </cell>
          <cell r="S9">
            <v>2035</v>
          </cell>
          <cell r="T9">
            <v>207</v>
          </cell>
          <cell r="U9">
            <v>5</v>
          </cell>
        </row>
        <row r="10">
          <cell r="I10" t="str">
            <v>Liberty</v>
          </cell>
          <cell r="J10">
            <v>2016</v>
          </cell>
          <cell r="K10">
            <v>328</v>
          </cell>
          <cell r="L10">
            <v>50</v>
          </cell>
          <cell r="M10">
            <v>9</v>
          </cell>
          <cell r="N10">
            <v>0</v>
          </cell>
          <cell r="P10" t="str">
            <v>Liberty</v>
          </cell>
          <cell r="Q10">
            <v>2017</v>
          </cell>
          <cell r="R10">
            <v>309</v>
          </cell>
          <cell r="S10">
            <v>28</v>
          </cell>
          <cell r="T10">
            <v>8</v>
          </cell>
          <cell r="U10">
            <v>0</v>
          </cell>
        </row>
        <row r="11">
          <cell r="I11" t="str">
            <v>Wakulla</v>
          </cell>
          <cell r="J11">
            <v>2016</v>
          </cell>
          <cell r="K11">
            <v>342</v>
          </cell>
          <cell r="L11">
            <v>36</v>
          </cell>
          <cell r="M11">
            <v>4</v>
          </cell>
          <cell r="N11">
            <v>0</v>
          </cell>
          <cell r="P11" t="str">
            <v>Wakulla</v>
          </cell>
          <cell r="Q11">
            <v>2017</v>
          </cell>
          <cell r="R11">
            <v>577</v>
          </cell>
          <cell r="S11">
            <v>160</v>
          </cell>
          <cell r="T11">
            <v>13</v>
          </cell>
          <cell r="U11">
            <v>0</v>
          </cell>
        </row>
        <row r="12">
          <cell r="I12" t="str">
            <v>Columbia</v>
          </cell>
          <cell r="J12">
            <v>2016</v>
          </cell>
          <cell r="K12">
            <v>1305</v>
          </cell>
          <cell r="L12">
            <v>0</v>
          </cell>
          <cell r="M12">
            <v>20</v>
          </cell>
          <cell r="N12">
            <v>0</v>
          </cell>
          <cell r="P12" t="str">
            <v>Columbia</v>
          </cell>
          <cell r="Q12">
            <v>2017</v>
          </cell>
          <cell r="R12">
            <v>1107</v>
          </cell>
          <cell r="S12">
            <v>0</v>
          </cell>
          <cell r="T12">
            <v>24</v>
          </cell>
          <cell r="U12">
            <v>1</v>
          </cell>
        </row>
        <row r="13">
          <cell r="I13" t="str">
            <v>Dixie</v>
          </cell>
          <cell r="J13">
            <v>2016</v>
          </cell>
          <cell r="K13">
            <v>271</v>
          </cell>
          <cell r="L13">
            <v>0</v>
          </cell>
          <cell r="M13">
            <v>2</v>
          </cell>
          <cell r="N13">
            <v>0</v>
          </cell>
          <cell r="P13" t="str">
            <v>Dixie</v>
          </cell>
          <cell r="Q13">
            <v>2017</v>
          </cell>
          <cell r="R13">
            <v>591</v>
          </cell>
          <cell r="S13">
            <v>0</v>
          </cell>
          <cell r="T13">
            <v>5</v>
          </cell>
          <cell r="U13">
            <v>0</v>
          </cell>
        </row>
        <row r="14">
          <cell r="I14" t="str">
            <v>Hamilton</v>
          </cell>
          <cell r="J14">
            <v>2016</v>
          </cell>
          <cell r="K14">
            <v>398</v>
          </cell>
          <cell r="L14">
            <v>15</v>
          </cell>
          <cell r="M14">
            <v>4</v>
          </cell>
          <cell r="N14">
            <v>0</v>
          </cell>
          <cell r="P14" t="str">
            <v>Hamilton</v>
          </cell>
          <cell r="Q14">
            <v>2017</v>
          </cell>
          <cell r="R14">
            <v>541</v>
          </cell>
          <cell r="S14">
            <v>141</v>
          </cell>
          <cell r="T14">
            <v>7</v>
          </cell>
          <cell r="U14">
            <v>2</v>
          </cell>
        </row>
        <row r="15">
          <cell r="I15" t="str">
            <v>Lafayette</v>
          </cell>
          <cell r="J15">
            <v>2016</v>
          </cell>
          <cell r="K15">
            <v>83</v>
          </cell>
          <cell r="L15">
            <v>0</v>
          </cell>
          <cell r="M15">
            <v>1</v>
          </cell>
          <cell r="N15">
            <v>0</v>
          </cell>
          <cell r="P15" t="str">
            <v>Lafayette</v>
          </cell>
          <cell r="Q15">
            <v>2017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I16" t="str">
            <v>Madison</v>
          </cell>
          <cell r="J16">
            <v>2016</v>
          </cell>
          <cell r="K16">
            <v>159</v>
          </cell>
          <cell r="L16">
            <v>6</v>
          </cell>
          <cell r="M16">
            <v>4</v>
          </cell>
          <cell r="N16">
            <v>0</v>
          </cell>
          <cell r="P16" t="str">
            <v>Madison</v>
          </cell>
          <cell r="Q16">
            <v>2017</v>
          </cell>
          <cell r="R16">
            <v>71</v>
          </cell>
          <cell r="S16">
            <v>0</v>
          </cell>
          <cell r="T16">
            <v>1</v>
          </cell>
          <cell r="U16">
            <v>0</v>
          </cell>
        </row>
        <row r="17">
          <cell r="I17" t="str">
            <v>Suwannee</v>
          </cell>
          <cell r="J17">
            <v>2016</v>
          </cell>
          <cell r="K17">
            <v>518</v>
          </cell>
          <cell r="L17">
            <v>132</v>
          </cell>
          <cell r="M17">
            <v>14</v>
          </cell>
          <cell r="N17">
            <v>0</v>
          </cell>
          <cell r="P17" t="str">
            <v>Suwannee</v>
          </cell>
          <cell r="Q17">
            <v>2017</v>
          </cell>
          <cell r="R17">
            <v>385</v>
          </cell>
          <cell r="S17">
            <v>98</v>
          </cell>
          <cell r="T17">
            <v>13</v>
          </cell>
          <cell r="U17">
            <v>0</v>
          </cell>
        </row>
        <row r="18">
          <cell r="I18" t="str">
            <v>Taylor</v>
          </cell>
          <cell r="J18">
            <v>2016</v>
          </cell>
          <cell r="K18">
            <v>1141</v>
          </cell>
          <cell r="L18">
            <v>62</v>
          </cell>
          <cell r="M18">
            <v>7</v>
          </cell>
          <cell r="N18">
            <v>0</v>
          </cell>
          <cell r="P18" t="str">
            <v>Taylor</v>
          </cell>
          <cell r="Q18">
            <v>2017</v>
          </cell>
          <cell r="R18">
            <v>552</v>
          </cell>
          <cell r="S18">
            <v>112</v>
          </cell>
          <cell r="T18">
            <v>9</v>
          </cell>
          <cell r="U18">
            <v>3</v>
          </cell>
        </row>
        <row r="19">
          <cell r="I19" t="str">
            <v>Clay</v>
          </cell>
          <cell r="J19">
            <v>2016</v>
          </cell>
          <cell r="K19">
            <v>1494</v>
          </cell>
          <cell r="L19">
            <v>244</v>
          </cell>
          <cell r="M19">
            <v>16</v>
          </cell>
          <cell r="N19">
            <v>0</v>
          </cell>
          <cell r="P19" t="str">
            <v>Clay</v>
          </cell>
          <cell r="Q19">
            <v>2017</v>
          </cell>
          <cell r="R19">
            <v>1130</v>
          </cell>
          <cell r="S19">
            <v>164</v>
          </cell>
          <cell r="T19">
            <v>12</v>
          </cell>
          <cell r="U19">
            <v>1</v>
          </cell>
        </row>
        <row r="20">
          <cell r="I20" t="str">
            <v>Duval</v>
          </cell>
          <cell r="J20">
            <v>2016</v>
          </cell>
          <cell r="K20">
            <v>19332</v>
          </cell>
          <cell r="L20">
            <v>5679</v>
          </cell>
          <cell r="M20">
            <v>329</v>
          </cell>
          <cell r="N20">
            <v>0</v>
          </cell>
          <cell r="P20" t="str">
            <v>Duval</v>
          </cell>
          <cell r="Q20">
            <v>2017</v>
          </cell>
          <cell r="R20">
            <v>13990</v>
          </cell>
          <cell r="S20">
            <v>3352</v>
          </cell>
          <cell r="T20">
            <v>235</v>
          </cell>
          <cell r="U20">
            <v>0</v>
          </cell>
        </row>
        <row r="21">
          <cell r="I21" t="str">
            <v>Nassau</v>
          </cell>
          <cell r="J21">
            <v>2016</v>
          </cell>
          <cell r="K21">
            <v>1506</v>
          </cell>
          <cell r="L21">
            <v>144</v>
          </cell>
          <cell r="M21">
            <v>18</v>
          </cell>
          <cell r="N21">
            <v>1</v>
          </cell>
          <cell r="P21" t="str">
            <v>Nassau</v>
          </cell>
          <cell r="Q21">
            <v>2017</v>
          </cell>
          <cell r="R21">
            <v>1212</v>
          </cell>
          <cell r="S21">
            <v>84</v>
          </cell>
          <cell r="T21">
            <v>15</v>
          </cell>
          <cell r="U21">
            <v>0</v>
          </cell>
        </row>
        <row r="22">
          <cell r="I22" t="str">
            <v>Citrus</v>
          </cell>
          <cell r="J22">
            <v>2016</v>
          </cell>
          <cell r="K22">
            <v>1775</v>
          </cell>
          <cell r="L22">
            <v>481</v>
          </cell>
          <cell r="M22">
            <v>43</v>
          </cell>
          <cell r="N22">
            <v>0</v>
          </cell>
          <cell r="P22" t="str">
            <v>Citrus</v>
          </cell>
          <cell r="Q22">
            <v>2017</v>
          </cell>
          <cell r="R22">
            <v>1790</v>
          </cell>
          <cell r="S22">
            <v>362</v>
          </cell>
          <cell r="T22">
            <v>31</v>
          </cell>
          <cell r="U22">
            <v>1</v>
          </cell>
        </row>
        <row r="23">
          <cell r="I23" t="str">
            <v>Hernando</v>
          </cell>
          <cell r="J23">
            <v>2016</v>
          </cell>
          <cell r="K23">
            <v>2551</v>
          </cell>
          <cell r="L23">
            <v>520</v>
          </cell>
          <cell r="M23">
            <v>45</v>
          </cell>
          <cell r="N23">
            <v>0</v>
          </cell>
          <cell r="P23" t="str">
            <v>Hernando</v>
          </cell>
          <cell r="Q23">
            <v>2017</v>
          </cell>
          <cell r="R23">
            <v>2630</v>
          </cell>
          <cell r="S23">
            <v>338</v>
          </cell>
          <cell r="T23">
            <v>51</v>
          </cell>
          <cell r="U23">
            <v>0</v>
          </cell>
        </row>
        <row r="24">
          <cell r="I24" t="str">
            <v>Lake</v>
          </cell>
          <cell r="J24">
            <v>2016</v>
          </cell>
          <cell r="K24">
            <v>2427</v>
          </cell>
          <cell r="L24">
            <v>676</v>
          </cell>
          <cell r="M24">
            <v>59</v>
          </cell>
          <cell r="N24">
            <v>0</v>
          </cell>
          <cell r="P24" t="str">
            <v>Lake</v>
          </cell>
          <cell r="Q24">
            <v>2017</v>
          </cell>
          <cell r="R24">
            <v>2317</v>
          </cell>
          <cell r="S24">
            <v>511</v>
          </cell>
          <cell r="T24">
            <v>53</v>
          </cell>
          <cell r="U24">
            <v>2</v>
          </cell>
        </row>
        <row r="25">
          <cell r="I25" t="str">
            <v>Marion</v>
          </cell>
          <cell r="J25">
            <v>2016</v>
          </cell>
          <cell r="K25">
            <v>8519</v>
          </cell>
          <cell r="L25">
            <v>1199</v>
          </cell>
          <cell r="M25">
            <v>139</v>
          </cell>
          <cell r="N25">
            <v>3</v>
          </cell>
          <cell r="P25" t="str">
            <v>Marion</v>
          </cell>
          <cell r="Q25">
            <v>2017</v>
          </cell>
          <cell r="R25">
            <v>8586</v>
          </cell>
          <cell r="S25">
            <v>1827</v>
          </cell>
          <cell r="T25">
            <v>150</v>
          </cell>
          <cell r="U25">
            <v>4</v>
          </cell>
        </row>
        <row r="26">
          <cell r="I26" t="str">
            <v>Sumter</v>
          </cell>
          <cell r="J26">
            <v>2016</v>
          </cell>
          <cell r="K26">
            <v>825</v>
          </cell>
          <cell r="L26">
            <v>208</v>
          </cell>
          <cell r="M26">
            <v>17</v>
          </cell>
          <cell r="N26">
            <v>1</v>
          </cell>
          <cell r="P26" t="str">
            <v>Sumter</v>
          </cell>
          <cell r="Q26">
            <v>2017</v>
          </cell>
          <cell r="R26">
            <v>704</v>
          </cell>
          <cell r="S26">
            <v>199</v>
          </cell>
          <cell r="T26">
            <v>22</v>
          </cell>
          <cell r="U26">
            <v>1</v>
          </cell>
        </row>
        <row r="27">
          <cell r="I27" t="str">
            <v>Pasco</v>
          </cell>
          <cell r="J27">
            <v>2016</v>
          </cell>
          <cell r="K27">
            <v>8769</v>
          </cell>
          <cell r="L27">
            <v>1866</v>
          </cell>
          <cell r="M27">
            <v>153</v>
          </cell>
          <cell r="N27">
            <v>2</v>
          </cell>
          <cell r="P27" t="str">
            <v>Pasco</v>
          </cell>
          <cell r="Q27">
            <v>2017</v>
          </cell>
          <cell r="R27">
            <v>6540</v>
          </cell>
          <cell r="S27">
            <v>995</v>
          </cell>
          <cell r="T27">
            <v>127</v>
          </cell>
          <cell r="U27">
            <v>2</v>
          </cell>
        </row>
        <row r="28">
          <cell r="I28" t="str">
            <v>Pinellas</v>
          </cell>
          <cell r="J28">
            <v>2016</v>
          </cell>
          <cell r="K28">
            <v>28382</v>
          </cell>
          <cell r="L28">
            <v>3819</v>
          </cell>
          <cell r="M28">
            <v>387</v>
          </cell>
          <cell r="N28">
            <v>8</v>
          </cell>
          <cell r="P28" t="str">
            <v>Pinellas</v>
          </cell>
          <cell r="Q28">
            <v>2017</v>
          </cell>
          <cell r="R28">
            <v>24304</v>
          </cell>
          <cell r="S28">
            <v>3196</v>
          </cell>
          <cell r="T28">
            <v>348</v>
          </cell>
          <cell r="U28">
            <v>13</v>
          </cell>
        </row>
        <row r="29">
          <cell r="I29" t="str">
            <v>Flagler</v>
          </cell>
          <cell r="J29">
            <v>2016</v>
          </cell>
          <cell r="K29">
            <v>1412</v>
          </cell>
          <cell r="L29">
            <v>210</v>
          </cell>
          <cell r="M29">
            <v>22</v>
          </cell>
          <cell r="N29">
            <v>0</v>
          </cell>
          <cell r="P29" t="str">
            <v>Flagler</v>
          </cell>
          <cell r="Q29">
            <v>2017</v>
          </cell>
          <cell r="R29">
            <v>2048</v>
          </cell>
          <cell r="S29">
            <v>392</v>
          </cell>
          <cell r="T29">
            <v>43</v>
          </cell>
          <cell r="U29">
            <v>0</v>
          </cell>
        </row>
        <row r="30">
          <cell r="I30" t="str">
            <v>Putnam</v>
          </cell>
          <cell r="J30">
            <v>2016</v>
          </cell>
          <cell r="K30">
            <v>1600</v>
          </cell>
          <cell r="L30">
            <v>442</v>
          </cell>
          <cell r="M30">
            <v>44</v>
          </cell>
          <cell r="N30">
            <v>4</v>
          </cell>
          <cell r="P30" t="str">
            <v>Putnam</v>
          </cell>
          <cell r="Q30">
            <v>2017</v>
          </cell>
          <cell r="R30">
            <v>1834</v>
          </cell>
          <cell r="S30">
            <v>247</v>
          </cell>
          <cell r="T30">
            <v>17</v>
          </cell>
          <cell r="U30">
            <v>1</v>
          </cell>
        </row>
        <row r="31">
          <cell r="I31" t="str">
            <v>Saint Johns</v>
          </cell>
          <cell r="J31">
            <v>2016</v>
          </cell>
          <cell r="K31">
            <v>1348</v>
          </cell>
          <cell r="L31">
            <v>515</v>
          </cell>
          <cell r="M31">
            <v>42</v>
          </cell>
          <cell r="N31">
            <v>1</v>
          </cell>
          <cell r="P31" t="str">
            <v>Saint Johns</v>
          </cell>
          <cell r="Q31">
            <v>2017</v>
          </cell>
          <cell r="R31">
            <v>1447</v>
          </cell>
          <cell r="S31">
            <v>663</v>
          </cell>
          <cell r="T31">
            <v>30</v>
          </cell>
          <cell r="U31">
            <v>2</v>
          </cell>
        </row>
        <row r="32">
          <cell r="I32" t="str">
            <v>Volusia</v>
          </cell>
          <cell r="J32">
            <v>2016</v>
          </cell>
          <cell r="K32">
            <v>6641</v>
          </cell>
          <cell r="L32">
            <v>1330</v>
          </cell>
          <cell r="M32">
            <v>139</v>
          </cell>
          <cell r="N32">
            <v>6</v>
          </cell>
          <cell r="P32" t="str">
            <v>Volusia</v>
          </cell>
          <cell r="Q32">
            <v>2017</v>
          </cell>
          <cell r="R32">
            <v>6486</v>
          </cell>
          <cell r="S32">
            <v>1222</v>
          </cell>
          <cell r="T32">
            <v>129</v>
          </cell>
          <cell r="U32">
            <v>3</v>
          </cell>
        </row>
        <row r="33">
          <cell r="I33" t="str">
            <v>Alachua</v>
          </cell>
          <cell r="J33">
            <v>2016</v>
          </cell>
          <cell r="K33">
            <v>3831</v>
          </cell>
          <cell r="L33">
            <v>1048</v>
          </cell>
          <cell r="M33">
            <v>105</v>
          </cell>
          <cell r="N33">
            <v>0</v>
          </cell>
          <cell r="P33" t="str">
            <v>Alachua</v>
          </cell>
          <cell r="Q33">
            <v>2017</v>
          </cell>
          <cell r="R33">
            <v>4292</v>
          </cell>
          <cell r="S33">
            <v>1163</v>
          </cell>
          <cell r="T33">
            <v>104</v>
          </cell>
          <cell r="U33">
            <v>0</v>
          </cell>
        </row>
        <row r="34">
          <cell r="I34" t="str">
            <v>Baker</v>
          </cell>
          <cell r="J34">
            <v>2016</v>
          </cell>
          <cell r="K34">
            <v>626</v>
          </cell>
          <cell r="L34">
            <v>100</v>
          </cell>
          <cell r="M34">
            <v>13</v>
          </cell>
          <cell r="N34">
            <v>0</v>
          </cell>
          <cell r="P34" t="str">
            <v>Baker</v>
          </cell>
          <cell r="Q34">
            <v>2017</v>
          </cell>
          <cell r="R34">
            <v>565</v>
          </cell>
          <cell r="S34">
            <v>77</v>
          </cell>
          <cell r="T34">
            <v>11</v>
          </cell>
          <cell r="U34">
            <v>0</v>
          </cell>
        </row>
        <row r="35">
          <cell r="I35" t="str">
            <v>Bradford</v>
          </cell>
          <cell r="J35">
            <v>2016</v>
          </cell>
          <cell r="K35">
            <v>921</v>
          </cell>
          <cell r="L35">
            <v>199</v>
          </cell>
          <cell r="M35">
            <v>20</v>
          </cell>
          <cell r="N35">
            <v>0</v>
          </cell>
          <cell r="P35" t="str">
            <v>Bradford</v>
          </cell>
          <cell r="Q35">
            <v>2017</v>
          </cell>
          <cell r="R35">
            <v>1129</v>
          </cell>
          <cell r="S35">
            <v>374</v>
          </cell>
          <cell r="T35">
            <v>18</v>
          </cell>
          <cell r="U35">
            <v>1</v>
          </cell>
        </row>
        <row r="36">
          <cell r="I36" t="str">
            <v>Gilchrist</v>
          </cell>
          <cell r="J36">
            <v>2016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 t="str">
            <v>Gilchrist</v>
          </cell>
          <cell r="Q36">
            <v>2017</v>
          </cell>
          <cell r="R36">
            <v>128</v>
          </cell>
          <cell r="S36">
            <v>7</v>
          </cell>
          <cell r="T36">
            <v>2</v>
          </cell>
          <cell r="U36">
            <v>0</v>
          </cell>
        </row>
        <row r="37">
          <cell r="I37" t="str">
            <v>Levy</v>
          </cell>
          <cell r="J37">
            <v>2016</v>
          </cell>
          <cell r="K37">
            <v>404</v>
          </cell>
          <cell r="L37">
            <v>66</v>
          </cell>
          <cell r="M37">
            <v>5</v>
          </cell>
          <cell r="N37">
            <v>0</v>
          </cell>
          <cell r="P37" t="str">
            <v>Levy</v>
          </cell>
          <cell r="Q37">
            <v>2017</v>
          </cell>
          <cell r="R37">
            <v>365</v>
          </cell>
          <cell r="S37">
            <v>54</v>
          </cell>
          <cell r="T37">
            <v>6</v>
          </cell>
          <cell r="U37">
            <v>1</v>
          </cell>
        </row>
        <row r="38">
          <cell r="I38" t="str">
            <v>Union</v>
          </cell>
          <cell r="J38">
            <v>2016</v>
          </cell>
          <cell r="K38">
            <v>399</v>
          </cell>
          <cell r="L38">
            <v>380</v>
          </cell>
          <cell r="M38">
            <v>2</v>
          </cell>
          <cell r="N38">
            <v>2</v>
          </cell>
          <cell r="P38" t="str">
            <v>Union</v>
          </cell>
          <cell r="Q38">
            <v>2017</v>
          </cell>
          <cell r="R38">
            <v>149</v>
          </cell>
          <cell r="S38">
            <v>7</v>
          </cell>
          <cell r="T38">
            <v>2</v>
          </cell>
          <cell r="U38">
            <v>0</v>
          </cell>
        </row>
        <row r="39">
          <cell r="I39" t="str">
            <v>Orange</v>
          </cell>
          <cell r="J39">
            <v>2016</v>
          </cell>
          <cell r="K39">
            <v>35922</v>
          </cell>
          <cell r="L39">
            <v>6459</v>
          </cell>
          <cell r="M39">
            <v>619</v>
          </cell>
          <cell r="N39">
            <v>21</v>
          </cell>
          <cell r="P39" t="str">
            <v>Orange</v>
          </cell>
          <cell r="Q39">
            <v>2017</v>
          </cell>
          <cell r="R39">
            <v>30297</v>
          </cell>
          <cell r="S39">
            <v>5253</v>
          </cell>
          <cell r="T39">
            <v>487</v>
          </cell>
          <cell r="U39">
            <v>23</v>
          </cell>
        </row>
        <row r="40">
          <cell r="I40" t="str">
            <v>Osceola</v>
          </cell>
          <cell r="J40">
            <v>2016</v>
          </cell>
          <cell r="K40">
            <v>11157</v>
          </cell>
          <cell r="L40">
            <v>1038</v>
          </cell>
          <cell r="M40">
            <v>198</v>
          </cell>
          <cell r="N40">
            <v>2</v>
          </cell>
          <cell r="P40" t="str">
            <v>Osceola</v>
          </cell>
          <cell r="Q40">
            <v>2017</v>
          </cell>
          <cell r="R40">
            <v>9655</v>
          </cell>
          <cell r="S40">
            <v>740</v>
          </cell>
          <cell r="T40">
            <v>115</v>
          </cell>
          <cell r="U40">
            <v>2</v>
          </cell>
        </row>
        <row r="41">
          <cell r="I41" t="str">
            <v>Hardee</v>
          </cell>
          <cell r="J41">
            <v>2016</v>
          </cell>
          <cell r="K41">
            <v>644</v>
          </cell>
          <cell r="L41">
            <v>70</v>
          </cell>
          <cell r="M41">
            <v>7</v>
          </cell>
          <cell r="N41">
            <v>0</v>
          </cell>
          <cell r="P41" t="str">
            <v>Hardee</v>
          </cell>
          <cell r="Q41">
            <v>2017</v>
          </cell>
          <cell r="R41">
            <v>662</v>
          </cell>
          <cell r="S41">
            <v>80</v>
          </cell>
          <cell r="T41">
            <v>6</v>
          </cell>
          <cell r="U41">
            <v>0</v>
          </cell>
        </row>
        <row r="42">
          <cell r="I42" t="str">
            <v>Highlands</v>
          </cell>
          <cell r="J42">
            <v>2016</v>
          </cell>
          <cell r="K42">
            <v>1438</v>
          </cell>
          <cell r="L42">
            <v>478</v>
          </cell>
          <cell r="M42">
            <v>30</v>
          </cell>
          <cell r="N42">
            <v>5</v>
          </cell>
          <cell r="P42" t="str">
            <v>Highlands</v>
          </cell>
          <cell r="Q42">
            <v>2017</v>
          </cell>
          <cell r="R42">
            <v>1071</v>
          </cell>
          <cell r="S42">
            <v>604</v>
          </cell>
          <cell r="T42">
            <v>37</v>
          </cell>
          <cell r="U42">
            <v>0</v>
          </cell>
        </row>
        <row r="43">
          <cell r="I43" t="str">
            <v>Polk</v>
          </cell>
          <cell r="J43">
            <v>2016</v>
          </cell>
          <cell r="K43">
            <v>13402</v>
          </cell>
          <cell r="L43">
            <v>4217</v>
          </cell>
          <cell r="M43">
            <v>466</v>
          </cell>
          <cell r="N43">
            <v>3</v>
          </cell>
          <cell r="P43" t="str">
            <v>Polk</v>
          </cell>
          <cell r="Q43">
            <v>2017</v>
          </cell>
          <cell r="R43">
            <v>13640</v>
          </cell>
          <cell r="S43">
            <v>4119</v>
          </cell>
          <cell r="T43">
            <v>458</v>
          </cell>
          <cell r="U43">
            <v>1</v>
          </cell>
        </row>
        <row r="44">
          <cell r="I44" t="str">
            <v>Miami-Dade</v>
          </cell>
          <cell r="J44">
            <v>2016</v>
          </cell>
          <cell r="K44">
            <v>59170</v>
          </cell>
          <cell r="L44">
            <v>13522</v>
          </cell>
          <cell r="M44">
            <v>707</v>
          </cell>
          <cell r="N44">
            <v>19</v>
          </cell>
          <cell r="P44" t="str">
            <v>Miami-Dade</v>
          </cell>
          <cell r="Q44">
            <v>2017</v>
          </cell>
          <cell r="R44">
            <v>56629</v>
          </cell>
          <cell r="S44">
            <v>10919</v>
          </cell>
          <cell r="T44">
            <v>653</v>
          </cell>
          <cell r="U44">
            <v>16</v>
          </cell>
        </row>
        <row r="45">
          <cell r="I45" t="str">
            <v>Desoto</v>
          </cell>
          <cell r="J45">
            <v>2016</v>
          </cell>
          <cell r="K45">
            <v>518</v>
          </cell>
          <cell r="L45">
            <v>21</v>
          </cell>
          <cell r="M45">
            <v>3</v>
          </cell>
          <cell r="N45">
            <v>0</v>
          </cell>
          <cell r="P45" t="str">
            <v>Desoto</v>
          </cell>
          <cell r="Q45">
            <v>2017</v>
          </cell>
          <cell r="R45">
            <v>866</v>
          </cell>
          <cell r="S45">
            <v>6</v>
          </cell>
          <cell r="T45">
            <v>12</v>
          </cell>
          <cell r="U45">
            <v>0</v>
          </cell>
        </row>
        <row r="46">
          <cell r="I46" t="str">
            <v>Manatee</v>
          </cell>
          <cell r="J46">
            <v>2016</v>
          </cell>
          <cell r="K46">
            <v>7369</v>
          </cell>
          <cell r="L46">
            <v>1273</v>
          </cell>
          <cell r="M46">
            <v>104</v>
          </cell>
          <cell r="N46">
            <v>1</v>
          </cell>
          <cell r="P46" t="str">
            <v>Manatee</v>
          </cell>
          <cell r="Q46">
            <v>2017</v>
          </cell>
          <cell r="R46">
            <v>7346</v>
          </cell>
          <cell r="S46">
            <v>2054</v>
          </cell>
          <cell r="T46">
            <v>101</v>
          </cell>
          <cell r="U46">
            <v>3</v>
          </cell>
        </row>
        <row r="47">
          <cell r="I47" t="str">
            <v>Sarasota</v>
          </cell>
          <cell r="J47">
            <v>2016</v>
          </cell>
          <cell r="K47">
            <v>12144</v>
          </cell>
          <cell r="L47">
            <v>2397</v>
          </cell>
          <cell r="M47">
            <v>149</v>
          </cell>
          <cell r="N47">
            <v>8</v>
          </cell>
          <cell r="P47" t="str">
            <v>Sarasota</v>
          </cell>
          <cell r="Q47">
            <v>2017</v>
          </cell>
          <cell r="R47">
            <v>10519</v>
          </cell>
          <cell r="S47">
            <v>2273</v>
          </cell>
          <cell r="T47">
            <v>131</v>
          </cell>
          <cell r="U47">
            <v>6</v>
          </cell>
        </row>
        <row r="48">
          <cell r="I48" t="str">
            <v>Hillsborough</v>
          </cell>
          <cell r="J48">
            <v>2016</v>
          </cell>
          <cell r="K48">
            <v>24008</v>
          </cell>
          <cell r="L48">
            <v>6802</v>
          </cell>
          <cell r="M48">
            <v>462</v>
          </cell>
          <cell r="N48">
            <v>13</v>
          </cell>
          <cell r="P48" t="str">
            <v>Hillsborough</v>
          </cell>
          <cell r="Q48">
            <v>2017</v>
          </cell>
          <cell r="R48">
            <v>23213</v>
          </cell>
          <cell r="S48">
            <v>6230</v>
          </cell>
          <cell r="T48">
            <v>405</v>
          </cell>
          <cell r="U48">
            <v>14</v>
          </cell>
        </row>
        <row r="49">
          <cell r="I49" t="str">
            <v>Bay</v>
          </cell>
          <cell r="J49">
            <v>2016</v>
          </cell>
          <cell r="K49">
            <v>3592</v>
          </cell>
          <cell r="L49">
            <v>790</v>
          </cell>
          <cell r="M49">
            <v>70</v>
          </cell>
          <cell r="N49">
            <v>0</v>
          </cell>
          <cell r="P49" t="str">
            <v>Bay</v>
          </cell>
          <cell r="Q49">
            <v>2017</v>
          </cell>
          <cell r="R49">
            <v>3408</v>
          </cell>
          <cell r="S49">
            <v>662</v>
          </cell>
          <cell r="T49">
            <v>76</v>
          </cell>
          <cell r="U49">
            <v>2</v>
          </cell>
        </row>
        <row r="50">
          <cell r="I50" t="str">
            <v>Calhoun</v>
          </cell>
          <cell r="J50">
            <v>2016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 t="str">
            <v>Calhoun</v>
          </cell>
          <cell r="Q50">
            <v>2017</v>
          </cell>
          <cell r="R50">
            <v>191</v>
          </cell>
          <cell r="S50">
            <v>14</v>
          </cell>
          <cell r="T50">
            <v>2</v>
          </cell>
          <cell r="U50">
            <v>0</v>
          </cell>
        </row>
        <row r="51">
          <cell r="I51" t="str">
            <v>Gulf</v>
          </cell>
          <cell r="J51">
            <v>2016</v>
          </cell>
          <cell r="K51">
            <v>326</v>
          </cell>
          <cell r="L51">
            <v>22</v>
          </cell>
          <cell r="M51">
            <v>3</v>
          </cell>
          <cell r="N51">
            <v>0</v>
          </cell>
          <cell r="P51" t="str">
            <v>Gulf</v>
          </cell>
          <cell r="Q51">
            <v>2017</v>
          </cell>
          <cell r="R51">
            <v>388</v>
          </cell>
          <cell r="S51">
            <v>27</v>
          </cell>
          <cell r="T51">
            <v>4</v>
          </cell>
          <cell r="U51">
            <v>0</v>
          </cell>
        </row>
        <row r="52">
          <cell r="I52" t="str">
            <v>Holmes</v>
          </cell>
          <cell r="J52">
            <v>2016</v>
          </cell>
          <cell r="K52">
            <v>146</v>
          </cell>
          <cell r="L52">
            <v>28</v>
          </cell>
          <cell r="M52">
            <v>3</v>
          </cell>
          <cell r="N52">
            <v>0</v>
          </cell>
          <cell r="P52" t="str">
            <v>Holmes</v>
          </cell>
          <cell r="Q52">
            <v>2017</v>
          </cell>
          <cell r="R52">
            <v>369</v>
          </cell>
          <cell r="S52">
            <v>142</v>
          </cell>
          <cell r="T52">
            <v>5</v>
          </cell>
          <cell r="U52">
            <v>2</v>
          </cell>
        </row>
        <row r="53">
          <cell r="I53" t="str">
            <v>Jackson</v>
          </cell>
          <cell r="J53">
            <v>2016</v>
          </cell>
          <cell r="K53">
            <v>362</v>
          </cell>
          <cell r="L53">
            <v>75</v>
          </cell>
          <cell r="M53">
            <v>8</v>
          </cell>
          <cell r="N53">
            <v>1</v>
          </cell>
          <cell r="P53" t="str">
            <v>Jackson</v>
          </cell>
          <cell r="Q53">
            <v>2017</v>
          </cell>
          <cell r="R53">
            <v>459</v>
          </cell>
          <cell r="S53">
            <v>77</v>
          </cell>
          <cell r="T53">
            <v>13</v>
          </cell>
          <cell r="U53">
            <v>0</v>
          </cell>
        </row>
        <row r="54">
          <cell r="I54" t="str">
            <v>Washington</v>
          </cell>
          <cell r="J54">
            <v>2016</v>
          </cell>
          <cell r="K54">
            <v>401</v>
          </cell>
          <cell r="L54">
            <v>56</v>
          </cell>
          <cell r="M54">
            <v>8</v>
          </cell>
          <cell r="N54">
            <v>0</v>
          </cell>
          <cell r="P54" t="str">
            <v>Washington</v>
          </cell>
          <cell r="Q54">
            <v>2017</v>
          </cell>
          <cell r="R54">
            <v>400</v>
          </cell>
          <cell r="S54">
            <v>56</v>
          </cell>
          <cell r="T54">
            <v>11</v>
          </cell>
          <cell r="U54">
            <v>0</v>
          </cell>
        </row>
        <row r="55">
          <cell r="I55" t="str">
            <v>Palm Beach</v>
          </cell>
          <cell r="J55">
            <v>2016</v>
          </cell>
          <cell r="K55">
            <v>45741</v>
          </cell>
          <cell r="L55">
            <v>12732</v>
          </cell>
          <cell r="M55">
            <v>594</v>
          </cell>
          <cell r="N55">
            <v>27</v>
          </cell>
          <cell r="P55" t="str">
            <v>Palm Beach</v>
          </cell>
          <cell r="Q55">
            <v>2017</v>
          </cell>
          <cell r="R55">
            <v>41672</v>
          </cell>
          <cell r="S55">
            <v>11462</v>
          </cell>
          <cell r="T55">
            <v>516</v>
          </cell>
          <cell r="U55">
            <v>20</v>
          </cell>
        </row>
        <row r="56">
          <cell r="I56" t="str">
            <v>Monroe</v>
          </cell>
          <cell r="J56">
            <v>2016</v>
          </cell>
          <cell r="K56">
            <v>4097</v>
          </cell>
          <cell r="L56">
            <v>876</v>
          </cell>
          <cell r="M56">
            <v>62</v>
          </cell>
          <cell r="N56">
            <v>1</v>
          </cell>
          <cell r="P56" t="str">
            <v>Monroe</v>
          </cell>
          <cell r="Q56">
            <v>2017</v>
          </cell>
          <cell r="R56">
            <v>2976</v>
          </cell>
          <cell r="S56">
            <v>760</v>
          </cell>
          <cell r="T56">
            <v>46</v>
          </cell>
          <cell r="U56">
            <v>0</v>
          </cell>
        </row>
        <row r="57">
          <cell r="I57" t="str">
            <v>Broward</v>
          </cell>
          <cell r="J57">
            <v>2016</v>
          </cell>
          <cell r="K57">
            <v>43549</v>
          </cell>
          <cell r="L57">
            <v>12291</v>
          </cell>
          <cell r="M57">
            <v>677</v>
          </cell>
          <cell r="N57">
            <v>18</v>
          </cell>
          <cell r="P57" t="str">
            <v>Broward</v>
          </cell>
          <cell r="Q57">
            <v>2017</v>
          </cell>
          <cell r="R57">
            <v>39229</v>
          </cell>
          <cell r="S57">
            <v>12362</v>
          </cell>
          <cell r="T57">
            <v>556</v>
          </cell>
          <cell r="U57">
            <v>6</v>
          </cell>
        </row>
        <row r="58">
          <cell r="I58" t="str">
            <v>Brevard</v>
          </cell>
          <cell r="J58">
            <v>2016</v>
          </cell>
          <cell r="K58">
            <v>17518</v>
          </cell>
          <cell r="L58">
            <v>4994</v>
          </cell>
          <cell r="M58">
            <v>185</v>
          </cell>
          <cell r="N58">
            <v>3</v>
          </cell>
          <cell r="P58" t="str">
            <v>Brevard</v>
          </cell>
          <cell r="Q58">
            <v>2017</v>
          </cell>
          <cell r="R58">
            <v>16637</v>
          </cell>
          <cell r="S58">
            <v>4354</v>
          </cell>
          <cell r="T58">
            <v>163</v>
          </cell>
          <cell r="U58">
            <v>2</v>
          </cell>
        </row>
        <row r="59">
          <cell r="I59" t="str">
            <v>Seminole</v>
          </cell>
          <cell r="J59">
            <v>2016</v>
          </cell>
          <cell r="K59">
            <v>7982</v>
          </cell>
          <cell r="L59">
            <v>1510</v>
          </cell>
          <cell r="M59">
            <v>145</v>
          </cell>
          <cell r="N59">
            <v>3</v>
          </cell>
          <cell r="P59" t="str">
            <v>Seminole</v>
          </cell>
          <cell r="Q59">
            <v>2017</v>
          </cell>
          <cell r="R59">
            <v>7376</v>
          </cell>
          <cell r="S59">
            <v>1329</v>
          </cell>
          <cell r="T59">
            <v>140</v>
          </cell>
          <cell r="U59">
            <v>1</v>
          </cell>
        </row>
        <row r="60">
          <cell r="I60" t="str">
            <v>Indian River</v>
          </cell>
          <cell r="J60">
            <v>2016</v>
          </cell>
          <cell r="K60">
            <v>3087</v>
          </cell>
          <cell r="L60">
            <v>600</v>
          </cell>
          <cell r="M60">
            <v>61</v>
          </cell>
          <cell r="N60">
            <v>0</v>
          </cell>
          <cell r="P60" t="str">
            <v>Indian River</v>
          </cell>
          <cell r="Q60">
            <v>2017</v>
          </cell>
          <cell r="R60">
            <v>2898</v>
          </cell>
          <cell r="S60">
            <v>769</v>
          </cell>
          <cell r="T60">
            <v>47</v>
          </cell>
          <cell r="U60">
            <v>1</v>
          </cell>
        </row>
        <row r="61">
          <cell r="I61" t="str">
            <v>Martin</v>
          </cell>
          <cell r="J61">
            <v>2016</v>
          </cell>
          <cell r="K61">
            <v>3174</v>
          </cell>
          <cell r="L61">
            <v>830</v>
          </cell>
          <cell r="M61">
            <v>47</v>
          </cell>
          <cell r="N61">
            <v>1</v>
          </cell>
          <cell r="P61" t="str">
            <v>Martin</v>
          </cell>
          <cell r="Q61">
            <v>2017</v>
          </cell>
          <cell r="R61">
            <v>2649</v>
          </cell>
          <cell r="S61">
            <v>459</v>
          </cell>
          <cell r="T61">
            <v>32</v>
          </cell>
          <cell r="U61">
            <v>1</v>
          </cell>
        </row>
        <row r="62">
          <cell r="I62" t="str">
            <v>Okeechobee</v>
          </cell>
          <cell r="J62">
            <v>2016</v>
          </cell>
          <cell r="K62">
            <v>1467</v>
          </cell>
          <cell r="L62">
            <v>344</v>
          </cell>
          <cell r="M62">
            <v>27</v>
          </cell>
          <cell r="N62">
            <v>1</v>
          </cell>
          <cell r="P62" t="str">
            <v>Okeechobee</v>
          </cell>
          <cell r="Q62">
            <v>2017</v>
          </cell>
          <cell r="R62">
            <v>1139</v>
          </cell>
          <cell r="S62">
            <v>132</v>
          </cell>
          <cell r="T62">
            <v>18</v>
          </cell>
          <cell r="U62">
            <v>0</v>
          </cell>
        </row>
        <row r="63">
          <cell r="I63" t="str">
            <v>Saint Lucie</v>
          </cell>
          <cell r="J63">
            <v>2016</v>
          </cell>
          <cell r="K63">
            <v>10492</v>
          </cell>
          <cell r="L63">
            <v>2243</v>
          </cell>
          <cell r="M63">
            <v>124</v>
          </cell>
          <cell r="N63">
            <v>4</v>
          </cell>
          <cell r="P63" t="str">
            <v>Saint Lucie</v>
          </cell>
          <cell r="Q63">
            <v>2017</v>
          </cell>
          <cell r="R63">
            <v>8802</v>
          </cell>
          <cell r="S63">
            <v>1410</v>
          </cell>
          <cell r="T63">
            <v>92</v>
          </cell>
          <cell r="U63">
            <v>4</v>
          </cell>
        </row>
        <row r="64">
          <cell r="I64" t="str">
            <v>Charlotte</v>
          </cell>
          <cell r="J64">
            <v>2016</v>
          </cell>
          <cell r="K64">
            <v>3533</v>
          </cell>
          <cell r="L64">
            <v>578</v>
          </cell>
          <cell r="M64">
            <v>85</v>
          </cell>
          <cell r="N64">
            <v>0</v>
          </cell>
          <cell r="P64" t="str">
            <v>Charlotte</v>
          </cell>
          <cell r="Q64">
            <v>2017</v>
          </cell>
          <cell r="R64">
            <v>2289</v>
          </cell>
          <cell r="S64">
            <v>763</v>
          </cell>
          <cell r="T64">
            <v>40</v>
          </cell>
          <cell r="U64">
            <v>1</v>
          </cell>
        </row>
        <row r="65">
          <cell r="I65" t="str">
            <v>Collier</v>
          </cell>
          <cell r="J65">
            <v>2016</v>
          </cell>
          <cell r="K65">
            <v>5501</v>
          </cell>
          <cell r="L65">
            <v>697</v>
          </cell>
          <cell r="M65">
            <v>79</v>
          </cell>
          <cell r="N65">
            <v>8</v>
          </cell>
          <cell r="P65" t="str">
            <v>Collier</v>
          </cell>
          <cell r="Q65">
            <v>2017</v>
          </cell>
          <cell r="R65">
            <v>4802</v>
          </cell>
          <cell r="S65">
            <v>539</v>
          </cell>
          <cell r="T65">
            <v>72</v>
          </cell>
          <cell r="U65">
            <v>2</v>
          </cell>
        </row>
        <row r="66">
          <cell r="I66" t="str">
            <v>Glades</v>
          </cell>
          <cell r="J66">
            <v>2016</v>
          </cell>
          <cell r="K66">
            <v>158</v>
          </cell>
          <cell r="L66">
            <v>42</v>
          </cell>
          <cell r="M66">
            <v>3</v>
          </cell>
          <cell r="N66">
            <v>0</v>
          </cell>
          <cell r="P66" t="str">
            <v>Glades</v>
          </cell>
          <cell r="Q66">
            <v>2017</v>
          </cell>
          <cell r="R66">
            <v>253</v>
          </cell>
          <cell r="S66">
            <v>8</v>
          </cell>
          <cell r="T66">
            <v>7</v>
          </cell>
          <cell r="U66">
            <v>0</v>
          </cell>
        </row>
        <row r="67">
          <cell r="I67" t="str">
            <v>Hendry</v>
          </cell>
          <cell r="J67">
            <v>2016</v>
          </cell>
          <cell r="K67">
            <v>1742</v>
          </cell>
          <cell r="L67">
            <v>0</v>
          </cell>
          <cell r="M67">
            <v>34</v>
          </cell>
          <cell r="N67">
            <v>0</v>
          </cell>
          <cell r="P67" t="str">
            <v>Hendry</v>
          </cell>
          <cell r="Q67">
            <v>2017</v>
          </cell>
          <cell r="R67">
            <v>1944</v>
          </cell>
          <cell r="S67">
            <v>0</v>
          </cell>
          <cell r="T67">
            <v>28</v>
          </cell>
          <cell r="U67">
            <v>0</v>
          </cell>
        </row>
        <row r="68">
          <cell r="I68" t="str">
            <v>Lee</v>
          </cell>
          <cell r="J68">
            <v>2016</v>
          </cell>
          <cell r="K68">
            <v>18593</v>
          </cell>
          <cell r="L68">
            <v>1374</v>
          </cell>
          <cell r="M68">
            <v>273</v>
          </cell>
          <cell r="N68">
            <v>1</v>
          </cell>
          <cell r="P68" t="str">
            <v>Lee</v>
          </cell>
          <cell r="Q68">
            <v>2017</v>
          </cell>
          <cell r="R68">
            <v>15712</v>
          </cell>
          <cell r="S68">
            <v>1414</v>
          </cell>
          <cell r="T68">
            <v>231</v>
          </cell>
          <cell r="U68">
            <v>0</v>
          </cell>
        </row>
      </sheetData>
      <sheetData sheetId="13">
        <row r="1">
          <cell r="H1" t="str">
            <v>Operational - Postage</v>
          </cell>
          <cell r="I1"/>
          <cell r="J1"/>
          <cell r="K1"/>
          <cell r="L1"/>
          <cell r="M1"/>
          <cell r="O1" t="str">
            <v>Operational - Printing</v>
          </cell>
          <cell r="P1"/>
          <cell r="Q1"/>
          <cell r="R1"/>
          <cell r="S1"/>
          <cell r="T1"/>
          <cell r="V1" t="str">
            <v>Operational - Supplies</v>
          </cell>
          <cell r="W1"/>
          <cell r="X1"/>
          <cell r="Y1"/>
          <cell r="Z1"/>
          <cell r="AA1"/>
          <cell r="AC1" t="str">
            <v>Operational - Other</v>
          </cell>
          <cell r="AD1"/>
          <cell r="AE1"/>
          <cell r="AF1"/>
          <cell r="AG1"/>
          <cell r="AH1"/>
        </row>
        <row r="2">
          <cell r="A2" t="str">
            <v>SFY1718</v>
          </cell>
          <cell r="B2"/>
          <cell r="C2">
            <v>1</v>
          </cell>
          <cell r="D2">
            <v>2</v>
          </cell>
          <cell r="E2">
            <v>3</v>
          </cell>
          <cell r="F2">
            <v>4</v>
          </cell>
          <cell r="H2" t="str">
            <v>SFY1718</v>
          </cell>
          <cell r="I2"/>
          <cell r="J2">
            <v>1</v>
          </cell>
          <cell r="K2">
            <v>2</v>
          </cell>
          <cell r="L2">
            <v>3</v>
          </cell>
          <cell r="M2">
            <v>4</v>
          </cell>
          <cell r="O2" t="str">
            <v>SFY1718</v>
          </cell>
          <cell r="P2"/>
          <cell r="Q2">
            <v>1</v>
          </cell>
          <cell r="R2">
            <v>2</v>
          </cell>
          <cell r="S2">
            <v>3</v>
          </cell>
          <cell r="T2">
            <v>4</v>
          </cell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  <cell r="AC2" t="str">
            <v>SFY1718</v>
          </cell>
          <cell r="AD2"/>
          <cell r="AE2">
            <v>1</v>
          </cell>
          <cell r="AF2">
            <v>2</v>
          </cell>
          <cell r="AG2">
            <v>3</v>
          </cell>
          <cell r="AH2">
            <v>4</v>
          </cell>
        </row>
        <row r="3">
          <cell r="A3" t="str">
            <v>Alachua</v>
          </cell>
          <cell r="B3" t="str">
            <v>Personnel</v>
          </cell>
          <cell r="C3">
            <v>23731.78</v>
          </cell>
          <cell r="D3">
            <v>28991.42</v>
          </cell>
          <cell r="E3">
            <v>30280.42</v>
          </cell>
          <cell r="F3">
            <v>30474.080000000002</v>
          </cell>
          <cell r="H3" t="str">
            <v>Alachua</v>
          </cell>
          <cell r="I3" t="str">
            <v>Postage</v>
          </cell>
          <cell r="J3">
            <v>2438.4</v>
          </cell>
          <cell r="K3">
            <v>2496.17</v>
          </cell>
          <cell r="L3">
            <v>2614.64</v>
          </cell>
          <cell r="M3">
            <v>2615.5500000000002</v>
          </cell>
          <cell r="O3" t="str">
            <v>Alachua</v>
          </cell>
          <cell r="P3" t="str">
            <v>Printing</v>
          </cell>
          <cell r="Q3">
            <v>508</v>
          </cell>
          <cell r="R3">
            <v>584.21</v>
          </cell>
          <cell r="S3">
            <v>480.24</v>
          </cell>
          <cell r="T3">
            <v>612.15</v>
          </cell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  <cell r="AC3" t="str">
            <v>Alachua</v>
          </cell>
          <cell r="AD3" t="str">
            <v>Other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A4" t="str">
            <v>Baker</v>
          </cell>
          <cell r="B4" t="str">
            <v>Personnel</v>
          </cell>
          <cell r="C4">
            <v>5458.61</v>
          </cell>
          <cell r="D4">
            <v>4488.13</v>
          </cell>
          <cell r="E4">
            <v>5607.69</v>
          </cell>
          <cell r="F4">
            <v>7115.53</v>
          </cell>
          <cell r="H4" t="str">
            <v>Baker</v>
          </cell>
          <cell r="I4" t="str">
            <v>Postage</v>
          </cell>
          <cell r="J4">
            <v>481.62</v>
          </cell>
          <cell r="K4">
            <v>432.4</v>
          </cell>
          <cell r="L4">
            <v>632.15</v>
          </cell>
          <cell r="M4">
            <v>684.79</v>
          </cell>
          <cell r="O4" t="str">
            <v>Baker</v>
          </cell>
          <cell r="P4" t="str">
            <v>Printing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  <cell r="AC4" t="str">
            <v>Baker</v>
          </cell>
          <cell r="AD4" t="str">
            <v>Other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A5" t="str">
            <v>Bay</v>
          </cell>
          <cell r="B5" t="str">
            <v>Personnel</v>
          </cell>
          <cell r="C5">
            <v>33795.57</v>
          </cell>
          <cell r="D5">
            <v>25895.62</v>
          </cell>
          <cell r="E5">
            <v>24892.67</v>
          </cell>
          <cell r="F5">
            <v>29653.69</v>
          </cell>
          <cell r="H5" t="str">
            <v>Bay</v>
          </cell>
          <cell r="I5" t="str">
            <v>Postage</v>
          </cell>
          <cell r="J5">
            <v>1967.42</v>
          </cell>
          <cell r="K5">
            <v>1827.58</v>
          </cell>
          <cell r="L5">
            <v>1778.11</v>
          </cell>
          <cell r="M5">
            <v>2056.36</v>
          </cell>
          <cell r="O5" t="str">
            <v>Bay</v>
          </cell>
          <cell r="P5" t="str">
            <v>Printing</v>
          </cell>
          <cell r="Q5">
            <v>8758.75</v>
          </cell>
          <cell r="R5">
            <v>8330</v>
          </cell>
          <cell r="S5">
            <v>7788.55</v>
          </cell>
          <cell r="T5">
            <v>8942.5</v>
          </cell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 t="str">
            <v>Bay</v>
          </cell>
          <cell r="AD5" t="str">
            <v>Other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A6" t="str">
            <v>Bradford</v>
          </cell>
          <cell r="B6" t="str">
            <v>Personnel</v>
          </cell>
          <cell r="C6">
            <v>2775.22</v>
          </cell>
          <cell r="D6">
            <v>2224.8000000000002</v>
          </cell>
          <cell r="E6">
            <v>2639.92</v>
          </cell>
          <cell r="F6">
            <v>2313.7800000000002</v>
          </cell>
          <cell r="H6" t="str">
            <v>Bradford</v>
          </cell>
          <cell r="I6" t="str">
            <v>Postage</v>
          </cell>
          <cell r="J6">
            <v>1048.55</v>
          </cell>
          <cell r="K6">
            <v>539.04</v>
          </cell>
          <cell r="L6">
            <v>396.05</v>
          </cell>
          <cell r="M6">
            <v>503.43</v>
          </cell>
          <cell r="O6" t="str">
            <v>Bradford</v>
          </cell>
          <cell r="P6" t="str">
            <v>Printing</v>
          </cell>
          <cell r="Q6">
            <v>1960</v>
          </cell>
          <cell r="R6">
            <v>0</v>
          </cell>
          <cell r="S6">
            <v>0</v>
          </cell>
          <cell r="T6">
            <v>0</v>
          </cell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  <cell r="AC6" t="str">
            <v>Bradford</v>
          </cell>
          <cell r="AD6" t="str">
            <v>Other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Brevard</v>
          </cell>
          <cell r="B7" t="str">
            <v>Personnel</v>
          </cell>
          <cell r="C7">
            <v>61419.31</v>
          </cell>
          <cell r="D7">
            <v>55675.31</v>
          </cell>
          <cell r="E7">
            <v>46682.11</v>
          </cell>
          <cell r="F7">
            <v>52167.12</v>
          </cell>
          <cell r="H7" t="str">
            <v>Brevard</v>
          </cell>
          <cell r="I7" t="str">
            <v>Postage</v>
          </cell>
          <cell r="J7">
            <v>6655</v>
          </cell>
          <cell r="K7">
            <v>6880</v>
          </cell>
          <cell r="L7">
            <v>6655</v>
          </cell>
          <cell r="M7">
            <v>6655</v>
          </cell>
          <cell r="O7" t="str">
            <v>Brevard</v>
          </cell>
          <cell r="P7" t="str">
            <v>Printing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 t="str">
            <v>Brevard</v>
          </cell>
          <cell r="AD7" t="str">
            <v>Other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Broward</v>
          </cell>
          <cell r="B8" t="str">
            <v>Personnel</v>
          </cell>
          <cell r="C8">
            <v>55093.98</v>
          </cell>
          <cell r="D8">
            <v>59850.46</v>
          </cell>
          <cell r="E8">
            <v>61501.68</v>
          </cell>
          <cell r="F8">
            <v>67523.460000000006</v>
          </cell>
          <cell r="H8" t="str">
            <v>Broward</v>
          </cell>
          <cell r="I8" t="str">
            <v>Postage</v>
          </cell>
          <cell r="J8">
            <v>12540.26</v>
          </cell>
          <cell r="K8">
            <v>15463.45</v>
          </cell>
          <cell r="L8">
            <v>18101.509999999998</v>
          </cell>
          <cell r="M8">
            <v>17128.96</v>
          </cell>
          <cell r="O8" t="str">
            <v>Broward</v>
          </cell>
          <cell r="P8" t="str">
            <v>Printing</v>
          </cell>
          <cell r="Q8">
            <v>9824.1</v>
          </cell>
          <cell r="R8">
            <v>9520</v>
          </cell>
          <cell r="S8">
            <v>304.10000000000002</v>
          </cell>
          <cell r="T8">
            <v>2418.44</v>
          </cell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  <cell r="AC8" t="str">
            <v>Broward</v>
          </cell>
          <cell r="AD8" t="str">
            <v>Other</v>
          </cell>
          <cell r="AE8">
            <v>1427.05</v>
          </cell>
          <cell r="AF8">
            <v>446.25</v>
          </cell>
          <cell r="AG8">
            <v>451.65</v>
          </cell>
          <cell r="AH8">
            <v>511.65</v>
          </cell>
        </row>
        <row r="9">
          <cell r="A9" t="str">
            <v>Calhoun</v>
          </cell>
          <cell r="B9" t="str">
            <v>Personnel</v>
          </cell>
          <cell r="C9">
            <v>1740.45</v>
          </cell>
          <cell r="D9">
            <v>1235.44</v>
          </cell>
          <cell r="E9">
            <v>1259.05</v>
          </cell>
          <cell r="F9">
            <v>1626.7</v>
          </cell>
          <cell r="H9" t="str">
            <v>Calhoun</v>
          </cell>
          <cell r="I9" t="str">
            <v>Postage</v>
          </cell>
          <cell r="J9">
            <v>276.05</v>
          </cell>
          <cell r="K9">
            <v>92</v>
          </cell>
          <cell r="L9">
            <v>312.94</v>
          </cell>
          <cell r="M9">
            <v>128.1</v>
          </cell>
          <cell r="O9" t="str">
            <v>Calhoun</v>
          </cell>
          <cell r="P9" t="str">
            <v>Printing</v>
          </cell>
          <cell r="Q9">
            <v>0</v>
          </cell>
          <cell r="R9">
            <v>0</v>
          </cell>
          <cell r="S9">
            <v>493.75</v>
          </cell>
          <cell r="T9">
            <v>0</v>
          </cell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 t="str">
            <v>Calhoun</v>
          </cell>
          <cell r="AD9" t="str">
            <v>Other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Charlotte</v>
          </cell>
          <cell r="B10" t="str">
            <v>Personnel</v>
          </cell>
          <cell r="C10">
            <v>13410.91</v>
          </cell>
          <cell r="D10">
            <v>17111.73</v>
          </cell>
          <cell r="E10">
            <v>17187.97</v>
          </cell>
          <cell r="F10">
            <v>20322.23</v>
          </cell>
          <cell r="H10" t="str">
            <v>Charlotte</v>
          </cell>
          <cell r="I10" t="str">
            <v>Postage</v>
          </cell>
          <cell r="J10">
            <v>4397.41</v>
          </cell>
          <cell r="K10">
            <v>2103.58</v>
          </cell>
          <cell r="L10">
            <v>3435.97</v>
          </cell>
          <cell r="M10">
            <v>3445.75</v>
          </cell>
          <cell r="O10" t="str">
            <v>Charlotte</v>
          </cell>
          <cell r="P10" t="str">
            <v>Printing</v>
          </cell>
          <cell r="Q10">
            <v>3670</v>
          </cell>
          <cell r="R10">
            <v>0</v>
          </cell>
          <cell r="S10">
            <v>0</v>
          </cell>
          <cell r="T10">
            <v>0</v>
          </cell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  <cell r="AC10" t="str">
            <v>Charlotte</v>
          </cell>
          <cell r="AD10" t="str">
            <v>Other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Citrus</v>
          </cell>
          <cell r="B11" t="str">
            <v>Personnel</v>
          </cell>
          <cell r="C11">
            <v>7858.55</v>
          </cell>
          <cell r="D11">
            <v>5766.84</v>
          </cell>
          <cell r="E11">
            <v>8699.58</v>
          </cell>
          <cell r="F11">
            <v>9207.7099999999991</v>
          </cell>
          <cell r="H11" t="str">
            <v>Citrus</v>
          </cell>
          <cell r="I11" t="str">
            <v>Postage</v>
          </cell>
          <cell r="J11">
            <v>1239.7</v>
          </cell>
          <cell r="K11">
            <v>951.58</v>
          </cell>
          <cell r="L11">
            <v>1715.98</v>
          </cell>
          <cell r="M11">
            <v>1466.11</v>
          </cell>
          <cell r="O11" t="str">
            <v>Citrus</v>
          </cell>
          <cell r="P11" t="str">
            <v>Printing</v>
          </cell>
          <cell r="Q11">
            <v>191.78</v>
          </cell>
          <cell r="R11">
            <v>164.59</v>
          </cell>
          <cell r="S11">
            <v>389.21</v>
          </cell>
          <cell r="T11">
            <v>219.87</v>
          </cell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  <cell r="AC11" t="str">
            <v>Citrus</v>
          </cell>
          <cell r="AD11" t="str">
            <v>Other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Clay</v>
          </cell>
          <cell r="B12" t="str">
            <v>Personnel</v>
          </cell>
          <cell r="C12">
            <v>10250.42</v>
          </cell>
          <cell r="D12">
            <v>8704.7099999999991</v>
          </cell>
          <cell r="E12">
            <v>7997.49</v>
          </cell>
          <cell r="F12">
            <v>10025.91</v>
          </cell>
          <cell r="H12" t="str">
            <v>Clay</v>
          </cell>
          <cell r="I12" t="str">
            <v>Postage</v>
          </cell>
          <cell r="J12">
            <v>1336.32</v>
          </cell>
          <cell r="K12">
            <v>1238.78</v>
          </cell>
          <cell r="L12">
            <v>924.88</v>
          </cell>
          <cell r="M12">
            <v>1563.81</v>
          </cell>
          <cell r="O12" t="str">
            <v>Clay</v>
          </cell>
          <cell r="P12" t="str">
            <v>Printing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  <cell r="AC12" t="str">
            <v>Clay</v>
          </cell>
          <cell r="AD12" t="str">
            <v>Other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Collier</v>
          </cell>
          <cell r="B13" t="str">
            <v>Personnel</v>
          </cell>
          <cell r="C13">
            <v>37437.5</v>
          </cell>
          <cell r="D13">
            <v>30966.05</v>
          </cell>
          <cell r="E13">
            <v>32875.46</v>
          </cell>
          <cell r="F13">
            <v>36595.93</v>
          </cell>
          <cell r="H13" t="str">
            <v>Collier</v>
          </cell>
          <cell r="I13" t="str">
            <v>Postage</v>
          </cell>
          <cell r="J13">
            <v>4256.32</v>
          </cell>
          <cell r="K13">
            <v>4803.3500000000004</v>
          </cell>
          <cell r="L13">
            <v>3736.22</v>
          </cell>
          <cell r="M13">
            <v>5200.95</v>
          </cell>
          <cell r="O13" t="str">
            <v>Collier</v>
          </cell>
          <cell r="P13" t="str">
            <v>Printing</v>
          </cell>
          <cell r="Q13">
            <v>0</v>
          </cell>
          <cell r="R13">
            <v>0</v>
          </cell>
          <cell r="S13">
            <v>0</v>
          </cell>
          <cell r="T13">
            <v>390</v>
          </cell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  <cell r="AC13" t="str">
            <v>Collier</v>
          </cell>
          <cell r="AD13" t="str">
            <v>Other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Columbia</v>
          </cell>
          <cell r="B14" t="str">
            <v>Personnel</v>
          </cell>
          <cell r="C14">
            <v>10889.32</v>
          </cell>
          <cell r="D14">
            <v>9584.69</v>
          </cell>
          <cell r="E14">
            <v>11389.68</v>
          </cell>
          <cell r="F14">
            <v>9915.24</v>
          </cell>
          <cell r="H14" t="str">
            <v>Columbia</v>
          </cell>
          <cell r="I14" t="str">
            <v>Postage</v>
          </cell>
          <cell r="J14">
            <v>980</v>
          </cell>
          <cell r="K14">
            <v>808.5</v>
          </cell>
          <cell r="L14">
            <v>534.5</v>
          </cell>
          <cell r="M14">
            <v>1150</v>
          </cell>
          <cell r="O14" t="str">
            <v>Columbia</v>
          </cell>
          <cell r="P14" t="str">
            <v>Printing</v>
          </cell>
          <cell r="Q14">
            <v>0</v>
          </cell>
          <cell r="R14">
            <v>24.42</v>
          </cell>
          <cell r="S14">
            <v>12.54</v>
          </cell>
          <cell r="T14">
            <v>12.54</v>
          </cell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  <cell r="AC14" t="str">
            <v>Columbia</v>
          </cell>
          <cell r="AD14" t="str">
            <v>Other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Miami-Dade</v>
          </cell>
          <cell r="B15" t="str">
            <v>Personnel</v>
          </cell>
          <cell r="C15">
            <v>217701.21</v>
          </cell>
          <cell r="D15">
            <v>150455.53</v>
          </cell>
          <cell r="E15">
            <v>174765.76</v>
          </cell>
          <cell r="F15">
            <v>150127.89000000001</v>
          </cell>
          <cell r="H15" t="str">
            <v>Miami-Dade</v>
          </cell>
          <cell r="I15" t="str">
            <v>Postage</v>
          </cell>
          <cell r="J15">
            <v>26299.06</v>
          </cell>
          <cell r="K15">
            <v>27920.54</v>
          </cell>
          <cell r="L15">
            <v>15391.62</v>
          </cell>
          <cell r="M15">
            <v>18652.43</v>
          </cell>
          <cell r="O15" t="str">
            <v>Miami-Dade</v>
          </cell>
          <cell r="P15" t="str">
            <v>Printing</v>
          </cell>
          <cell r="Q15">
            <v>27.5</v>
          </cell>
          <cell r="R15">
            <v>3933.5</v>
          </cell>
          <cell r="S15">
            <v>0</v>
          </cell>
          <cell r="T15">
            <v>165</v>
          </cell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  <cell r="AC15" t="str">
            <v>Miami-Dade</v>
          </cell>
          <cell r="AD15" t="str">
            <v>Other</v>
          </cell>
          <cell r="AE15">
            <v>3322.34</v>
          </cell>
          <cell r="AF15">
            <v>3072.36</v>
          </cell>
          <cell r="AG15">
            <v>0</v>
          </cell>
          <cell r="AH15">
            <v>1516</v>
          </cell>
        </row>
        <row r="16">
          <cell r="A16" t="str">
            <v>Desoto</v>
          </cell>
          <cell r="B16" t="str">
            <v>Personnel</v>
          </cell>
          <cell r="C16">
            <v>4207.2</v>
          </cell>
          <cell r="D16">
            <v>4317.6000000000004</v>
          </cell>
          <cell r="E16">
            <v>4289</v>
          </cell>
          <cell r="F16">
            <v>4203.2</v>
          </cell>
          <cell r="H16" t="str">
            <v>Desoto</v>
          </cell>
          <cell r="I16" t="str">
            <v>Postage</v>
          </cell>
          <cell r="J16">
            <v>1035</v>
          </cell>
          <cell r="K16">
            <v>1035</v>
          </cell>
          <cell r="L16">
            <v>1044</v>
          </cell>
          <cell r="M16">
            <v>846</v>
          </cell>
          <cell r="O16" t="str">
            <v>Desoto</v>
          </cell>
          <cell r="P16" t="str">
            <v>Printing</v>
          </cell>
          <cell r="Q16">
            <v>1012.5</v>
          </cell>
          <cell r="R16">
            <v>1012.5</v>
          </cell>
          <cell r="S16">
            <v>1012.5</v>
          </cell>
          <cell r="T16">
            <v>810</v>
          </cell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  <cell r="AC16" t="str">
            <v>Desoto</v>
          </cell>
          <cell r="AD16" t="str">
            <v>Other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Dixie</v>
          </cell>
          <cell r="B17" t="str">
            <v>Personnel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Dixie</v>
          </cell>
          <cell r="I17" t="str">
            <v>Postage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Dixie</v>
          </cell>
          <cell r="P17" t="str">
            <v>Printing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 t="str">
            <v>Dixie</v>
          </cell>
          <cell r="AD17" t="str">
            <v>Other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Duval</v>
          </cell>
          <cell r="B18" t="str">
            <v>Personnel</v>
          </cell>
          <cell r="C18">
            <v>60479.44</v>
          </cell>
          <cell r="D18">
            <v>61775.21</v>
          </cell>
          <cell r="E18">
            <v>64395.62</v>
          </cell>
          <cell r="F18">
            <v>66463.679999999993</v>
          </cell>
          <cell r="H18" t="str">
            <v>Duval</v>
          </cell>
          <cell r="I18" t="str">
            <v>Postage</v>
          </cell>
          <cell r="J18">
            <v>9616.33</v>
          </cell>
          <cell r="K18">
            <v>6241.08</v>
          </cell>
          <cell r="L18">
            <v>8546.81</v>
          </cell>
          <cell r="M18">
            <v>9094.41</v>
          </cell>
          <cell r="O18" t="str">
            <v>Duval</v>
          </cell>
          <cell r="P18" t="str">
            <v>Printing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  <cell r="AC18" t="str">
            <v>Duval</v>
          </cell>
          <cell r="AD18" t="str">
            <v>Other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Escambia</v>
          </cell>
          <cell r="B19" t="str">
            <v>Personnel</v>
          </cell>
          <cell r="C19">
            <v>26963.13</v>
          </cell>
          <cell r="D19">
            <v>28200.17</v>
          </cell>
          <cell r="E19">
            <v>28253.16</v>
          </cell>
          <cell r="F19">
            <v>30083.83</v>
          </cell>
          <cell r="H19" t="str">
            <v>Escambia</v>
          </cell>
          <cell r="I19" t="str">
            <v>Postage</v>
          </cell>
          <cell r="J19">
            <v>6000.9</v>
          </cell>
          <cell r="K19">
            <v>5783.01</v>
          </cell>
          <cell r="L19">
            <v>5206.55</v>
          </cell>
          <cell r="M19">
            <v>4877.24</v>
          </cell>
          <cell r="O19" t="str">
            <v>Escambia</v>
          </cell>
          <cell r="P19" t="str">
            <v>Printing</v>
          </cell>
          <cell r="Q19">
            <v>1101.33</v>
          </cell>
          <cell r="R19">
            <v>1050</v>
          </cell>
          <cell r="S19">
            <v>3771.5</v>
          </cell>
          <cell r="T19">
            <v>1050</v>
          </cell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  <cell r="AC19" t="str">
            <v>Escambia</v>
          </cell>
          <cell r="AD19" t="str">
            <v>Other</v>
          </cell>
          <cell r="AE19">
            <v>4464</v>
          </cell>
          <cell r="AF19">
            <v>4221</v>
          </cell>
          <cell r="AG19">
            <v>3987</v>
          </cell>
          <cell r="AH19">
            <v>3519</v>
          </cell>
        </row>
        <row r="20">
          <cell r="A20" t="str">
            <v>Flagler</v>
          </cell>
          <cell r="B20" t="str">
            <v>Personnel</v>
          </cell>
          <cell r="C20">
            <v>10730.95</v>
          </cell>
          <cell r="D20">
            <v>9463.32</v>
          </cell>
          <cell r="E20">
            <v>10107.23</v>
          </cell>
          <cell r="F20">
            <v>10114.27</v>
          </cell>
          <cell r="H20" t="str">
            <v>Flagler</v>
          </cell>
          <cell r="I20" t="str">
            <v>Postage</v>
          </cell>
          <cell r="J20">
            <v>694.29</v>
          </cell>
          <cell r="K20">
            <v>592.07000000000005</v>
          </cell>
          <cell r="L20">
            <v>901.61</v>
          </cell>
          <cell r="M20">
            <v>583.13</v>
          </cell>
          <cell r="O20" t="str">
            <v>Flagler</v>
          </cell>
          <cell r="P20" t="str">
            <v>Printing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 t="str">
            <v>Flagler</v>
          </cell>
          <cell r="AD20" t="str">
            <v>Other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Franklin</v>
          </cell>
          <cell r="B21" t="str">
            <v>Personnel</v>
          </cell>
          <cell r="C21">
            <v>2576.6799999999998</v>
          </cell>
          <cell r="D21">
            <v>2339.73</v>
          </cell>
          <cell r="E21">
            <v>2350.21</v>
          </cell>
          <cell r="F21">
            <v>2586.65</v>
          </cell>
          <cell r="H21" t="str">
            <v>Franklin</v>
          </cell>
          <cell r="I21" t="str">
            <v>Postage</v>
          </cell>
          <cell r="J21">
            <v>292.14</v>
          </cell>
          <cell r="K21">
            <v>353.76</v>
          </cell>
          <cell r="L21">
            <v>554.22</v>
          </cell>
          <cell r="M21">
            <v>532.29999999999995</v>
          </cell>
          <cell r="O21" t="str">
            <v>Franklin</v>
          </cell>
          <cell r="P21" t="str">
            <v>Printing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  <cell r="AC21" t="str">
            <v>Franklin</v>
          </cell>
          <cell r="AD21" t="str">
            <v>Other</v>
          </cell>
          <cell r="AE21">
            <v>2.67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Gadsden</v>
          </cell>
          <cell r="B22" t="str">
            <v>Personnel</v>
          </cell>
          <cell r="C22">
            <v>12065.36</v>
          </cell>
          <cell r="D22">
            <v>6927.61</v>
          </cell>
          <cell r="E22">
            <v>8689.06</v>
          </cell>
          <cell r="F22">
            <v>7640.15</v>
          </cell>
          <cell r="H22" t="str">
            <v>Gadsden</v>
          </cell>
          <cell r="I22" t="str">
            <v>Postage</v>
          </cell>
          <cell r="J22">
            <v>987.05</v>
          </cell>
          <cell r="K22">
            <v>705.64</v>
          </cell>
          <cell r="L22">
            <v>840.53</v>
          </cell>
          <cell r="M22">
            <v>1112.6099999999999</v>
          </cell>
          <cell r="O22" t="str">
            <v>Gadsden</v>
          </cell>
          <cell r="P22" t="str">
            <v>Printing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  <cell r="AC22" t="str">
            <v>Gadsden</v>
          </cell>
          <cell r="AD22" t="str">
            <v>Other</v>
          </cell>
          <cell r="AE22">
            <v>1887.16</v>
          </cell>
          <cell r="AF22">
            <v>76.19</v>
          </cell>
          <cell r="AG22">
            <v>98.93</v>
          </cell>
          <cell r="AH22">
            <v>53.45</v>
          </cell>
        </row>
        <row r="23">
          <cell r="A23" t="str">
            <v>Gilchrist</v>
          </cell>
          <cell r="B23" t="str">
            <v>Personnel</v>
          </cell>
          <cell r="C23">
            <v>558.97</v>
          </cell>
          <cell r="D23">
            <v>491.73</v>
          </cell>
          <cell r="E23">
            <v>600.86</v>
          </cell>
          <cell r="F23">
            <v>526.13</v>
          </cell>
          <cell r="H23" t="str">
            <v>Gilchrist</v>
          </cell>
          <cell r="I23" t="str">
            <v>Postage</v>
          </cell>
          <cell r="J23">
            <v>153.63999999999999</v>
          </cell>
          <cell r="K23">
            <v>65.319999999999993</v>
          </cell>
          <cell r="L23">
            <v>293.74</v>
          </cell>
          <cell r="M23">
            <v>320.52999999999997</v>
          </cell>
          <cell r="O23" t="str">
            <v>Gilchrist</v>
          </cell>
          <cell r="P23" t="str">
            <v>Printing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  <cell r="AC23" t="str">
            <v>Gilchrist</v>
          </cell>
          <cell r="AD23" t="str">
            <v>Other</v>
          </cell>
          <cell r="AE23">
            <v>11.51</v>
          </cell>
          <cell r="AF23">
            <v>4.5599999999999996</v>
          </cell>
          <cell r="AG23">
            <v>2.29</v>
          </cell>
          <cell r="AH23">
            <v>14.12</v>
          </cell>
        </row>
        <row r="24">
          <cell r="A24" t="str">
            <v>Glades</v>
          </cell>
          <cell r="B24" t="str">
            <v>Personnel</v>
          </cell>
          <cell r="C24">
            <v>4169.6099999999997</v>
          </cell>
          <cell r="D24">
            <v>3783.04</v>
          </cell>
          <cell r="E24">
            <v>3986.56</v>
          </cell>
          <cell r="F24">
            <v>4012.14</v>
          </cell>
          <cell r="H24" t="str">
            <v>Glades</v>
          </cell>
          <cell r="I24" t="str">
            <v>Postage</v>
          </cell>
          <cell r="J24">
            <v>138</v>
          </cell>
          <cell r="K24">
            <v>414</v>
          </cell>
          <cell r="L24">
            <v>672.1</v>
          </cell>
          <cell r="M24">
            <v>592.66999999999996</v>
          </cell>
          <cell r="O24" t="str">
            <v>Glades</v>
          </cell>
          <cell r="P24" t="str">
            <v>Printing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 t="str">
            <v>Glades</v>
          </cell>
          <cell r="AD24" t="str">
            <v>Other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Gulf</v>
          </cell>
          <cell r="B25" t="str">
            <v>Personnel</v>
          </cell>
          <cell r="C25">
            <v>3772.82</v>
          </cell>
          <cell r="D25">
            <v>4031</v>
          </cell>
          <cell r="E25">
            <v>3651.87</v>
          </cell>
          <cell r="F25">
            <v>4257.58</v>
          </cell>
          <cell r="H25" t="str">
            <v>Gulf</v>
          </cell>
          <cell r="I25" t="str">
            <v>Postage</v>
          </cell>
          <cell r="J25">
            <v>208.38</v>
          </cell>
          <cell r="K25">
            <v>311.33</v>
          </cell>
          <cell r="L25">
            <v>247.18</v>
          </cell>
          <cell r="M25">
            <v>82.72</v>
          </cell>
          <cell r="O25" t="str">
            <v>Gulf</v>
          </cell>
          <cell r="P25" t="str">
            <v>Printing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  <cell r="AC25" t="str">
            <v>Gulf</v>
          </cell>
          <cell r="AD25" t="str">
            <v>Other</v>
          </cell>
          <cell r="AE25">
            <v>157.66999999999999</v>
          </cell>
          <cell r="AF25">
            <v>115.34</v>
          </cell>
          <cell r="AG25">
            <v>74.709999999999994</v>
          </cell>
          <cell r="AH25">
            <v>209.56</v>
          </cell>
        </row>
        <row r="26">
          <cell r="A26" t="str">
            <v>Hamilton</v>
          </cell>
          <cell r="B26" t="str">
            <v>Personnel</v>
          </cell>
          <cell r="C26">
            <v>846.06</v>
          </cell>
          <cell r="D26">
            <v>1002.29</v>
          </cell>
          <cell r="E26">
            <v>892.04</v>
          </cell>
          <cell r="F26">
            <v>991.1</v>
          </cell>
          <cell r="H26" t="str">
            <v>Hamilton</v>
          </cell>
          <cell r="I26" t="str">
            <v>Postage</v>
          </cell>
          <cell r="J26">
            <v>612.5</v>
          </cell>
          <cell r="K26">
            <v>441</v>
          </cell>
          <cell r="L26">
            <v>833</v>
          </cell>
          <cell r="M26">
            <v>514.5</v>
          </cell>
          <cell r="O26" t="str">
            <v>Hamilton</v>
          </cell>
          <cell r="P26" t="str">
            <v>Printing</v>
          </cell>
          <cell r="Q26">
            <v>1250</v>
          </cell>
          <cell r="R26">
            <v>900</v>
          </cell>
          <cell r="S26">
            <v>1700</v>
          </cell>
          <cell r="T26">
            <v>1050</v>
          </cell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  <cell r="AC26" t="str">
            <v>Hamilton</v>
          </cell>
          <cell r="AD26" t="str">
            <v>Other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Hardee</v>
          </cell>
          <cell r="B27" t="str">
            <v>Personnel</v>
          </cell>
          <cell r="C27">
            <v>3929.01</v>
          </cell>
          <cell r="D27">
            <v>4058.4</v>
          </cell>
          <cell r="E27">
            <v>8932.4599999999991</v>
          </cell>
          <cell r="F27">
            <v>6515.55</v>
          </cell>
          <cell r="H27" t="str">
            <v>Hardee</v>
          </cell>
          <cell r="I27" t="str">
            <v>Postage</v>
          </cell>
          <cell r="J27">
            <v>575.58000000000004</v>
          </cell>
          <cell r="K27">
            <v>420.56</v>
          </cell>
          <cell r="L27">
            <v>475.88</v>
          </cell>
          <cell r="M27">
            <v>413.83</v>
          </cell>
          <cell r="O27" t="str">
            <v>Hardee</v>
          </cell>
          <cell r="P27" t="str">
            <v>Printing</v>
          </cell>
          <cell r="Q27">
            <v>122.3</v>
          </cell>
          <cell r="R27">
            <v>121.14</v>
          </cell>
          <cell r="S27">
            <v>120.9</v>
          </cell>
          <cell r="T27">
            <v>123.15</v>
          </cell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  <cell r="AC27" t="str">
            <v>Hardee</v>
          </cell>
          <cell r="AD27" t="str">
            <v>Other</v>
          </cell>
          <cell r="AE27">
            <v>0</v>
          </cell>
          <cell r="AF27">
            <v>0</v>
          </cell>
          <cell r="AG27">
            <v>0</v>
          </cell>
          <cell r="AH27">
            <v>1860</v>
          </cell>
        </row>
        <row r="28">
          <cell r="A28" t="str">
            <v>Hendry</v>
          </cell>
          <cell r="B28" t="str">
            <v>Personnel</v>
          </cell>
          <cell r="C28">
            <v>9493.1200000000008</v>
          </cell>
          <cell r="D28">
            <v>7803.47</v>
          </cell>
          <cell r="E28">
            <v>9276.06</v>
          </cell>
          <cell r="F28">
            <v>8241.18</v>
          </cell>
          <cell r="H28" t="str">
            <v>Hendry</v>
          </cell>
          <cell r="I28" t="str">
            <v>Postage</v>
          </cell>
          <cell r="J28">
            <v>2000</v>
          </cell>
          <cell r="K28">
            <v>2000</v>
          </cell>
          <cell r="L28">
            <v>2225</v>
          </cell>
          <cell r="M28">
            <v>0</v>
          </cell>
          <cell r="O28" t="str">
            <v>Hendry</v>
          </cell>
          <cell r="P28" t="str">
            <v>Printing</v>
          </cell>
          <cell r="Q28">
            <v>16.170000000000002</v>
          </cell>
          <cell r="R28">
            <v>56.78</v>
          </cell>
          <cell r="S28">
            <v>37.17</v>
          </cell>
          <cell r="T28">
            <v>86.39</v>
          </cell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  <cell r="AC28" t="str">
            <v>Hendry</v>
          </cell>
          <cell r="AD28" t="str">
            <v>Other</v>
          </cell>
          <cell r="AE28">
            <v>0</v>
          </cell>
          <cell r="AF28">
            <v>0</v>
          </cell>
          <cell r="AG28">
            <v>0</v>
          </cell>
          <cell r="AH28">
            <v>196.5</v>
          </cell>
        </row>
        <row r="29">
          <cell r="A29" t="str">
            <v>Hernando</v>
          </cell>
          <cell r="B29" t="str">
            <v>Personnel</v>
          </cell>
          <cell r="C29">
            <v>24759.51</v>
          </cell>
          <cell r="D29">
            <v>19995.59</v>
          </cell>
          <cell r="E29">
            <v>20350.38</v>
          </cell>
          <cell r="F29">
            <v>23141.03</v>
          </cell>
          <cell r="H29" t="str">
            <v>Hernando</v>
          </cell>
          <cell r="I29" t="str">
            <v>Postage</v>
          </cell>
          <cell r="J29">
            <v>6256.16</v>
          </cell>
          <cell r="K29">
            <v>3541.98</v>
          </cell>
          <cell r="L29">
            <v>5225.78</v>
          </cell>
          <cell r="M29">
            <v>5004.12</v>
          </cell>
          <cell r="O29" t="str">
            <v>Hernando</v>
          </cell>
          <cell r="P29" t="str">
            <v>Printing</v>
          </cell>
          <cell r="Q29">
            <v>369.4</v>
          </cell>
          <cell r="R29">
            <v>221.07</v>
          </cell>
          <cell r="S29">
            <v>347.51</v>
          </cell>
          <cell r="T29">
            <v>349.52</v>
          </cell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  <cell r="AC29" t="str">
            <v>Hernando</v>
          </cell>
          <cell r="AD29" t="str">
            <v>Other</v>
          </cell>
          <cell r="AE29">
            <v>76.86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Highlands</v>
          </cell>
          <cell r="B30" t="str">
            <v>Personnel</v>
          </cell>
          <cell r="C30">
            <v>15179.17</v>
          </cell>
          <cell r="D30">
            <v>11498.84</v>
          </cell>
          <cell r="E30">
            <v>14059.94</v>
          </cell>
          <cell r="F30">
            <v>12665.05</v>
          </cell>
          <cell r="H30" t="str">
            <v>Highlands</v>
          </cell>
          <cell r="I30" t="str">
            <v>Postage</v>
          </cell>
          <cell r="J30">
            <v>2010.02</v>
          </cell>
          <cell r="K30">
            <v>421.52</v>
          </cell>
          <cell r="L30">
            <v>1471.43</v>
          </cell>
          <cell r="M30">
            <v>677.67</v>
          </cell>
          <cell r="O30" t="str">
            <v>Highlands</v>
          </cell>
          <cell r="P30" t="str">
            <v>Printing</v>
          </cell>
          <cell r="Q30">
            <v>934.89</v>
          </cell>
          <cell r="R30">
            <v>100.52</v>
          </cell>
          <cell r="S30">
            <v>144.27000000000001</v>
          </cell>
          <cell r="T30">
            <v>152.58000000000001</v>
          </cell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  <cell r="AC30" t="str">
            <v>Highlands</v>
          </cell>
          <cell r="AD30" t="str">
            <v>Other</v>
          </cell>
          <cell r="AE30">
            <v>952.82</v>
          </cell>
          <cell r="AF30">
            <v>202.72</v>
          </cell>
          <cell r="AG30">
            <v>304.08</v>
          </cell>
          <cell r="AH30">
            <v>404.08</v>
          </cell>
        </row>
        <row r="31">
          <cell r="A31" t="str">
            <v>Hillsborough</v>
          </cell>
          <cell r="B31" t="str">
            <v>Personnel</v>
          </cell>
          <cell r="C31">
            <v>47447.09</v>
          </cell>
          <cell r="D31">
            <v>45451.57</v>
          </cell>
          <cell r="E31">
            <v>32661.919999999998</v>
          </cell>
          <cell r="F31">
            <v>47612</v>
          </cell>
          <cell r="H31" t="str">
            <v>Hillsborough</v>
          </cell>
          <cell r="I31" t="str">
            <v>Postage</v>
          </cell>
          <cell r="J31">
            <v>11973.68</v>
          </cell>
          <cell r="K31">
            <v>8193.2800000000007</v>
          </cell>
          <cell r="L31">
            <v>10807.57</v>
          </cell>
          <cell r="M31">
            <v>9723</v>
          </cell>
          <cell r="O31" t="str">
            <v>Hillsborough</v>
          </cell>
          <cell r="P31" t="str">
            <v>Printing</v>
          </cell>
          <cell r="Q31">
            <v>10670.31</v>
          </cell>
          <cell r="R31">
            <v>1134.04</v>
          </cell>
          <cell r="S31">
            <v>1508.65</v>
          </cell>
          <cell r="T31">
            <v>7908</v>
          </cell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  <cell r="AC31" t="str">
            <v>Hillsborough</v>
          </cell>
          <cell r="AD31" t="str">
            <v>Other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Holmes</v>
          </cell>
          <cell r="B32" t="str">
            <v>Personnel</v>
          </cell>
          <cell r="C32">
            <v>364.55</v>
          </cell>
          <cell r="D32">
            <v>2298.27</v>
          </cell>
          <cell r="E32">
            <v>2694.44</v>
          </cell>
          <cell r="F32">
            <v>2362.41</v>
          </cell>
          <cell r="H32" t="str">
            <v>Holmes</v>
          </cell>
          <cell r="I32" t="str">
            <v>Postage</v>
          </cell>
          <cell r="J32">
            <v>530.84</v>
          </cell>
          <cell r="K32">
            <v>276.45999999999998</v>
          </cell>
          <cell r="L32">
            <v>147.72</v>
          </cell>
          <cell r="M32">
            <v>332.29</v>
          </cell>
          <cell r="O32" t="str">
            <v>Holmes</v>
          </cell>
          <cell r="P32" t="str">
            <v>Printing</v>
          </cell>
          <cell r="Q32">
            <v>864.24</v>
          </cell>
          <cell r="R32">
            <v>0</v>
          </cell>
          <cell r="S32">
            <v>0</v>
          </cell>
          <cell r="T32">
            <v>0</v>
          </cell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 t="str">
            <v>Holmes</v>
          </cell>
          <cell r="AD32" t="str">
            <v>Other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A33" t="str">
            <v>Indian River</v>
          </cell>
          <cell r="B33" t="str">
            <v>Personnel</v>
          </cell>
          <cell r="C33">
            <v>33919.9</v>
          </cell>
          <cell r="D33">
            <v>18774.79</v>
          </cell>
          <cell r="E33">
            <v>22858.73</v>
          </cell>
          <cell r="F33">
            <v>25514.05</v>
          </cell>
          <cell r="H33" t="str">
            <v>Indian River</v>
          </cell>
          <cell r="I33" t="str">
            <v>Postage</v>
          </cell>
          <cell r="J33">
            <v>4151.9399999999996</v>
          </cell>
          <cell r="K33">
            <v>3494.12</v>
          </cell>
          <cell r="L33">
            <v>2141.91</v>
          </cell>
          <cell r="M33">
            <v>4404.4399999999996</v>
          </cell>
          <cell r="O33" t="str">
            <v>Indian River</v>
          </cell>
          <cell r="P33" t="str">
            <v>Printing</v>
          </cell>
          <cell r="Q33">
            <v>0</v>
          </cell>
          <cell r="R33">
            <v>0</v>
          </cell>
          <cell r="S33">
            <v>0</v>
          </cell>
          <cell r="T33">
            <v>773.69</v>
          </cell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  <cell r="AC33" t="str">
            <v>Indian River</v>
          </cell>
          <cell r="AD33" t="str">
            <v>Other</v>
          </cell>
          <cell r="AE33">
            <v>673.7</v>
          </cell>
          <cell r="AF33">
            <v>480.39</v>
          </cell>
          <cell r="AG33">
            <v>480.39</v>
          </cell>
          <cell r="AH33">
            <v>9486.92</v>
          </cell>
        </row>
        <row r="34">
          <cell r="A34" t="str">
            <v>Jackson</v>
          </cell>
          <cell r="B34" t="str">
            <v>Personnel</v>
          </cell>
          <cell r="C34">
            <v>4164.97</v>
          </cell>
          <cell r="D34">
            <v>4920.07</v>
          </cell>
          <cell r="E34">
            <v>5094.3599999999997</v>
          </cell>
          <cell r="F34">
            <v>4965.32</v>
          </cell>
          <cell r="H34" t="str">
            <v>Jackson</v>
          </cell>
          <cell r="I34" t="str">
            <v>Postage</v>
          </cell>
          <cell r="J34">
            <v>433.78</v>
          </cell>
          <cell r="K34">
            <v>429.18</v>
          </cell>
          <cell r="L34">
            <v>561.61</v>
          </cell>
          <cell r="M34">
            <v>405.57</v>
          </cell>
          <cell r="O34" t="str">
            <v>Jackson</v>
          </cell>
          <cell r="P34" t="str">
            <v>Printing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  <cell r="AC34" t="str">
            <v>Jackson</v>
          </cell>
          <cell r="AD34" t="str">
            <v>Other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Jefferson</v>
          </cell>
          <cell r="B35" t="str">
            <v>Personnel</v>
          </cell>
          <cell r="C35">
            <v>7376.01</v>
          </cell>
          <cell r="D35">
            <v>6268.01</v>
          </cell>
          <cell r="E35">
            <v>12926.98</v>
          </cell>
          <cell r="F35">
            <v>16659.16</v>
          </cell>
          <cell r="H35" t="str">
            <v>Jefferson</v>
          </cell>
          <cell r="I35" t="str">
            <v>Postage</v>
          </cell>
          <cell r="J35">
            <v>138.01</v>
          </cell>
          <cell r="K35">
            <v>24.84</v>
          </cell>
          <cell r="L35">
            <v>196</v>
          </cell>
          <cell r="M35">
            <v>65.17</v>
          </cell>
          <cell r="O35" t="str">
            <v>Jefferson</v>
          </cell>
          <cell r="P35" t="str">
            <v>Printing</v>
          </cell>
          <cell r="Q35">
            <v>0</v>
          </cell>
          <cell r="R35">
            <v>59.94</v>
          </cell>
          <cell r="S35">
            <v>149</v>
          </cell>
          <cell r="T35">
            <v>48.88</v>
          </cell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  <cell r="AC35" t="str">
            <v>Jefferson</v>
          </cell>
          <cell r="AD35" t="str">
            <v>Other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Lafayette</v>
          </cell>
          <cell r="B36" t="str">
            <v>Personnel</v>
          </cell>
          <cell r="C36">
            <v>1477.8</v>
          </cell>
          <cell r="D36">
            <v>1364.67</v>
          </cell>
          <cell r="E36">
            <v>1978.48</v>
          </cell>
          <cell r="F36">
            <v>0</v>
          </cell>
          <cell r="H36" t="str">
            <v>Lafayette</v>
          </cell>
          <cell r="I36" t="str">
            <v>Postage</v>
          </cell>
          <cell r="J36">
            <v>147</v>
          </cell>
          <cell r="K36">
            <v>29.4</v>
          </cell>
          <cell r="L36">
            <v>72.5</v>
          </cell>
          <cell r="M36">
            <v>0</v>
          </cell>
          <cell r="O36" t="str">
            <v>Lafayette</v>
          </cell>
          <cell r="P36" t="str">
            <v>Printing</v>
          </cell>
          <cell r="Q36">
            <v>78</v>
          </cell>
          <cell r="R36">
            <v>15.6</v>
          </cell>
          <cell r="S36">
            <v>37.700000000000003</v>
          </cell>
          <cell r="T36">
            <v>0</v>
          </cell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  <cell r="AC36" t="str">
            <v>Lafayette</v>
          </cell>
          <cell r="AD36" t="str">
            <v>Other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Lake</v>
          </cell>
          <cell r="B37" t="str">
            <v>Personnel</v>
          </cell>
          <cell r="C37">
            <v>41162.53</v>
          </cell>
          <cell r="D37">
            <v>36994.629999999997</v>
          </cell>
          <cell r="E37">
            <v>41367.26</v>
          </cell>
          <cell r="F37">
            <v>36469.449999999997</v>
          </cell>
          <cell r="H37" t="str">
            <v>Lake</v>
          </cell>
          <cell r="I37" t="str">
            <v>Postage</v>
          </cell>
          <cell r="J37">
            <v>4877.75</v>
          </cell>
          <cell r="K37">
            <v>1474.39</v>
          </cell>
          <cell r="L37">
            <v>6427.05</v>
          </cell>
          <cell r="M37">
            <v>5226.1499999999996</v>
          </cell>
          <cell r="O37" t="str">
            <v>Lake</v>
          </cell>
          <cell r="P37" t="str">
            <v>Printing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  <cell r="AC37" t="str">
            <v>Lake</v>
          </cell>
          <cell r="AD37" t="str">
            <v>Other</v>
          </cell>
          <cell r="AE37">
            <v>184.9</v>
          </cell>
          <cell r="AF37">
            <v>997.41</v>
          </cell>
          <cell r="AG37">
            <v>57</v>
          </cell>
          <cell r="AH37">
            <v>38</v>
          </cell>
        </row>
        <row r="38">
          <cell r="A38" t="str">
            <v>Lee</v>
          </cell>
          <cell r="B38" t="str">
            <v>Personnel</v>
          </cell>
          <cell r="C38">
            <v>28288.42</v>
          </cell>
          <cell r="D38">
            <v>31623.57</v>
          </cell>
          <cell r="E38">
            <v>30617.66</v>
          </cell>
          <cell r="F38">
            <v>45560.05</v>
          </cell>
          <cell r="H38" t="str">
            <v>Lee</v>
          </cell>
          <cell r="I38" t="str">
            <v>Postage</v>
          </cell>
          <cell r="J38">
            <v>17321.009999999998</v>
          </cell>
          <cell r="K38">
            <v>12186.6</v>
          </cell>
          <cell r="L38">
            <v>17313.34</v>
          </cell>
          <cell r="M38">
            <v>16638.53</v>
          </cell>
          <cell r="O38" t="str">
            <v>Lee</v>
          </cell>
          <cell r="P38" t="str">
            <v>Printing</v>
          </cell>
          <cell r="Q38">
            <v>10971.52</v>
          </cell>
          <cell r="R38">
            <v>6212.44</v>
          </cell>
          <cell r="S38">
            <v>8734.9599999999991</v>
          </cell>
          <cell r="T38">
            <v>8360.92</v>
          </cell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  <cell r="AC38" t="str">
            <v>Lee</v>
          </cell>
          <cell r="AD38" t="str">
            <v>Other</v>
          </cell>
          <cell r="AE38">
            <v>0</v>
          </cell>
          <cell r="AF38">
            <v>0</v>
          </cell>
          <cell r="AG38">
            <v>650.25</v>
          </cell>
          <cell r="AH38">
            <v>0</v>
          </cell>
        </row>
        <row r="39">
          <cell r="A39" t="str">
            <v>Leon</v>
          </cell>
          <cell r="B39" t="str">
            <v>Personnel</v>
          </cell>
          <cell r="C39">
            <v>32510.44</v>
          </cell>
          <cell r="D39">
            <v>20434.36</v>
          </cell>
          <cell r="E39">
            <v>34495.78</v>
          </cell>
          <cell r="F39">
            <v>42240.69</v>
          </cell>
          <cell r="H39" t="str">
            <v>Leon</v>
          </cell>
          <cell r="I39" t="str">
            <v>Postage</v>
          </cell>
          <cell r="J39">
            <v>5400</v>
          </cell>
          <cell r="K39">
            <v>16000</v>
          </cell>
          <cell r="L39">
            <v>27913.96</v>
          </cell>
          <cell r="M39">
            <v>2800</v>
          </cell>
          <cell r="O39" t="str">
            <v>Leon</v>
          </cell>
          <cell r="P39" t="str">
            <v>Printing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  <cell r="AC39" t="str">
            <v>Leon</v>
          </cell>
          <cell r="AD39" t="str">
            <v>Other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40" t="str">
            <v>Levy</v>
          </cell>
          <cell r="B40" t="str">
            <v>Personnel</v>
          </cell>
          <cell r="C40">
            <v>16737.150000000001</v>
          </cell>
          <cell r="D40">
            <v>13289.14</v>
          </cell>
          <cell r="E40">
            <v>11735.76</v>
          </cell>
          <cell r="F40">
            <v>13756.33</v>
          </cell>
          <cell r="H40" t="str">
            <v>Levy</v>
          </cell>
          <cell r="I40" t="str">
            <v>Postage</v>
          </cell>
          <cell r="J40">
            <v>488.67</v>
          </cell>
          <cell r="K40">
            <v>293.94</v>
          </cell>
          <cell r="L40">
            <v>484.44</v>
          </cell>
          <cell r="M40">
            <v>557.12</v>
          </cell>
          <cell r="O40" t="str">
            <v>Levy</v>
          </cell>
          <cell r="P40" t="str">
            <v>Printing</v>
          </cell>
          <cell r="Q40">
            <v>65.19</v>
          </cell>
          <cell r="R40">
            <v>65.19</v>
          </cell>
          <cell r="S40">
            <v>64.510000000000005</v>
          </cell>
          <cell r="T40">
            <v>64.849999999999994</v>
          </cell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  <cell r="AC40" t="str">
            <v>Levy</v>
          </cell>
          <cell r="AD40" t="str">
            <v>Other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A41" t="str">
            <v>Liberty</v>
          </cell>
          <cell r="B41" t="str">
            <v>Personnel</v>
          </cell>
          <cell r="C41">
            <v>1206.47</v>
          </cell>
          <cell r="D41">
            <v>1217.96</v>
          </cell>
          <cell r="E41">
            <v>1218.01</v>
          </cell>
          <cell r="F41">
            <v>1218.01</v>
          </cell>
          <cell r="H41" t="str">
            <v>Liberty</v>
          </cell>
          <cell r="I41" t="str">
            <v>Postage</v>
          </cell>
          <cell r="J41">
            <v>412.16</v>
          </cell>
          <cell r="K41">
            <v>279.22000000000003</v>
          </cell>
          <cell r="L41">
            <v>622.66</v>
          </cell>
          <cell r="M41">
            <v>361.9</v>
          </cell>
          <cell r="O41" t="str">
            <v>Liberty</v>
          </cell>
          <cell r="P41" t="str">
            <v>Printing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  <cell r="AC41" t="str">
            <v>Liberty</v>
          </cell>
          <cell r="AD41" t="str">
            <v>Other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42" t="str">
            <v>Madison</v>
          </cell>
          <cell r="B42" t="str">
            <v>Personnel</v>
          </cell>
          <cell r="C42">
            <v>1111.07</v>
          </cell>
          <cell r="D42">
            <v>843.14</v>
          </cell>
          <cell r="E42">
            <v>961.56</v>
          </cell>
          <cell r="F42">
            <v>961.56</v>
          </cell>
          <cell r="H42" t="str">
            <v>Madison</v>
          </cell>
          <cell r="I42" t="str">
            <v>Postage</v>
          </cell>
          <cell r="J42">
            <v>330.24</v>
          </cell>
          <cell r="K42">
            <v>175.93</v>
          </cell>
          <cell r="L42">
            <v>377.77</v>
          </cell>
          <cell r="M42">
            <v>306.44</v>
          </cell>
          <cell r="O42" t="str">
            <v>Madison</v>
          </cell>
          <cell r="P42" t="str">
            <v>Printing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  <cell r="AC42" t="str">
            <v>Madison</v>
          </cell>
          <cell r="AD42" t="str">
            <v>Other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A43" t="str">
            <v>Manatee</v>
          </cell>
          <cell r="B43" t="str">
            <v>Personnel</v>
          </cell>
          <cell r="C43">
            <v>13226.84</v>
          </cell>
          <cell r="D43">
            <v>14824.63</v>
          </cell>
          <cell r="E43">
            <v>13379.72</v>
          </cell>
          <cell r="F43">
            <v>14822.83</v>
          </cell>
          <cell r="H43" t="str">
            <v>Manatee</v>
          </cell>
          <cell r="I43" t="str">
            <v>Postage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 t="str">
            <v>Manatee</v>
          </cell>
          <cell r="P43" t="str">
            <v>Printing</v>
          </cell>
          <cell r="Q43">
            <v>1189.9000000000001</v>
          </cell>
          <cell r="R43">
            <v>0</v>
          </cell>
          <cell r="S43">
            <v>0</v>
          </cell>
          <cell r="T43">
            <v>1387</v>
          </cell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  <cell r="AC43" t="str">
            <v>Manatee</v>
          </cell>
          <cell r="AD43" t="str">
            <v>Other</v>
          </cell>
          <cell r="AE43">
            <v>0</v>
          </cell>
          <cell r="AF43">
            <v>190.48</v>
          </cell>
          <cell r="AG43">
            <v>285.72000000000003</v>
          </cell>
          <cell r="AH43">
            <v>285.72000000000003</v>
          </cell>
        </row>
        <row r="44">
          <cell r="A44" t="str">
            <v>Marion</v>
          </cell>
          <cell r="B44" t="str">
            <v>Personnel</v>
          </cell>
          <cell r="C44">
            <v>21758.16</v>
          </cell>
          <cell r="D44">
            <v>19657.05</v>
          </cell>
          <cell r="E44">
            <v>19457.830000000002</v>
          </cell>
          <cell r="F44">
            <v>23576.87</v>
          </cell>
          <cell r="H44" t="str">
            <v>Marion</v>
          </cell>
          <cell r="I44" t="str">
            <v>Postage</v>
          </cell>
          <cell r="J44">
            <v>4644.8500000000004</v>
          </cell>
          <cell r="K44">
            <v>2844.14</v>
          </cell>
          <cell r="L44">
            <v>4139.5</v>
          </cell>
          <cell r="M44">
            <v>4060.99</v>
          </cell>
          <cell r="O44" t="str">
            <v>Marion</v>
          </cell>
          <cell r="P44" t="str">
            <v>Printing</v>
          </cell>
          <cell r="Q44">
            <v>197.65</v>
          </cell>
          <cell r="R44">
            <v>3030.58</v>
          </cell>
          <cell r="S44">
            <v>1172.8399999999999</v>
          </cell>
          <cell r="T44">
            <v>197.65</v>
          </cell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  <cell r="AC44" t="str">
            <v>Marion</v>
          </cell>
          <cell r="AD44" t="str">
            <v>Other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Martin</v>
          </cell>
          <cell r="B45" t="str">
            <v>Personnel</v>
          </cell>
          <cell r="C45">
            <v>21658.92</v>
          </cell>
          <cell r="D45">
            <v>22830.65</v>
          </cell>
          <cell r="E45">
            <v>22944.34</v>
          </cell>
          <cell r="F45">
            <v>26170.48</v>
          </cell>
          <cell r="H45" t="str">
            <v>Martin</v>
          </cell>
          <cell r="I45" t="str">
            <v>Postage</v>
          </cell>
          <cell r="J45">
            <v>1885.81</v>
          </cell>
          <cell r="K45">
            <v>920.92</v>
          </cell>
          <cell r="L45">
            <v>2388.09</v>
          </cell>
          <cell r="M45">
            <v>3300.78</v>
          </cell>
          <cell r="O45" t="str">
            <v>Martin</v>
          </cell>
          <cell r="P45" t="str">
            <v>Printing</v>
          </cell>
          <cell r="Q45">
            <v>1006.45</v>
          </cell>
          <cell r="R45">
            <v>2325.89</v>
          </cell>
          <cell r="S45">
            <v>885.11</v>
          </cell>
          <cell r="T45">
            <v>2274.14</v>
          </cell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  <cell r="AC45" t="str">
            <v>Martin</v>
          </cell>
          <cell r="AD45" t="str">
            <v>Other</v>
          </cell>
          <cell r="AE45">
            <v>36.119999999999997</v>
          </cell>
          <cell r="AF45">
            <v>94.41</v>
          </cell>
          <cell r="AG45">
            <v>93.42</v>
          </cell>
          <cell r="AH45">
            <v>60.31</v>
          </cell>
        </row>
        <row r="46">
          <cell r="A46" t="str">
            <v>Monroe</v>
          </cell>
          <cell r="B46" t="str">
            <v>Personnel</v>
          </cell>
          <cell r="C46">
            <v>21276.22</v>
          </cell>
          <cell r="D46">
            <v>18154.689999999999</v>
          </cell>
          <cell r="E46">
            <v>23309.13</v>
          </cell>
          <cell r="F46">
            <v>19210.62</v>
          </cell>
          <cell r="H46" t="str">
            <v>Monroe</v>
          </cell>
          <cell r="I46" t="str">
            <v>Postage</v>
          </cell>
          <cell r="J46">
            <v>4468.72</v>
          </cell>
          <cell r="K46">
            <v>7929.08</v>
          </cell>
          <cell r="L46">
            <v>4413.55</v>
          </cell>
          <cell r="M46">
            <v>4879.38</v>
          </cell>
          <cell r="O46" t="str">
            <v>Monroe</v>
          </cell>
          <cell r="P46" t="str">
            <v>Printing</v>
          </cell>
          <cell r="Q46">
            <v>384</v>
          </cell>
          <cell r="R46">
            <v>889.5</v>
          </cell>
          <cell r="S46">
            <v>7235</v>
          </cell>
          <cell r="T46">
            <v>505.5</v>
          </cell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  <cell r="AC46" t="str">
            <v>Monroe</v>
          </cell>
          <cell r="AD46" t="str">
            <v>Other</v>
          </cell>
          <cell r="AE46">
            <v>0</v>
          </cell>
          <cell r="AF46">
            <v>0</v>
          </cell>
          <cell r="AG46">
            <v>0</v>
          </cell>
          <cell r="AH46">
            <v>609</v>
          </cell>
        </row>
        <row r="47">
          <cell r="A47" t="str">
            <v>Nassau</v>
          </cell>
          <cell r="B47" t="str">
            <v>Personnel</v>
          </cell>
          <cell r="C47">
            <v>12243.7</v>
          </cell>
          <cell r="D47">
            <v>11493.6</v>
          </cell>
          <cell r="E47">
            <v>14378.41</v>
          </cell>
          <cell r="F47">
            <v>12747.48</v>
          </cell>
          <cell r="H47" t="str">
            <v>Nassau</v>
          </cell>
          <cell r="I47" t="str">
            <v>Postage</v>
          </cell>
          <cell r="J47">
            <v>462.48</v>
          </cell>
          <cell r="K47">
            <v>470.22</v>
          </cell>
          <cell r="L47">
            <v>745.46</v>
          </cell>
          <cell r="M47">
            <v>530.6</v>
          </cell>
          <cell r="O47" t="str">
            <v>Nassau</v>
          </cell>
          <cell r="P47" t="str">
            <v>Printing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 t="str">
            <v>Nassau</v>
          </cell>
          <cell r="AD47" t="str">
            <v>Other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A48" t="str">
            <v>Okaloosa</v>
          </cell>
          <cell r="B48" t="str">
            <v>Personnel</v>
          </cell>
          <cell r="C48">
            <v>11814.82</v>
          </cell>
          <cell r="D48">
            <v>7940.7</v>
          </cell>
          <cell r="E48">
            <v>10221.07</v>
          </cell>
          <cell r="F48">
            <v>8676.2999999999993</v>
          </cell>
          <cell r="H48" t="str">
            <v>Okaloosa</v>
          </cell>
          <cell r="I48" t="str">
            <v>Postage</v>
          </cell>
          <cell r="J48">
            <v>0</v>
          </cell>
          <cell r="K48">
            <v>225</v>
          </cell>
          <cell r="L48">
            <v>5000</v>
          </cell>
          <cell r="M48">
            <v>0</v>
          </cell>
          <cell r="O48" t="str">
            <v>Okaloosa</v>
          </cell>
          <cell r="P48" t="str">
            <v>Printing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  <cell r="AC48" t="str">
            <v>Okaloosa</v>
          </cell>
          <cell r="AD48" t="str">
            <v>Other</v>
          </cell>
          <cell r="AE48">
            <v>926.31</v>
          </cell>
          <cell r="AF48">
            <v>1020.39</v>
          </cell>
          <cell r="AG48">
            <v>1399.53</v>
          </cell>
          <cell r="AH48">
            <v>694.64</v>
          </cell>
        </row>
        <row r="49">
          <cell r="A49" t="str">
            <v>Okeechobee</v>
          </cell>
          <cell r="B49" t="str">
            <v>Personnel</v>
          </cell>
          <cell r="C49">
            <v>16458.919999999998</v>
          </cell>
          <cell r="D49">
            <v>11714.69</v>
          </cell>
          <cell r="E49">
            <v>13277.18</v>
          </cell>
          <cell r="F49">
            <v>13449.89</v>
          </cell>
          <cell r="H49" t="str">
            <v>Okeechobee</v>
          </cell>
          <cell r="I49" t="str">
            <v>Postage</v>
          </cell>
          <cell r="J49">
            <v>1529.82</v>
          </cell>
          <cell r="K49">
            <v>747.77</v>
          </cell>
          <cell r="L49">
            <v>619.15</v>
          </cell>
          <cell r="M49">
            <v>2858.26</v>
          </cell>
          <cell r="O49" t="str">
            <v>Okeechobee</v>
          </cell>
          <cell r="P49" t="str">
            <v>Printing</v>
          </cell>
          <cell r="Q49">
            <v>689.46</v>
          </cell>
          <cell r="R49">
            <v>0</v>
          </cell>
          <cell r="S49">
            <v>0</v>
          </cell>
          <cell r="T49">
            <v>0</v>
          </cell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  <cell r="AC49" t="str">
            <v>Okeechobee</v>
          </cell>
          <cell r="AD49" t="str">
            <v>Other</v>
          </cell>
          <cell r="AE49">
            <v>77.25</v>
          </cell>
          <cell r="AF49">
            <v>63.26</v>
          </cell>
          <cell r="AG49">
            <v>110.18</v>
          </cell>
          <cell r="AH49">
            <v>63.52</v>
          </cell>
        </row>
        <row r="50">
          <cell r="A50" t="str">
            <v>Orange</v>
          </cell>
          <cell r="B50" t="str">
            <v>Personnel</v>
          </cell>
          <cell r="C50">
            <v>54760.84</v>
          </cell>
          <cell r="D50">
            <v>54760.84</v>
          </cell>
          <cell r="E50">
            <v>54760.84</v>
          </cell>
          <cell r="F50">
            <v>54760.84</v>
          </cell>
          <cell r="H50" t="str">
            <v>Orange</v>
          </cell>
          <cell r="I50" t="str">
            <v>Postage</v>
          </cell>
          <cell r="J50">
            <v>31188.68</v>
          </cell>
          <cell r="K50">
            <v>31188.68</v>
          </cell>
          <cell r="L50">
            <v>31188.68</v>
          </cell>
          <cell r="M50">
            <v>31188.69</v>
          </cell>
          <cell r="O50" t="str">
            <v>Orange</v>
          </cell>
          <cell r="P50" t="str">
            <v>Printing</v>
          </cell>
          <cell r="Q50">
            <v>2413.85</v>
          </cell>
          <cell r="R50">
            <v>2413.85</v>
          </cell>
          <cell r="S50">
            <v>2413.85</v>
          </cell>
          <cell r="T50">
            <v>2413.85</v>
          </cell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  <cell r="AC50" t="str">
            <v>Orange</v>
          </cell>
          <cell r="AD50" t="str">
            <v>Other</v>
          </cell>
          <cell r="AE50">
            <v>391.55</v>
          </cell>
          <cell r="AF50">
            <v>391.55</v>
          </cell>
          <cell r="AG50">
            <v>391.55</v>
          </cell>
          <cell r="AH50">
            <v>2296.96</v>
          </cell>
        </row>
        <row r="51">
          <cell r="A51" t="str">
            <v>Osceola</v>
          </cell>
          <cell r="B51" t="str">
            <v>Personnel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 t="str">
            <v>Osceola</v>
          </cell>
          <cell r="I51" t="str">
            <v>Postage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Osceola</v>
          </cell>
          <cell r="P51" t="str">
            <v>Printing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 t="str">
            <v>Osceola</v>
          </cell>
          <cell r="AD51" t="str">
            <v>Other</v>
          </cell>
          <cell r="AE51">
            <v>40626</v>
          </cell>
          <cell r="AF51">
            <v>42415.5</v>
          </cell>
          <cell r="AG51">
            <v>42415.5</v>
          </cell>
          <cell r="AH51">
            <v>42415.5</v>
          </cell>
        </row>
        <row r="52">
          <cell r="A52" t="str">
            <v>Palm Beach</v>
          </cell>
          <cell r="B52" t="str">
            <v>Personnel</v>
          </cell>
          <cell r="C52">
            <v>71515.039999999994</v>
          </cell>
          <cell r="D52">
            <v>59648.7</v>
          </cell>
          <cell r="E52">
            <v>57208.31</v>
          </cell>
          <cell r="F52">
            <v>63540.63</v>
          </cell>
          <cell r="H52" t="str">
            <v>Palm Beach</v>
          </cell>
          <cell r="I52" t="str">
            <v>Postage</v>
          </cell>
          <cell r="J52">
            <v>22170.81</v>
          </cell>
          <cell r="K52">
            <v>11765.05</v>
          </cell>
          <cell r="L52">
            <v>21622.06</v>
          </cell>
          <cell r="M52">
            <v>14359.91</v>
          </cell>
          <cell r="O52" t="str">
            <v>Palm Beach</v>
          </cell>
          <cell r="P52" t="str">
            <v>Printing</v>
          </cell>
          <cell r="Q52">
            <v>14739</v>
          </cell>
          <cell r="R52">
            <v>4533</v>
          </cell>
          <cell r="S52">
            <v>4533</v>
          </cell>
          <cell r="T52">
            <v>9547</v>
          </cell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  <cell r="AC52" t="str">
            <v>Palm Beach</v>
          </cell>
          <cell r="AD52" t="str">
            <v>Other</v>
          </cell>
          <cell r="AE52">
            <v>9490.42</v>
          </cell>
          <cell r="AF52">
            <v>30500</v>
          </cell>
          <cell r="AG52">
            <v>31894.94</v>
          </cell>
          <cell r="AH52">
            <v>13560.02</v>
          </cell>
        </row>
        <row r="53">
          <cell r="A53" t="str">
            <v>Pasco</v>
          </cell>
          <cell r="B53" t="str">
            <v>Personnel</v>
          </cell>
          <cell r="C53">
            <v>18749.939999999999</v>
          </cell>
          <cell r="D53">
            <v>18245.23</v>
          </cell>
          <cell r="E53">
            <v>28709</v>
          </cell>
          <cell r="F53">
            <v>20061.23</v>
          </cell>
          <cell r="H53" t="str">
            <v>Pasco</v>
          </cell>
          <cell r="I53" t="str">
            <v>Postage</v>
          </cell>
          <cell r="J53">
            <v>33.24</v>
          </cell>
          <cell r="K53">
            <v>65.27</v>
          </cell>
          <cell r="L53">
            <v>97</v>
          </cell>
          <cell r="M53">
            <v>86.57</v>
          </cell>
          <cell r="O53" t="str">
            <v>Pasco</v>
          </cell>
          <cell r="P53" t="str">
            <v>Printing</v>
          </cell>
          <cell r="Q53">
            <v>722.9</v>
          </cell>
          <cell r="R53">
            <v>0</v>
          </cell>
          <cell r="S53">
            <v>416</v>
          </cell>
          <cell r="T53">
            <v>0</v>
          </cell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  <cell r="AC53" t="str">
            <v>Pasco</v>
          </cell>
          <cell r="AD53" t="str">
            <v>Other</v>
          </cell>
          <cell r="AE53">
            <v>9774.57</v>
          </cell>
          <cell r="AF53">
            <v>14400.97</v>
          </cell>
          <cell r="AG53">
            <v>5071.8100000000004</v>
          </cell>
          <cell r="AH53">
            <v>16810.22</v>
          </cell>
        </row>
        <row r="54">
          <cell r="A54" t="str">
            <v>Pinellas</v>
          </cell>
          <cell r="B54" t="str">
            <v>Personnel</v>
          </cell>
          <cell r="C54">
            <v>76209.210000000006</v>
          </cell>
          <cell r="D54">
            <v>73404.67</v>
          </cell>
          <cell r="E54">
            <v>76067.929999999993</v>
          </cell>
          <cell r="F54">
            <v>70120.7</v>
          </cell>
          <cell r="H54" t="str">
            <v>Pinellas</v>
          </cell>
          <cell r="I54" t="str">
            <v>Postage</v>
          </cell>
          <cell r="J54">
            <v>12304.92</v>
          </cell>
          <cell r="K54">
            <v>9773.6299999999992</v>
          </cell>
          <cell r="L54">
            <v>12606.14</v>
          </cell>
          <cell r="M54">
            <v>12216.2</v>
          </cell>
          <cell r="O54" t="str">
            <v>Pinellas</v>
          </cell>
          <cell r="P54" t="str">
            <v>Printing</v>
          </cell>
          <cell r="Q54">
            <v>146.72999999999999</v>
          </cell>
          <cell r="R54">
            <v>0</v>
          </cell>
          <cell r="S54">
            <v>149.30000000000001</v>
          </cell>
          <cell r="T54">
            <v>204.06</v>
          </cell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  <cell r="AC54" t="str">
            <v>Pinellas</v>
          </cell>
          <cell r="AD54" t="str">
            <v>Other</v>
          </cell>
          <cell r="AE54">
            <v>13808.16</v>
          </cell>
          <cell r="AF54">
            <v>126</v>
          </cell>
          <cell r="AG54">
            <v>0</v>
          </cell>
          <cell r="AH54">
            <v>126.6</v>
          </cell>
        </row>
        <row r="55">
          <cell r="A55" t="str">
            <v>Polk</v>
          </cell>
          <cell r="B55" t="str">
            <v>Personnel</v>
          </cell>
          <cell r="C55">
            <v>23837.35</v>
          </cell>
          <cell r="D55">
            <v>20898.86</v>
          </cell>
          <cell r="E55">
            <v>22409.13</v>
          </cell>
          <cell r="F55">
            <v>22003.59</v>
          </cell>
          <cell r="H55" t="str">
            <v>Polk</v>
          </cell>
          <cell r="I55" t="str">
            <v>Postage</v>
          </cell>
          <cell r="J55">
            <v>6768.99</v>
          </cell>
          <cell r="K55">
            <v>7531.15</v>
          </cell>
          <cell r="L55">
            <v>8327.4</v>
          </cell>
          <cell r="M55">
            <v>8633.4699999999993</v>
          </cell>
          <cell r="O55" t="str">
            <v>Polk</v>
          </cell>
          <cell r="P55" t="str">
            <v>Printing</v>
          </cell>
          <cell r="Q55">
            <v>7090.5</v>
          </cell>
          <cell r="R55">
            <v>6280.14</v>
          </cell>
          <cell r="S55">
            <v>6483.81</v>
          </cell>
          <cell r="T55">
            <v>5836.5</v>
          </cell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  <cell r="AC55" t="str">
            <v>Polk</v>
          </cell>
          <cell r="AD55" t="str">
            <v>Other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Putnam</v>
          </cell>
          <cell r="B56" t="str">
            <v>Personnel</v>
          </cell>
          <cell r="C56">
            <v>18195.3</v>
          </cell>
          <cell r="D56">
            <v>17042.5</v>
          </cell>
          <cell r="E56">
            <v>16719.77</v>
          </cell>
          <cell r="F56">
            <v>14886.32</v>
          </cell>
          <cell r="H56" t="str">
            <v>Putnam</v>
          </cell>
          <cell r="I56" t="str">
            <v>Postage</v>
          </cell>
          <cell r="J56">
            <v>1167</v>
          </cell>
          <cell r="K56">
            <v>940</v>
          </cell>
          <cell r="L56">
            <v>1175</v>
          </cell>
          <cell r="M56">
            <v>1310</v>
          </cell>
          <cell r="O56" t="str">
            <v>Putnam</v>
          </cell>
          <cell r="P56" t="str">
            <v>Printing</v>
          </cell>
          <cell r="Q56">
            <v>560.29</v>
          </cell>
          <cell r="R56">
            <v>507</v>
          </cell>
          <cell r="S56">
            <v>325</v>
          </cell>
          <cell r="T56">
            <v>424</v>
          </cell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  <cell r="AC56" t="str">
            <v>Putnam</v>
          </cell>
          <cell r="AD56" t="str">
            <v>Other</v>
          </cell>
          <cell r="AE56">
            <v>0</v>
          </cell>
          <cell r="AF56">
            <v>717</v>
          </cell>
          <cell r="AG56">
            <v>531.24</v>
          </cell>
          <cell r="AH56">
            <v>0</v>
          </cell>
        </row>
        <row r="57">
          <cell r="A57" t="str">
            <v>Santa Rosa</v>
          </cell>
          <cell r="B57" t="str">
            <v>Personnel</v>
          </cell>
          <cell r="C57">
            <v>32425.29</v>
          </cell>
          <cell r="D57">
            <v>31372.92</v>
          </cell>
          <cell r="E57">
            <v>34573.35</v>
          </cell>
          <cell r="F57">
            <v>23727.22</v>
          </cell>
          <cell r="H57" t="str">
            <v>Santa Rosa</v>
          </cell>
          <cell r="I57" t="str">
            <v>Postage</v>
          </cell>
          <cell r="J57">
            <v>1607.25</v>
          </cell>
          <cell r="K57">
            <v>1992.72</v>
          </cell>
          <cell r="L57">
            <v>1677.9</v>
          </cell>
          <cell r="M57">
            <v>2429.4299999999998</v>
          </cell>
          <cell r="O57" t="str">
            <v>Santa Rosa</v>
          </cell>
          <cell r="P57" t="str">
            <v>Printing</v>
          </cell>
          <cell r="Q57">
            <v>698.35</v>
          </cell>
          <cell r="R57">
            <v>784.15</v>
          </cell>
          <cell r="S57">
            <v>669.45</v>
          </cell>
          <cell r="T57">
            <v>972.83</v>
          </cell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  <cell r="AC57" t="str">
            <v>Santa Rosa</v>
          </cell>
          <cell r="AD57" t="str">
            <v>Other</v>
          </cell>
          <cell r="AE57">
            <v>1052.92</v>
          </cell>
          <cell r="AF57">
            <v>1004.9</v>
          </cell>
          <cell r="AG57">
            <v>1078.98</v>
          </cell>
          <cell r="AH57">
            <v>1036.28</v>
          </cell>
        </row>
        <row r="58">
          <cell r="A58" t="str">
            <v>Sarasota</v>
          </cell>
          <cell r="B58" t="str">
            <v>Personnel</v>
          </cell>
          <cell r="C58">
            <v>46338.879999999997</v>
          </cell>
          <cell r="D58">
            <v>30592.16</v>
          </cell>
          <cell r="E58">
            <v>40317.120000000003</v>
          </cell>
          <cell r="F58">
            <v>28252.5</v>
          </cell>
          <cell r="H58" t="str">
            <v>Sarasota</v>
          </cell>
          <cell r="I58" t="str">
            <v>Postage</v>
          </cell>
          <cell r="J58">
            <v>14524.64</v>
          </cell>
          <cell r="K58">
            <v>13484.5</v>
          </cell>
          <cell r="L58">
            <v>9572.73</v>
          </cell>
          <cell r="M58">
            <v>14656</v>
          </cell>
          <cell r="O58" t="str">
            <v>Sarasota</v>
          </cell>
          <cell r="P58" t="str">
            <v>Printing</v>
          </cell>
          <cell r="Q58">
            <v>750</v>
          </cell>
          <cell r="R58">
            <v>0</v>
          </cell>
          <cell r="S58">
            <v>0</v>
          </cell>
          <cell r="T58">
            <v>0</v>
          </cell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  <cell r="AC58" t="str">
            <v>Sarasota</v>
          </cell>
          <cell r="AD58" t="str">
            <v>Other</v>
          </cell>
          <cell r="AE58">
            <v>1025.08</v>
          </cell>
          <cell r="AF58">
            <v>2036.68</v>
          </cell>
          <cell r="AG58">
            <v>1777.97</v>
          </cell>
          <cell r="AH58">
            <v>721.41</v>
          </cell>
        </row>
        <row r="59">
          <cell r="A59" t="str">
            <v>Seminole</v>
          </cell>
          <cell r="B59" t="str">
            <v>Personnel</v>
          </cell>
          <cell r="C59">
            <v>27466.23</v>
          </cell>
          <cell r="D59">
            <v>27413.83</v>
          </cell>
          <cell r="E59">
            <v>31815.64</v>
          </cell>
          <cell r="F59">
            <v>30474.21</v>
          </cell>
          <cell r="H59" t="str">
            <v>Seminole</v>
          </cell>
          <cell r="I59" t="str">
            <v>Postage</v>
          </cell>
          <cell r="J59">
            <v>3478.5</v>
          </cell>
          <cell r="K59">
            <v>3493.1</v>
          </cell>
          <cell r="L59">
            <v>6032.13</v>
          </cell>
          <cell r="M59">
            <v>5431.77</v>
          </cell>
          <cell r="O59" t="str">
            <v>Seminole</v>
          </cell>
          <cell r="P59" t="str">
            <v>Printing</v>
          </cell>
          <cell r="Q59">
            <v>1537.34</v>
          </cell>
          <cell r="R59">
            <v>1922.45</v>
          </cell>
          <cell r="S59">
            <v>1943.87</v>
          </cell>
          <cell r="T59">
            <v>0</v>
          </cell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  <cell r="AC59" t="str">
            <v>Seminole</v>
          </cell>
          <cell r="AD59" t="str">
            <v>Other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Saint Johns</v>
          </cell>
          <cell r="B60" t="str">
            <v>Personnel</v>
          </cell>
          <cell r="C60">
            <v>14447.79</v>
          </cell>
          <cell r="D60">
            <v>11328.91</v>
          </cell>
          <cell r="E60">
            <v>11719.54</v>
          </cell>
          <cell r="F60">
            <v>13283.63</v>
          </cell>
          <cell r="H60" t="str">
            <v>Saint Johns</v>
          </cell>
          <cell r="I60" t="str">
            <v>Postage</v>
          </cell>
          <cell r="J60">
            <v>1005.07</v>
          </cell>
          <cell r="K60">
            <v>405.26</v>
          </cell>
          <cell r="L60">
            <v>471.52</v>
          </cell>
          <cell r="M60">
            <v>891.03</v>
          </cell>
          <cell r="O60" t="str">
            <v>Saint Johns</v>
          </cell>
          <cell r="P60" t="str">
            <v>Printing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  <cell r="AC60" t="str">
            <v>Saint Johns</v>
          </cell>
          <cell r="AD60" t="str">
            <v>Other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 t="str">
            <v>Saint Lucie</v>
          </cell>
          <cell r="B61" t="str">
            <v>Personnel</v>
          </cell>
          <cell r="C61">
            <v>34705.07</v>
          </cell>
          <cell r="D61">
            <v>28122.21</v>
          </cell>
          <cell r="E61">
            <v>35452.81</v>
          </cell>
          <cell r="F61">
            <v>32485.66</v>
          </cell>
          <cell r="H61" t="str">
            <v>Saint Lucie</v>
          </cell>
          <cell r="I61" t="str">
            <v>Postage</v>
          </cell>
          <cell r="J61">
            <v>710.49</v>
          </cell>
          <cell r="K61">
            <v>0</v>
          </cell>
          <cell r="L61">
            <v>135.13999999999999</v>
          </cell>
          <cell r="M61">
            <v>19962.2</v>
          </cell>
          <cell r="O61" t="str">
            <v>Saint Lucie</v>
          </cell>
          <cell r="P61" t="str">
            <v>Printing</v>
          </cell>
          <cell r="Q61">
            <v>118.73</v>
          </cell>
          <cell r="R61">
            <v>0</v>
          </cell>
          <cell r="S61">
            <v>41.09</v>
          </cell>
          <cell r="T61">
            <v>0</v>
          </cell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  <cell r="AC61" t="str">
            <v>Saint Lucie</v>
          </cell>
          <cell r="AD61" t="str">
            <v>Other</v>
          </cell>
          <cell r="AE61">
            <v>3295.43</v>
          </cell>
          <cell r="AF61">
            <v>4206.58</v>
          </cell>
          <cell r="AG61">
            <v>0</v>
          </cell>
          <cell r="AH61">
            <v>2124.0700000000002</v>
          </cell>
        </row>
        <row r="62">
          <cell r="A62" t="str">
            <v>Sumter</v>
          </cell>
          <cell r="B62" t="str">
            <v>Personnel</v>
          </cell>
          <cell r="C62">
            <v>12782.08</v>
          </cell>
          <cell r="D62">
            <v>12281.58</v>
          </cell>
          <cell r="E62">
            <v>11374.87</v>
          </cell>
          <cell r="F62">
            <v>12773.7</v>
          </cell>
          <cell r="H62" t="str">
            <v>Sumter</v>
          </cell>
          <cell r="I62" t="str">
            <v>Postage</v>
          </cell>
          <cell r="J62">
            <v>153.69999999999999</v>
          </cell>
          <cell r="K62">
            <v>82.5</v>
          </cell>
          <cell r="L62">
            <v>165</v>
          </cell>
          <cell r="M62">
            <v>300.51</v>
          </cell>
          <cell r="O62" t="str">
            <v>Sumter</v>
          </cell>
          <cell r="P62" t="str">
            <v>Printing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 t="str">
            <v>Sumter</v>
          </cell>
          <cell r="AD62" t="str">
            <v>Other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A63" t="str">
            <v>Suwannee</v>
          </cell>
          <cell r="B63" t="str">
            <v>Personnel</v>
          </cell>
          <cell r="C63">
            <v>3355.31</v>
          </cell>
          <cell r="D63">
            <v>4920.8599999999997</v>
          </cell>
          <cell r="E63">
            <v>3364.43</v>
          </cell>
          <cell r="F63">
            <v>4639.21</v>
          </cell>
          <cell r="H63" t="str">
            <v>Suwannee</v>
          </cell>
          <cell r="I63" t="str">
            <v>Postage</v>
          </cell>
          <cell r="J63">
            <v>429.73</v>
          </cell>
          <cell r="K63">
            <v>478.24</v>
          </cell>
          <cell r="L63">
            <v>402.29</v>
          </cell>
          <cell r="M63">
            <v>419.93</v>
          </cell>
          <cell r="O63" t="str">
            <v>Suwannee</v>
          </cell>
          <cell r="P63" t="str">
            <v>Printing</v>
          </cell>
          <cell r="Q63">
            <v>49.17</v>
          </cell>
          <cell r="R63">
            <v>83.46</v>
          </cell>
          <cell r="S63">
            <v>57.21</v>
          </cell>
          <cell r="T63">
            <v>84.6</v>
          </cell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  <cell r="AC63" t="str">
            <v>Suwannee</v>
          </cell>
          <cell r="AD63" t="str">
            <v>Other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 t="str">
            <v>Taylor</v>
          </cell>
          <cell r="B64" t="str">
            <v>Personnel</v>
          </cell>
          <cell r="C64">
            <v>1262.76</v>
          </cell>
          <cell r="D64">
            <v>1266.31</v>
          </cell>
          <cell r="E64">
            <v>1266.3599999999999</v>
          </cell>
          <cell r="F64">
            <v>1266.69</v>
          </cell>
          <cell r="H64" t="str">
            <v>Taylor</v>
          </cell>
          <cell r="I64" t="str">
            <v>Postage</v>
          </cell>
          <cell r="J64">
            <v>427.2</v>
          </cell>
          <cell r="K64">
            <v>218.5</v>
          </cell>
          <cell r="L64">
            <v>418.3</v>
          </cell>
          <cell r="M64">
            <v>282</v>
          </cell>
          <cell r="O64" t="str">
            <v>Taylor</v>
          </cell>
          <cell r="P64" t="str">
            <v>Printing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  <cell r="AC64" t="str">
            <v>Taylor</v>
          </cell>
          <cell r="AD64" t="str">
            <v>Other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 t="str">
            <v>Union</v>
          </cell>
          <cell r="B65" t="str">
            <v>Personnel</v>
          </cell>
          <cell r="C65">
            <v>0</v>
          </cell>
          <cell r="D65">
            <v>0</v>
          </cell>
          <cell r="E65">
            <v>1731</v>
          </cell>
          <cell r="F65">
            <v>1517.69</v>
          </cell>
          <cell r="H65" t="str">
            <v>Union</v>
          </cell>
          <cell r="I65" t="str">
            <v>Postage</v>
          </cell>
          <cell r="J65">
            <v>0</v>
          </cell>
          <cell r="K65">
            <v>0</v>
          </cell>
          <cell r="L65">
            <v>0</v>
          </cell>
          <cell r="M65">
            <v>411.25</v>
          </cell>
          <cell r="O65" t="str">
            <v>Union</v>
          </cell>
          <cell r="P65" t="str">
            <v>Printing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  <cell r="AC65" t="str">
            <v>Union</v>
          </cell>
          <cell r="AD65" t="str">
            <v>Other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A66" t="str">
            <v>Volusia</v>
          </cell>
          <cell r="B66" t="str">
            <v>Personnel</v>
          </cell>
          <cell r="C66">
            <v>44433.19</v>
          </cell>
          <cell r="D66">
            <v>40018.550000000003</v>
          </cell>
          <cell r="E66">
            <v>41683.54</v>
          </cell>
          <cell r="F66">
            <v>46368.83</v>
          </cell>
          <cell r="H66" t="str">
            <v>Volusia</v>
          </cell>
          <cell r="I66" t="str">
            <v>Postage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 t="str">
            <v>Volusia</v>
          </cell>
          <cell r="P66" t="str">
            <v>Printing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  <cell r="AC66" t="str">
            <v>Volusia</v>
          </cell>
          <cell r="AD66" t="str">
            <v>Other</v>
          </cell>
          <cell r="AE66">
            <v>95.98</v>
          </cell>
          <cell r="AF66">
            <v>50.15</v>
          </cell>
          <cell r="AG66">
            <v>64.48</v>
          </cell>
          <cell r="AH66">
            <v>42.99</v>
          </cell>
        </row>
        <row r="67">
          <cell r="A67" t="str">
            <v>Wakulla</v>
          </cell>
          <cell r="B67" t="str">
            <v>Personnel</v>
          </cell>
          <cell r="C67">
            <v>7528.37</v>
          </cell>
          <cell r="D67">
            <v>7877.01</v>
          </cell>
          <cell r="E67">
            <v>9427.0499999999993</v>
          </cell>
          <cell r="F67">
            <v>8642.3700000000008</v>
          </cell>
          <cell r="H67" t="str">
            <v>Wakulla</v>
          </cell>
          <cell r="I67" t="str">
            <v>Postage</v>
          </cell>
          <cell r="J67">
            <v>36.61</v>
          </cell>
          <cell r="K67">
            <v>32.5</v>
          </cell>
          <cell r="L67">
            <v>32.5</v>
          </cell>
          <cell r="M67">
            <v>32.5</v>
          </cell>
          <cell r="O67" t="str">
            <v>Wakulla</v>
          </cell>
          <cell r="P67" t="str">
            <v>Printing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  <cell r="AC67" t="str">
            <v>Wakulla</v>
          </cell>
          <cell r="AD67" t="str">
            <v>Other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A68" t="str">
            <v>Walton</v>
          </cell>
          <cell r="B68" t="str">
            <v>Personnel</v>
          </cell>
          <cell r="C68">
            <v>12778.73</v>
          </cell>
          <cell r="D68">
            <v>9299.83</v>
          </cell>
          <cell r="E68">
            <v>11442.54</v>
          </cell>
          <cell r="F68">
            <v>9899.49</v>
          </cell>
          <cell r="H68" t="str">
            <v>Walton</v>
          </cell>
          <cell r="I68" t="str">
            <v>Postage</v>
          </cell>
          <cell r="J68">
            <v>818.72</v>
          </cell>
          <cell r="K68">
            <v>433.09</v>
          </cell>
          <cell r="L68">
            <v>1050.93</v>
          </cell>
          <cell r="M68">
            <v>683.13</v>
          </cell>
          <cell r="O68" t="str">
            <v>Walton</v>
          </cell>
          <cell r="P68" t="str">
            <v>Printing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  <cell r="AC68" t="str">
            <v>Walton</v>
          </cell>
          <cell r="AD68" t="str">
            <v>Other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A69" t="str">
            <v>Washington</v>
          </cell>
          <cell r="B69" t="str">
            <v>Personnel</v>
          </cell>
          <cell r="C69">
            <v>15124.82</v>
          </cell>
          <cell r="D69">
            <v>6613.97</v>
          </cell>
          <cell r="E69">
            <v>7737.52</v>
          </cell>
          <cell r="F69">
            <v>6629.61</v>
          </cell>
          <cell r="H69" t="str">
            <v>Washington</v>
          </cell>
          <cell r="I69" t="str">
            <v>Postage</v>
          </cell>
          <cell r="J69">
            <v>541</v>
          </cell>
          <cell r="K69">
            <v>164.5</v>
          </cell>
          <cell r="L69">
            <v>364.25</v>
          </cell>
          <cell r="M69">
            <v>164.5</v>
          </cell>
          <cell r="O69" t="str">
            <v>Washington</v>
          </cell>
          <cell r="P69" t="str">
            <v>Printing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  <cell r="AC69" t="str">
            <v>Washington</v>
          </cell>
          <cell r="AD69" t="str">
            <v>Other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A71" t="str">
            <v>Juror Costs -Petit 15</v>
          </cell>
          <cell r="B71"/>
          <cell r="C71"/>
          <cell r="D71"/>
          <cell r="E71"/>
          <cell r="F71"/>
          <cell r="H71" t="str">
            <v>Juror Costs -Petit 30</v>
          </cell>
          <cell r="I71"/>
          <cell r="J71"/>
          <cell r="K71"/>
          <cell r="L71"/>
          <cell r="M71"/>
          <cell r="O71" t="str">
            <v>Juror Costs -Petit Other</v>
          </cell>
          <cell r="P71"/>
          <cell r="Q71"/>
          <cell r="R71"/>
          <cell r="S71"/>
          <cell r="T71"/>
        </row>
        <row r="72">
          <cell r="A72" t="str">
            <v>SFY1718</v>
          </cell>
          <cell r="B72"/>
          <cell r="C72">
            <v>1</v>
          </cell>
          <cell r="D72">
            <v>2</v>
          </cell>
          <cell r="E72">
            <v>3</v>
          </cell>
          <cell r="F72">
            <v>4</v>
          </cell>
          <cell r="H72" t="str">
            <v>SFY1718</v>
          </cell>
          <cell r="I72"/>
          <cell r="J72">
            <v>1</v>
          </cell>
          <cell r="K72">
            <v>2</v>
          </cell>
          <cell r="L72">
            <v>3</v>
          </cell>
          <cell r="M72">
            <v>4</v>
          </cell>
          <cell r="O72" t="str">
            <v>SFY1718</v>
          </cell>
          <cell r="P72"/>
          <cell r="Q72">
            <v>1</v>
          </cell>
          <cell r="R72">
            <v>2</v>
          </cell>
          <cell r="S72">
            <v>3</v>
          </cell>
          <cell r="T72">
            <v>4</v>
          </cell>
        </row>
        <row r="73">
          <cell r="A73" t="str">
            <v>Alachua</v>
          </cell>
          <cell r="B73" t="str">
            <v>Petit 15</v>
          </cell>
          <cell r="C73">
            <v>9735</v>
          </cell>
          <cell r="D73">
            <v>11715</v>
          </cell>
          <cell r="E73">
            <v>11430</v>
          </cell>
          <cell r="F73">
            <v>11775</v>
          </cell>
          <cell r="H73" t="str">
            <v>Alachua</v>
          </cell>
          <cell r="I73" t="str">
            <v>Petit 30</v>
          </cell>
          <cell r="J73">
            <v>1740</v>
          </cell>
          <cell r="K73">
            <v>4200</v>
          </cell>
          <cell r="L73">
            <v>2790</v>
          </cell>
          <cell r="M73">
            <v>1680</v>
          </cell>
          <cell r="O73" t="str">
            <v>Alachua</v>
          </cell>
          <cell r="P73" t="str">
            <v>Petit Other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 t="str">
            <v>Baker</v>
          </cell>
          <cell r="B74" t="str">
            <v>Petit 15</v>
          </cell>
          <cell r="C74">
            <v>1170</v>
          </cell>
          <cell r="D74">
            <v>1365</v>
          </cell>
          <cell r="E74">
            <v>2460</v>
          </cell>
          <cell r="F74">
            <v>1950</v>
          </cell>
          <cell r="H74" t="str">
            <v>Baker</v>
          </cell>
          <cell r="I74" t="str">
            <v>Petit 30</v>
          </cell>
          <cell r="J74">
            <v>0</v>
          </cell>
          <cell r="K74">
            <v>0</v>
          </cell>
          <cell r="L74">
            <v>360</v>
          </cell>
          <cell r="M74">
            <v>0</v>
          </cell>
          <cell r="O74" t="str">
            <v>Baker</v>
          </cell>
          <cell r="P74" t="str">
            <v>Petit Other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 t="str">
            <v>Bay</v>
          </cell>
          <cell r="B75" t="str">
            <v>Petit 15</v>
          </cell>
          <cell r="C75">
            <v>13335</v>
          </cell>
          <cell r="D75">
            <v>9750</v>
          </cell>
          <cell r="E75">
            <v>12570</v>
          </cell>
          <cell r="F75">
            <v>13440</v>
          </cell>
          <cell r="H75" t="str">
            <v>Bay</v>
          </cell>
          <cell r="I75" t="str">
            <v>Petit 30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Bay</v>
          </cell>
          <cell r="P75" t="str">
            <v>Petit Other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 t="str">
            <v>Bradford</v>
          </cell>
          <cell r="B76" t="str">
            <v>Petit 15</v>
          </cell>
          <cell r="C76">
            <v>7410</v>
          </cell>
          <cell r="D76">
            <v>3675</v>
          </cell>
          <cell r="E76">
            <v>2220</v>
          </cell>
          <cell r="F76">
            <v>1230</v>
          </cell>
          <cell r="H76" t="str">
            <v>Bradford</v>
          </cell>
          <cell r="I76" t="str">
            <v>Petit 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 t="str">
            <v>Bradford</v>
          </cell>
          <cell r="P76" t="str">
            <v>Petit Other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 t="str">
            <v>Brevard</v>
          </cell>
          <cell r="B77" t="str">
            <v>Petit 15</v>
          </cell>
          <cell r="C77">
            <v>39690</v>
          </cell>
          <cell r="D77">
            <v>44325</v>
          </cell>
          <cell r="E77">
            <v>43485</v>
          </cell>
          <cell r="F77">
            <v>42540</v>
          </cell>
          <cell r="H77" t="str">
            <v>Brevard</v>
          </cell>
          <cell r="I77" t="str">
            <v>Petit 30</v>
          </cell>
          <cell r="J77">
            <v>12390</v>
          </cell>
          <cell r="K77">
            <v>12180</v>
          </cell>
          <cell r="L77">
            <v>17070</v>
          </cell>
          <cell r="M77">
            <v>14970</v>
          </cell>
          <cell r="O77" t="str">
            <v>Brevard</v>
          </cell>
          <cell r="P77" t="str">
            <v>Petit Other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Broward</v>
          </cell>
          <cell r="B78" t="str">
            <v>Petit 15</v>
          </cell>
          <cell r="C78">
            <v>40665</v>
          </cell>
          <cell r="D78">
            <v>46680</v>
          </cell>
          <cell r="E78">
            <v>47235</v>
          </cell>
          <cell r="F78">
            <v>52800</v>
          </cell>
          <cell r="H78" t="str">
            <v>Broward</v>
          </cell>
          <cell r="I78" t="str">
            <v>Petit 30</v>
          </cell>
          <cell r="J78">
            <v>53925</v>
          </cell>
          <cell r="K78">
            <v>62535</v>
          </cell>
          <cell r="L78">
            <v>49290</v>
          </cell>
          <cell r="M78">
            <v>62040</v>
          </cell>
          <cell r="O78" t="str">
            <v>Broward</v>
          </cell>
          <cell r="P78" t="str">
            <v>Petit Other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 t="str">
            <v>Calhoun</v>
          </cell>
          <cell r="B79" t="str">
            <v>Petit 15</v>
          </cell>
          <cell r="C79">
            <v>540</v>
          </cell>
          <cell r="D79">
            <v>765</v>
          </cell>
          <cell r="E79">
            <v>1470</v>
          </cell>
          <cell r="F79">
            <v>105</v>
          </cell>
          <cell r="H79" t="str">
            <v>Calhoun</v>
          </cell>
          <cell r="I79" t="str">
            <v>Petit 30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 t="str">
            <v>Calhoun</v>
          </cell>
          <cell r="P79" t="str">
            <v>Petit Other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 t="str">
            <v>Charlotte</v>
          </cell>
          <cell r="B80" t="str">
            <v>Petit 15</v>
          </cell>
          <cell r="C80">
            <v>10995</v>
          </cell>
          <cell r="D80">
            <v>8655</v>
          </cell>
          <cell r="E80">
            <v>14190</v>
          </cell>
          <cell r="F80">
            <v>9570</v>
          </cell>
          <cell r="H80" t="str">
            <v>Charlotte</v>
          </cell>
          <cell r="I80" t="str">
            <v>Petit 30</v>
          </cell>
          <cell r="J80">
            <v>1680</v>
          </cell>
          <cell r="K80">
            <v>1290</v>
          </cell>
          <cell r="L80">
            <v>0</v>
          </cell>
          <cell r="M80">
            <v>0</v>
          </cell>
          <cell r="O80" t="str">
            <v>Charlotte</v>
          </cell>
          <cell r="P80" t="str">
            <v>Petit Other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Citrus</v>
          </cell>
          <cell r="B81" t="str">
            <v>Petit 15</v>
          </cell>
          <cell r="C81">
            <v>6210</v>
          </cell>
          <cell r="D81">
            <v>6075</v>
          </cell>
          <cell r="E81">
            <v>6555</v>
          </cell>
          <cell r="F81">
            <v>7905</v>
          </cell>
          <cell r="H81" t="str">
            <v>Citrus</v>
          </cell>
          <cell r="I81" t="str">
            <v>Petit 30</v>
          </cell>
          <cell r="J81">
            <v>2130</v>
          </cell>
          <cell r="K81">
            <v>3120</v>
          </cell>
          <cell r="L81">
            <v>0</v>
          </cell>
          <cell r="M81">
            <v>0</v>
          </cell>
          <cell r="O81" t="str">
            <v>Citrus</v>
          </cell>
          <cell r="P81" t="str">
            <v>Petit Other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Clay</v>
          </cell>
          <cell r="B82" t="str">
            <v>Petit 15</v>
          </cell>
          <cell r="C82">
            <v>2895</v>
          </cell>
          <cell r="D82">
            <v>2055</v>
          </cell>
          <cell r="E82">
            <v>2910</v>
          </cell>
          <cell r="F82">
            <v>5940</v>
          </cell>
          <cell r="H82" t="str">
            <v>Clay</v>
          </cell>
          <cell r="I82" t="str">
            <v>Petit 30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 t="str">
            <v>Clay</v>
          </cell>
          <cell r="P82" t="str">
            <v>Petit Other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 t="str">
            <v>Collier</v>
          </cell>
          <cell r="B83" t="str">
            <v>Petit 15</v>
          </cell>
          <cell r="C83">
            <v>9135</v>
          </cell>
          <cell r="D83">
            <v>17430</v>
          </cell>
          <cell r="E83">
            <v>17250</v>
          </cell>
          <cell r="F83">
            <v>18495</v>
          </cell>
          <cell r="H83" t="str">
            <v>Collier</v>
          </cell>
          <cell r="I83" t="str">
            <v>Petit 30</v>
          </cell>
          <cell r="J83">
            <v>375</v>
          </cell>
          <cell r="K83">
            <v>2340</v>
          </cell>
          <cell r="L83">
            <v>4950</v>
          </cell>
          <cell r="M83">
            <v>1260</v>
          </cell>
          <cell r="O83" t="str">
            <v>Collier</v>
          </cell>
          <cell r="P83" t="str">
            <v>Petit Other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 t="str">
            <v>Columbia</v>
          </cell>
          <cell r="B84" t="str">
            <v>Petit 15</v>
          </cell>
          <cell r="C84">
            <v>1965</v>
          </cell>
          <cell r="D84">
            <v>2490</v>
          </cell>
          <cell r="E84">
            <v>1365</v>
          </cell>
          <cell r="F84">
            <v>6000</v>
          </cell>
          <cell r="H84" t="str">
            <v>Columbia</v>
          </cell>
          <cell r="I84" t="str">
            <v>Petit 30</v>
          </cell>
          <cell r="J84">
            <v>2610</v>
          </cell>
          <cell r="K84">
            <v>630</v>
          </cell>
          <cell r="L84">
            <v>0</v>
          </cell>
          <cell r="M84">
            <v>2880</v>
          </cell>
          <cell r="O84" t="str">
            <v>Columbia</v>
          </cell>
          <cell r="P84" t="str">
            <v>Petit Other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Miami-Dade</v>
          </cell>
          <cell r="B85" t="str">
            <v>Petit 15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 t="str">
            <v>Miami-Dade</v>
          </cell>
          <cell r="I85" t="str">
            <v>Petit 30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 t="str">
            <v>Miami-Dade</v>
          </cell>
          <cell r="P85" t="str">
            <v>Petit Other</v>
          </cell>
          <cell r="Q85">
            <v>58290</v>
          </cell>
          <cell r="R85">
            <v>62745</v>
          </cell>
          <cell r="S85">
            <v>82515</v>
          </cell>
          <cell r="T85">
            <v>98760</v>
          </cell>
        </row>
        <row r="86">
          <cell r="A86" t="str">
            <v>Desoto</v>
          </cell>
          <cell r="B86" t="str">
            <v>Petit 15</v>
          </cell>
          <cell r="C86">
            <v>690</v>
          </cell>
          <cell r="D86">
            <v>285</v>
          </cell>
          <cell r="E86">
            <v>855</v>
          </cell>
          <cell r="F86">
            <v>360</v>
          </cell>
          <cell r="H86" t="str">
            <v>Desoto</v>
          </cell>
          <cell r="I86" t="str">
            <v>Petit 30</v>
          </cell>
          <cell r="J86">
            <v>780</v>
          </cell>
          <cell r="K86">
            <v>1470</v>
          </cell>
          <cell r="L86">
            <v>1560</v>
          </cell>
          <cell r="M86">
            <v>1170</v>
          </cell>
          <cell r="O86" t="str">
            <v>Desoto</v>
          </cell>
          <cell r="P86" t="str">
            <v>Petit Other</v>
          </cell>
          <cell r="Q86">
            <v>90</v>
          </cell>
          <cell r="R86">
            <v>555</v>
          </cell>
          <cell r="S86">
            <v>630</v>
          </cell>
          <cell r="T86">
            <v>225</v>
          </cell>
        </row>
        <row r="87">
          <cell r="A87" t="str">
            <v>Dixie</v>
          </cell>
          <cell r="B87" t="str">
            <v>Petit 15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 t="str">
            <v>Dixie</v>
          </cell>
          <cell r="I87" t="str">
            <v>Petit 30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 t="str">
            <v>Dixie</v>
          </cell>
          <cell r="P87" t="str">
            <v>Petit Other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Duval</v>
          </cell>
          <cell r="B88" t="str">
            <v>Petit 15</v>
          </cell>
          <cell r="C88">
            <v>23640</v>
          </cell>
          <cell r="D88">
            <v>24630</v>
          </cell>
          <cell r="E88">
            <v>35460</v>
          </cell>
          <cell r="F88">
            <v>32325</v>
          </cell>
          <cell r="H88" t="str">
            <v>Duval</v>
          </cell>
          <cell r="I88" t="str">
            <v>Petit 30</v>
          </cell>
          <cell r="J88">
            <v>6300</v>
          </cell>
          <cell r="K88">
            <v>8490</v>
          </cell>
          <cell r="L88">
            <v>20070</v>
          </cell>
          <cell r="M88">
            <v>5910</v>
          </cell>
          <cell r="O88" t="str">
            <v>Duval</v>
          </cell>
          <cell r="P88" t="str">
            <v>Petit Other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Escambia</v>
          </cell>
          <cell r="B89" t="str">
            <v>Petit 15</v>
          </cell>
          <cell r="C89">
            <v>26340</v>
          </cell>
          <cell r="D89">
            <v>31320</v>
          </cell>
          <cell r="E89">
            <v>23370</v>
          </cell>
          <cell r="F89">
            <v>25080</v>
          </cell>
          <cell r="H89" t="str">
            <v>Escambia</v>
          </cell>
          <cell r="I89" t="str">
            <v>Petit 30</v>
          </cell>
          <cell r="J89">
            <v>210</v>
          </cell>
          <cell r="K89">
            <v>3210</v>
          </cell>
          <cell r="L89">
            <v>1920</v>
          </cell>
          <cell r="M89">
            <v>2490</v>
          </cell>
          <cell r="O89" t="str">
            <v>Escambia</v>
          </cell>
          <cell r="P89" t="str">
            <v>Petit Other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 t="str">
            <v>Flagler</v>
          </cell>
          <cell r="B90" t="str">
            <v>Petit 15</v>
          </cell>
          <cell r="C90">
            <v>4080</v>
          </cell>
          <cell r="D90">
            <v>2865</v>
          </cell>
          <cell r="E90">
            <v>1995</v>
          </cell>
          <cell r="F90">
            <v>3960</v>
          </cell>
          <cell r="H90" t="str">
            <v>Flagler</v>
          </cell>
          <cell r="I90" t="str">
            <v>Petit 30</v>
          </cell>
          <cell r="J90">
            <v>810</v>
          </cell>
          <cell r="K90">
            <v>420</v>
          </cell>
          <cell r="L90">
            <v>600</v>
          </cell>
          <cell r="M90">
            <v>900</v>
          </cell>
          <cell r="O90" t="str">
            <v>Flagler</v>
          </cell>
          <cell r="P90" t="str">
            <v>Petit Other</v>
          </cell>
          <cell r="Q90">
            <v>405</v>
          </cell>
          <cell r="R90">
            <v>495</v>
          </cell>
          <cell r="S90">
            <v>0</v>
          </cell>
          <cell r="T90">
            <v>1005</v>
          </cell>
        </row>
        <row r="91">
          <cell r="A91" t="str">
            <v>Franklin</v>
          </cell>
          <cell r="B91" t="str">
            <v>Petit 15</v>
          </cell>
          <cell r="C91">
            <v>0</v>
          </cell>
          <cell r="D91">
            <v>375</v>
          </cell>
          <cell r="E91">
            <v>0</v>
          </cell>
          <cell r="F91">
            <v>450</v>
          </cell>
          <cell r="H91" t="str">
            <v>Franklin</v>
          </cell>
          <cell r="I91" t="str">
            <v>Petit 30</v>
          </cell>
          <cell r="J91">
            <v>0</v>
          </cell>
          <cell r="K91">
            <v>0</v>
          </cell>
          <cell r="L91">
            <v>0</v>
          </cell>
          <cell r="M91">
            <v>150</v>
          </cell>
          <cell r="O91" t="str">
            <v>Franklin</v>
          </cell>
          <cell r="P91" t="str">
            <v>Petit Other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 t="str">
            <v>Gadsden</v>
          </cell>
          <cell r="B92" t="str">
            <v>Petit 15</v>
          </cell>
          <cell r="C92">
            <v>2145</v>
          </cell>
          <cell r="D92">
            <v>2550</v>
          </cell>
          <cell r="E92">
            <v>2895</v>
          </cell>
          <cell r="F92">
            <v>3315</v>
          </cell>
          <cell r="H92" t="str">
            <v>Gadsden</v>
          </cell>
          <cell r="I92" t="str">
            <v>Petit 30</v>
          </cell>
          <cell r="J92">
            <v>480</v>
          </cell>
          <cell r="K92">
            <v>180</v>
          </cell>
          <cell r="L92">
            <v>0</v>
          </cell>
          <cell r="M92">
            <v>180</v>
          </cell>
          <cell r="O92" t="str">
            <v>Gadsden</v>
          </cell>
          <cell r="P92" t="str">
            <v>Petit Other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 t="str">
            <v>Gilchrist</v>
          </cell>
          <cell r="B93" t="str">
            <v>Petit 15</v>
          </cell>
          <cell r="C93">
            <v>480</v>
          </cell>
          <cell r="D93">
            <v>315</v>
          </cell>
          <cell r="E93">
            <v>1350</v>
          </cell>
          <cell r="F93">
            <v>1635</v>
          </cell>
          <cell r="H93" t="str">
            <v>Gilchrist</v>
          </cell>
          <cell r="I93" t="str">
            <v>Petit 30</v>
          </cell>
          <cell r="J93">
            <v>0</v>
          </cell>
          <cell r="K93">
            <v>0</v>
          </cell>
          <cell r="L93">
            <v>0</v>
          </cell>
          <cell r="M93">
            <v>90</v>
          </cell>
          <cell r="O93" t="str">
            <v>Gilchrist</v>
          </cell>
          <cell r="P93" t="str">
            <v>Petit Other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 t="str">
            <v>Glades</v>
          </cell>
          <cell r="B94" t="str">
            <v>Petit 15</v>
          </cell>
          <cell r="C94">
            <v>435</v>
          </cell>
          <cell r="D94">
            <v>495</v>
          </cell>
          <cell r="E94">
            <v>405</v>
          </cell>
          <cell r="F94">
            <v>1305</v>
          </cell>
          <cell r="H94" t="str">
            <v>Glades</v>
          </cell>
          <cell r="I94" t="str">
            <v>Petit 30</v>
          </cell>
          <cell r="J94">
            <v>0</v>
          </cell>
          <cell r="K94">
            <v>0</v>
          </cell>
          <cell r="L94">
            <v>0</v>
          </cell>
          <cell r="M94">
            <v>90</v>
          </cell>
          <cell r="O94" t="str">
            <v>Glades</v>
          </cell>
          <cell r="P94" t="str">
            <v>Petit Other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 t="str">
            <v>Gulf</v>
          </cell>
          <cell r="B95" t="str">
            <v>Petit 15</v>
          </cell>
          <cell r="C95">
            <v>675</v>
          </cell>
          <cell r="D95">
            <v>1080</v>
          </cell>
          <cell r="E95">
            <v>390</v>
          </cell>
          <cell r="F95">
            <v>0</v>
          </cell>
          <cell r="H95" t="str">
            <v>Gulf</v>
          </cell>
          <cell r="I95" t="str">
            <v>Petit 30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 t="str">
            <v>Gulf</v>
          </cell>
          <cell r="P95" t="str">
            <v>Petit Other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 t="str">
            <v>Hamilton</v>
          </cell>
          <cell r="B96" t="str">
            <v>Petit 15</v>
          </cell>
          <cell r="C96">
            <v>2505</v>
          </cell>
          <cell r="D96">
            <v>1620</v>
          </cell>
          <cell r="E96">
            <v>1650</v>
          </cell>
          <cell r="F96">
            <v>660</v>
          </cell>
          <cell r="H96" t="str">
            <v>Hamilton</v>
          </cell>
          <cell r="I96" t="str">
            <v>Petit 30</v>
          </cell>
          <cell r="J96">
            <v>0</v>
          </cell>
          <cell r="K96">
            <v>0</v>
          </cell>
          <cell r="L96">
            <v>1230</v>
          </cell>
          <cell r="M96">
            <v>0</v>
          </cell>
          <cell r="O96" t="str">
            <v>Hamilton</v>
          </cell>
          <cell r="P96" t="str">
            <v>Petit Other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Hardee</v>
          </cell>
          <cell r="B97" t="str">
            <v>Petit 15</v>
          </cell>
          <cell r="C97">
            <v>1500</v>
          </cell>
          <cell r="D97">
            <v>1260</v>
          </cell>
          <cell r="E97">
            <v>750</v>
          </cell>
          <cell r="F97">
            <v>1155</v>
          </cell>
          <cell r="H97" t="str">
            <v>Hardee</v>
          </cell>
          <cell r="I97" t="str">
            <v>Petit 30</v>
          </cell>
          <cell r="J97">
            <v>480</v>
          </cell>
          <cell r="K97">
            <v>90</v>
          </cell>
          <cell r="L97">
            <v>0</v>
          </cell>
          <cell r="M97">
            <v>0</v>
          </cell>
          <cell r="O97" t="str">
            <v>Hardee</v>
          </cell>
          <cell r="P97" t="str">
            <v>Petit Other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Hendry</v>
          </cell>
          <cell r="B98" t="str">
            <v>Petit 15</v>
          </cell>
          <cell r="C98">
            <v>4500</v>
          </cell>
          <cell r="D98">
            <v>4755</v>
          </cell>
          <cell r="E98">
            <v>3495</v>
          </cell>
          <cell r="F98">
            <v>8955</v>
          </cell>
          <cell r="H98" t="str">
            <v>Hendry</v>
          </cell>
          <cell r="I98" t="str">
            <v>Petit 30</v>
          </cell>
          <cell r="J98">
            <v>180</v>
          </cell>
          <cell r="K98">
            <v>240</v>
          </cell>
          <cell r="L98">
            <v>0</v>
          </cell>
          <cell r="M98">
            <v>0</v>
          </cell>
          <cell r="O98" t="str">
            <v>Hendry</v>
          </cell>
          <cell r="P98" t="str">
            <v>Petit Other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Hernando</v>
          </cell>
          <cell r="B99" t="str">
            <v>Petit 15</v>
          </cell>
          <cell r="C99">
            <v>5740.5</v>
          </cell>
          <cell r="D99">
            <v>8850</v>
          </cell>
          <cell r="E99">
            <v>7650</v>
          </cell>
          <cell r="F99">
            <v>5535</v>
          </cell>
          <cell r="H99" t="str">
            <v>Hernando</v>
          </cell>
          <cell r="I99" t="str">
            <v>Petit 30</v>
          </cell>
          <cell r="J99">
            <v>0</v>
          </cell>
          <cell r="K99">
            <v>840</v>
          </cell>
          <cell r="L99">
            <v>240</v>
          </cell>
          <cell r="M99">
            <v>0</v>
          </cell>
          <cell r="O99" t="str">
            <v>Hernando</v>
          </cell>
          <cell r="P99" t="str">
            <v>Petit Other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Highlands</v>
          </cell>
          <cell r="B100" t="str">
            <v>Petit 15</v>
          </cell>
          <cell r="C100">
            <v>2235</v>
          </cell>
          <cell r="D100">
            <v>2595</v>
          </cell>
          <cell r="E100">
            <v>2580</v>
          </cell>
          <cell r="F100">
            <v>3060</v>
          </cell>
          <cell r="H100" t="str">
            <v>Highlands</v>
          </cell>
          <cell r="I100" t="str">
            <v>Petit 30</v>
          </cell>
          <cell r="J100">
            <v>420</v>
          </cell>
          <cell r="K100">
            <v>0</v>
          </cell>
          <cell r="L100">
            <v>210</v>
          </cell>
          <cell r="M100">
            <v>0</v>
          </cell>
          <cell r="O100" t="str">
            <v>Highlands</v>
          </cell>
          <cell r="P100" t="str">
            <v>Petit Other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Hillsborough</v>
          </cell>
          <cell r="B101" t="str">
            <v>Petit 15</v>
          </cell>
          <cell r="C101">
            <v>46170</v>
          </cell>
          <cell r="D101">
            <v>43455</v>
          </cell>
          <cell r="E101">
            <v>46590</v>
          </cell>
          <cell r="F101">
            <v>45960</v>
          </cell>
          <cell r="H101" t="str">
            <v>Hillsborough</v>
          </cell>
          <cell r="I101" t="str">
            <v>Petit 30</v>
          </cell>
          <cell r="J101">
            <v>11160</v>
          </cell>
          <cell r="K101">
            <v>8580</v>
          </cell>
          <cell r="L101">
            <v>12660</v>
          </cell>
          <cell r="M101">
            <v>8220</v>
          </cell>
          <cell r="O101" t="str">
            <v>Hillsborough</v>
          </cell>
          <cell r="P101" t="str">
            <v>Petit Other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Holmes</v>
          </cell>
          <cell r="B102" t="str">
            <v>Petit 15</v>
          </cell>
          <cell r="C102">
            <v>2385</v>
          </cell>
          <cell r="D102">
            <v>735</v>
          </cell>
          <cell r="E102">
            <v>645</v>
          </cell>
          <cell r="F102">
            <v>1170</v>
          </cell>
          <cell r="H102" t="str">
            <v>Holmes</v>
          </cell>
          <cell r="I102" t="str">
            <v>Petit 30</v>
          </cell>
          <cell r="J102">
            <v>1350</v>
          </cell>
          <cell r="K102">
            <v>90</v>
          </cell>
          <cell r="L102">
            <v>0</v>
          </cell>
          <cell r="M102">
            <v>0</v>
          </cell>
          <cell r="O102" t="str">
            <v>Holmes</v>
          </cell>
          <cell r="P102" t="str">
            <v>Petit Other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Indian River</v>
          </cell>
          <cell r="B103" t="str">
            <v>Petit 15</v>
          </cell>
          <cell r="C103">
            <v>9750</v>
          </cell>
          <cell r="D103">
            <v>8820</v>
          </cell>
          <cell r="E103">
            <v>5490</v>
          </cell>
          <cell r="F103">
            <v>8700</v>
          </cell>
          <cell r="H103" t="str">
            <v>Indian River</v>
          </cell>
          <cell r="I103" t="str">
            <v>Petit 30</v>
          </cell>
          <cell r="J103">
            <v>4530</v>
          </cell>
          <cell r="K103">
            <v>600</v>
          </cell>
          <cell r="L103">
            <v>210</v>
          </cell>
          <cell r="M103">
            <v>1020</v>
          </cell>
          <cell r="O103" t="str">
            <v>Indian River</v>
          </cell>
          <cell r="P103" t="str">
            <v>Petit Other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Jackson</v>
          </cell>
          <cell r="B104" t="str">
            <v>Petit 15</v>
          </cell>
          <cell r="C104">
            <v>1845</v>
          </cell>
          <cell r="D104">
            <v>1800</v>
          </cell>
          <cell r="E104">
            <v>2250</v>
          </cell>
          <cell r="F104">
            <v>2715</v>
          </cell>
          <cell r="H104" t="str">
            <v>Jackson</v>
          </cell>
          <cell r="I104" t="str">
            <v>Petit 30</v>
          </cell>
          <cell r="J104">
            <v>0</v>
          </cell>
          <cell r="K104">
            <v>0</v>
          </cell>
          <cell r="L104">
            <v>0</v>
          </cell>
          <cell r="M104">
            <v>780</v>
          </cell>
          <cell r="O104" t="str">
            <v>Jackson</v>
          </cell>
          <cell r="P104" t="str">
            <v>Petit Other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Jefferson</v>
          </cell>
          <cell r="B105" t="str">
            <v>Petit 15</v>
          </cell>
          <cell r="C105">
            <v>0</v>
          </cell>
          <cell r="D105">
            <v>330</v>
          </cell>
          <cell r="E105">
            <v>2250</v>
          </cell>
          <cell r="F105">
            <v>600</v>
          </cell>
          <cell r="H105" t="str">
            <v>Jefferson</v>
          </cell>
          <cell r="I105" t="str">
            <v>Petit 30</v>
          </cell>
          <cell r="J105">
            <v>0</v>
          </cell>
          <cell r="K105">
            <v>0</v>
          </cell>
          <cell r="L105">
            <v>330</v>
          </cell>
          <cell r="M105">
            <v>0</v>
          </cell>
          <cell r="O105" t="str">
            <v>Jefferson</v>
          </cell>
          <cell r="P105" t="str">
            <v>Petit Other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Lafayette</v>
          </cell>
          <cell r="B106" t="str">
            <v>Petit 15</v>
          </cell>
          <cell r="C106">
            <v>75</v>
          </cell>
          <cell r="D106">
            <v>90</v>
          </cell>
          <cell r="E106">
            <v>135</v>
          </cell>
          <cell r="F106">
            <v>0</v>
          </cell>
          <cell r="H106" t="str">
            <v>Lafayette</v>
          </cell>
          <cell r="I106" t="str">
            <v>Petit 30</v>
          </cell>
          <cell r="J106">
            <v>0</v>
          </cell>
          <cell r="K106">
            <v>0</v>
          </cell>
          <cell r="L106">
            <v>120</v>
          </cell>
          <cell r="M106">
            <v>0</v>
          </cell>
          <cell r="O106" t="str">
            <v>Lafayette</v>
          </cell>
          <cell r="P106" t="str">
            <v>Petit Other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Lake</v>
          </cell>
          <cell r="B107" t="str">
            <v>Petit 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 t="str">
            <v>Lake</v>
          </cell>
          <cell r="I107" t="str">
            <v>Petit 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 t="str">
            <v>Lake</v>
          </cell>
          <cell r="P107" t="str">
            <v>Petit Other</v>
          </cell>
          <cell r="Q107">
            <v>4344.7299999999996</v>
          </cell>
          <cell r="R107">
            <v>7720.21</v>
          </cell>
          <cell r="S107">
            <v>11934.52</v>
          </cell>
          <cell r="T107">
            <v>12927.44</v>
          </cell>
        </row>
        <row r="108">
          <cell r="A108" t="str">
            <v>Lee</v>
          </cell>
          <cell r="B108" t="str">
            <v>Petit 15</v>
          </cell>
          <cell r="C108">
            <v>3585</v>
          </cell>
          <cell r="D108">
            <v>2475</v>
          </cell>
          <cell r="E108">
            <v>3960</v>
          </cell>
          <cell r="F108">
            <v>4665</v>
          </cell>
          <cell r="H108" t="str">
            <v>Lee</v>
          </cell>
          <cell r="I108" t="str">
            <v>Petit 30</v>
          </cell>
          <cell r="J108">
            <v>2940</v>
          </cell>
          <cell r="K108">
            <v>1260</v>
          </cell>
          <cell r="L108">
            <v>840</v>
          </cell>
          <cell r="M108">
            <v>2220</v>
          </cell>
          <cell r="O108" t="str">
            <v>Lee</v>
          </cell>
          <cell r="P108" t="str">
            <v>Petit Other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Leon</v>
          </cell>
          <cell r="B109" t="str">
            <v>Petit 15</v>
          </cell>
          <cell r="C109">
            <v>16785</v>
          </cell>
          <cell r="D109">
            <v>9000</v>
          </cell>
          <cell r="E109">
            <v>14910</v>
          </cell>
          <cell r="F109">
            <v>10935</v>
          </cell>
          <cell r="H109" t="str">
            <v>Leon</v>
          </cell>
          <cell r="I109" t="str">
            <v>Petit 30</v>
          </cell>
          <cell r="J109">
            <v>4770</v>
          </cell>
          <cell r="K109">
            <v>8130</v>
          </cell>
          <cell r="L109">
            <v>9960</v>
          </cell>
          <cell r="M109">
            <v>8790</v>
          </cell>
          <cell r="O109" t="str">
            <v>Leon</v>
          </cell>
          <cell r="P109" t="str">
            <v>Petit Other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Levy</v>
          </cell>
          <cell r="B110" t="str">
            <v>Petit 15</v>
          </cell>
          <cell r="C110">
            <v>0</v>
          </cell>
          <cell r="D110">
            <v>1140</v>
          </cell>
          <cell r="E110">
            <v>1050</v>
          </cell>
          <cell r="F110">
            <v>2190</v>
          </cell>
          <cell r="H110" t="str">
            <v>Levy</v>
          </cell>
          <cell r="I110" t="str">
            <v>Petit 30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 t="str">
            <v>Levy</v>
          </cell>
          <cell r="P110" t="str">
            <v>Petit Other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Liberty</v>
          </cell>
          <cell r="B111" t="str">
            <v>Petit 15</v>
          </cell>
          <cell r="C111">
            <v>510</v>
          </cell>
          <cell r="D111">
            <v>615</v>
          </cell>
          <cell r="E111">
            <v>2385</v>
          </cell>
          <cell r="F111">
            <v>1065</v>
          </cell>
          <cell r="H111" t="str">
            <v>Liberty</v>
          </cell>
          <cell r="I111" t="str">
            <v>Petit 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 t="str">
            <v>Liberty</v>
          </cell>
          <cell r="P111" t="str">
            <v>Petit Other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Madison</v>
          </cell>
          <cell r="B112" t="str">
            <v>Petit 15</v>
          </cell>
          <cell r="C112">
            <v>0</v>
          </cell>
          <cell r="D112">
            <v>1110</v>
          </cell>
          <cell r="E112">
            <v>1050</v>
          </cell>
          <cell r="F112">
            <v>1020</v>
          </cell>
          <cell r="H112" t="str">
            <v>Madison</v>
          </cell>
          <cell r="I112" t="str">
            <v>Petit 30</v>
          </cell>
          <cell r="J112">
            <v>0</v>
          </cell>
          <cell r="K112">
            <v>0</v>
          </cell>
          <cell r="L112">
            <v>180</v>
          </cell>
          <cell r="M112">
            <v>240</v>
          </cell>
          <cell r="O112" t="str">
            <v>Madison</v>
          </cell>
          <cell r="P112" t="str">
            <v>Petit Other</v>
          </cell>
          <cell r="Q112">
            <v>0</v>
          </cell>
          <cell r="R112">
            <v>0</v>
          </cell>
          <cell r="S112">
            <v>600</v>
          </cell>
          <cell r="T112">
            <v>0</v>
          </cell>
        </row>
        <row r="113">
          <cell r="A113" t="str">
            <v>Manatee</v>
          </cell>
          <cell r="B113" t="str">
            <v>Petit 15</v>
          </cell>
          <cell r="C113">
            <v>17250</v>
          </cell>
          <cell r="D113">
            <v>20535</v>
          </cell>
          <cell r="E113">
            <v>16755</v>
          </cell>
          <cell r="F113">
            <v>18195</v>
          </cell>
          <cell r="H113" t="str">
            <v>Manatee</v>
          </cell>
          <cell r="I113" t="str">
            <v>Petit 30</v>
          </cell>
          <cell r="J113">
            <v>2010</v>
          </cell>
          <cell r="K113">
            <v>5520</v>
          </cell>
          <cell r="L113">
            <v>660</v>
          </cell>
          <cell r="M113">
            <v>1080</v>
          </cell>
          <cell r="O113" t="str">
            <v>Manatee</v>
          </cell>
          <cell r="P113" t="str">
            <v>Petit Other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 t="str">
            <v>Marion</v>
          </cell>
          <cell r="B114" t="str">
            <v>Petit 15</v>
          </cell>
          <cell r="C114">
            <v>19950</v>
          </cell>
          <cell r="D114">
            <v>22590</v>
          </cell>
          <cell r="E114">
            <v>19245</v>
          </cell>
          <cell r="F114">
            <v>21015</v>
          </cell>
          <cell r="H114" t="str">
            <v>Marion</v>
          </cell>
          <cell r="I114" t="str">
            <v>Petit 30</v>
          </cell>
          <cell r="J114">
            <v>2160</v>
          </cell>
          <cell r="K114">
            <v>7770</v>
          </cell>
          <cell r="L114">
            <v>600</v>
          </cell>
          <cell r="M114">
            <v>1620</v>
          </cell>
          <cell r="O114" t="str">
            <v>Marion</v>
          </cell>
          <cell r="P114" t="str">
            <v>Petit Other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Martin</v>
          </cell>
          <cell r="B115" t="str">
            <v>Petit 15</v>
          </cell>
          <cell r="C115">
            <v>4530</v>
          </cell>
          <cell r="D115">
            <v>7380</v>
          </cell>
          <cell r="E115">
            <v>9180</v>
          </cell>
          <cell r="F115">
            <v>10140</v>
          </cell>
          <cell r="H115" t="str">
            <v>Martin</v>
          </cell>
          <cell r="I115" t="str">
            <v>Petit 30</v>
          </cell>
          <cell r="J115">
            <v>210</v>
          </cell>
          <cell r="K115">
            <v>930</v>
          </cell>
          <cell r="L115">
            <v>1020</v>
          </cell>
          <cell r="M115">
            <v>9270</v>
          </cell>
          <cell r="O115" t="str">
            <v>Martin</v>
          </cell>
          <cell r="P115" t="str">
            <v>Petit Other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 t="str">
            <v>Monroe</v>
          </cell>
          <cell r="B116" t="str">
            <v>Petit 15</v>
          </cell>
          <cell r="C116">
            <v>7440</v>
          </cell>
          <cell r="D116">
            <v>6150</v>
          </cell>
          <cell r="E116">
            <v>9090</v>
          </cell>
          <cell r="F116">
            <v>7125</v>
          </cell>
          <cell r="H116" t="str">
            <v>Monroe</v>
          </cell>
          <cell r="I116" t="str">
            <v>Petit 30</v>
          </cell>
          <cell r="J116">
            <v>3840</v>
          </cell>
          <cell r="K116">
            <v>1890</v>
          </cell>
          <cell r="L116">
            <v>7890</v>
          </cell>
          <cell r="M116">
            <v>1950</v>
          </cell>
          <cell r="O116" t="str">
            <v>Monroe</v>
          </cell>
          <cell r="P116" t="str">
            <v>Petit Other</v>
          </cell>
          <cell r="Q116">
            <v>0</v>
          </cell>
          <cell r="R116">
            <v>163.24</v>
          </cell>
          <cell r="S116">
            <v>0</v>
          </cell>
          <cell r="T116">
            <v>0</v>
          </cell>
        </row>
        <row r="117">
          <cell r="A117" t="str">
            <v>Nassau</v>
          </cell>
          <cell r="B117" t="str">
            <v>Petit 15</v>
          </cell>
          <cell r="C117">
            <v>1470</v>
          </cell>
          <cell r="D117">
            <v>2295</v>
          </cell>
          <cell r="E117">
            <v>1215</v>
          </cell>
          <cell r="F117">
            <v>2535</v>
          </cell>
          <cell r="H117" t="str">
            <v>Nassau</v>
          </cell>
          <cell r="I117" t="str">
            <v>Petit 30</v>
          </cell>
          <cell r="J117">
            <v>0</v>
          </cell>
          <cell r="K117">
            <v>1080</v>
          </cell>
          <cell r="L117">
            <v>1050</v>
          </cell>
          <cell r="M117">
            <v>810</v>
          </cell>
          <cell r="O117" t="str">
            <v>Nassau</v>
          </cell>
          <cell r="P117" t="str">
            <v>Petit Other</v>
          </cell>
          <cell r="Q117">
            <v>795</v>
          </cell>
          <cell r="R117">
            <v>225</v>
          </cell>
          <cell r="S117">
            <v>570</v>
          </cell>
          <cell r="T117">
            <v>225</v>
          </cell>
        </row>
        <row r="118">
          <cell r="A118" t="str">
            <v>Okaloosa</v>
          </cell>
          <cell r="B118" t="str">
            <v>Petit 15</v>
          </cell>
          <cell r="C118">
            <v>7095</v>
          </cell>
          <cell r="D118">
            <v>5730</v>
          </cell>
          <cell r="E118">
            <v>7005</v>
          </cell>
          <cell r="F118">
            <v>6645</v>
          </cell>
          <cell r="H118" t="str">
            <v>Okaloosa</v>
          </cell>
          <cell r="I118" t="str">
            <v>Petit 30</v>
          </cell>
          <cell r="J118">
            <v>780</v>
          </cell>
          <cell r="K118">
            <v>2880</v>
          </cell>
          <cell r="L118">
            <v>1530</v>
          </cell>
          <cell r="M118">
            <v>3090</v>
          </cell>
          <cell r="O118" t="str">
            <v>Okaloosa</v>
          </cell>
          <cell r="P118" t="str">
            <v>Petit Other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 t="str">
            <v>Okeechobee</v>
          </cell>
          <cell r="B119" t="str">
            <v>Petit 15</v>
          </cell>
          <cell r="C119">
            <v>1395</v>
          </cell>
          <cell r="D119">
            <v>2760</v>
          </cell>
          <cell r="E119">
            <v>2280</v>
          </cell>
          <cell r="F119">
            <v>7065</v>
          </cell>
          <cell r="H119" t="str">
            <v>Okeechobee</v>
          </cell>
          <cell r="I119" t="str">
            <v>Petit 30</v>
          </cell>
          <cell r="J119">
            <v>330</v>
          </cell>
          <cell r="K119">
            <v>120</v>
          </cell>
          <cell r="L119">
            <v>360</v>
          </cell>
          <cell r="M119">
            <v>1830</v>
          </cell>
          <cell r="O119" t="str">
            <v>Okeechobee</v>
          </cell>
          <cell r="P119" t="str">
            <v>Petit Other</v>
          </cell>
          <cell r="Q119">
            <v>360</v>
          </cell>
          <cell r="R119">
            <v>1110</v>
          </cell>
          <cell r="S119">
            <v>0</v>
          </cell>
          <cell r="T119">
            <v>3105</v>
          </cell>
        </row>
        <row r="120">
          <cell r="A120" t="str">
            <v>Orange</v>
          </cell>
          <cell r="B120" t="str">
            <v>Petit 15</v>
          </cell>
          <cell r="C120">
            <v>62580</v>
          </cell>
          <cell r="D120">
            <v>62685</v>
          </cell>
          <cell r="E120">
            <v>71955</v>
          </cell>
          <cell r="F120">
            <v>66720</v>
          </cell>
          <cell r="H120" t="str">
            <v>Orange</v>
          </cell>
          <cell r="I120" t="str">
            <v>Petit 30</v>
          </cell>
          <cell r="J120">
            <v>14070</v>
          </cell>
          <cell r="K120">
            <v>22140</v>
          </cell>
          <cell r="L120">
            <v>29370</v>
          </cell>
          <cell r="M120">
            <v>25950</v>
          </cell>
          <cell r="O120" t="str">
            <v>Orange</v>
          </cell>
          <cell r="P120" t="str">
            <v>Petit Other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 t="str">
            <v>Osceola</v>
          </cell>
          <cell r="B121" t="str">
            <v>Petit 15</v>
          </cell>
          <cell r="C121">
            <v>17940</v>
          </cell>
          <cell r="D121">
            <v>17955</v>
          </cell>
          <cell r="E121">
            <v>20640</v>
          </cell>
          <cell r="F121">
            <v>26625</v>
          </cell>
          <cell r="H121" t="str">
            <v>Osceola</v>
          </cell>
          <cell r="I121" t="str">
            <v>Petit 30</v>
          </cell>
          <cell r="J121">
            <v>630</v>
          </cell>
          <cell r="K121">
            <v>1740</v>
          </cell>
          <cell r="L121">
            <v>3150</v>
          </cell>
          <cell r="M121">
            <v>3690</v>
          </cell>
          <cell r="O121" t="str">
            <v>Osceola</v>
          </cell>
          <cell r="P121" t="str">
            <v>Petit Other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Palm Beach</v>
          </cell>
          <cell r="B122" t="str">
            <v>Petit 15</v>
          </cell>
          <cell r="C122">
            <v>63090</v>
          </cell>
          <cell r="D122">
            <v>56900</v>
          </cell>
          <cell r="E122">
            <v>66855</v>
          </cell>
          <cell r="F122">
            <v>73485</v>
          </cell>
          <cell r="H122" t="str">
            <v>Palm Beach</v>
          </cell>
          <cell r="I122" t="str">
            <v>Petit 30</v>
          </cell>
          <cell r="J122">
            <v>21030</v>
          </cell>
          <cell r="K122">
            <v>18970</v>
          </cell>
          <cell r="L122">
            <v>22290</v>
          </cell>
          <cell r="M122">
            <v>24480</v>
          </cell>
          <cell r="O122" t="str">
            <v>Palm Beach</v>
          </cell>
          <cell r="P122" t="str">
            <v>Petit Other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 t="str">
            <v>Pasco</v>
          </cell>
          <cell r="B123" t="str">
            <v>Petit 15</v>
          </cell>
          <cell r="C123">
            <v>12780</v>
          </cell>
          <cell r="D123">
            <v>22275</v>
          </cell>
          <cell r="E123">
            <v>7380</v>
          </cell>
          <cell r="F123">
            <v>35670</v>
          </cell>
          <cell r="H123" t="str">
            <v>Pasco</v>
          </cell>
          <cell r="I123" t="str">
            <v>Petit 30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 t="str">
            <v>Pasco</v>
          </cell>
          <cell r="P123" t="str">
            <v>Petit Other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 t="str">
            <v>Pinellas</v>
          </cell>
          <cell r="B124" t="str">
            <v>Petit 15</v>
          </cell>
          <cell r="C124">
            <v>45765</v>
          </cell>
          <cell r="D124">
            <v>57285</v>
          </cell>
          <cell r="E124">
            <v>63915</v>
          </cell>
          <cell r="F124">
            <v>59745</v>
          </cell>
          <cell r="H124" t="str">
            <v>Pinellas</v>
          </cell>
          <cell r="I124" t="str">
            <v>Petit 30</v>
          </cell>
          <cell r="J124">
            <v>2730</v>
          </cell>
          <cell r="K124">
            <v>7350</v>
          </cell>
          <cell r="L124">
            <v>13920</v>
          </cell>
          <cell r="M124">
            <v>6150</v>
          </cell>
          <cell r="O124" t="str">
            <v>Pinellas</v>
          </cell>
          <cell r="P124" t="str">
            <v>Petit Other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 t="str">
            <v>Polk</v>
          </cell>
          <cell r="B125" t="str">
            <v>Petit 15</v>
          </cell>
          <cell r="C125">
            <v>20835</v>
          </cell>
          <cell r="D125">
            <v>18720</v>
          </cell>
          <cell r="E125">
            <v>24285</v>
          </cell>
          <cell r="F125">
            <v>23490</v>
          </cell>
          <cell r="H125" t="str">
            <v>Polk</v>
          </cell>
          <cell r="I125" t="str">
            <v>Petit 30</v>
          </cell>
          <cell r="J125">
            <v>6030</v>
          </cell>
          <cell r="K125">
            <v>8820</v>
          </cell>
          <cell r="L125">
            <v>11820</v>
          </cell>
          <cell r="M125">
            <v>11400</v>
          </cell>
          <cell r="O125" t="str">
            <v>Polk</v>
          </cell>
          <cell r="P125" t="str">
            <v>Petit Other</v>
          </cell>
          <cell r="Q125">
            <v>4500</v>
          </cell>
          <cell r="R125">
            <v>13590</v>
          </cell>
          <cell r="S125">
            <v>15675</v>
          </cell>
          <cell r="T125">
            <v>6570</v>
          </cell>
        </row>
        <row r="126">
          <cell r="A126" t="str">
            <v>Putnam</v>
          </cell>
          <cell r="B126" t="str">
            <v>Petit 15</v>
          </cell>
          <cell r="C126">
            <v>3585</v>
          </cell>
          <cell r="D126">
            <v>3630</v>
          </cell>
          <cell r="E126">
            <v>3315</v>
          </cell>
          <cell r="F126">
            <v>3285</v>
          </cell>
          <cell r="H126" t="str">
            <v>Putnam</v>
          </cell>
          <cell r="I126" t="str">
            <v>Petit 30</v>
          </cell>
          <cell r="J126">
            <v>0</v>
          </cell>
          <cell r="K126">
            <v>690</v>
          </cell>
          <cell r="L126">
            <v>1680</v>
          </cell>
          <cell r="M126">
            <v>720</v>
          </cell>
          <cell r="O126" t="str">
            <v>Putnam</v>
          </cell>
          <cell r="P126" t="str">
            <v>Petit Other</v>
          </cell>
          <cell r="Q126">
            <v>585</v>
          </cell>
          <cell r="R126">
            <v>225</v>
          </cell>
          <cell r="S126">
            <v>375</v>
          </cell>
          <cell r="T126">
            <v>1185</v>
          </cell>
        </row>
        <row r="127">
          <cell r="A127" t="str">
            <v>Santa Rosa</v>
          </cell>
          <cell r="B127" t="str">
            <v>Petit 15</v>
          </cell>
          <cell r="C127">
            <v>7050</v>
          </cell>
          <cell r="D127">
            <v>8715</v>
          </cell>
          <cell r="E127">
            <v>5670</v>
          </cell>
          <cell r="F127">
            <v>8700</v>
          </cell>
          <cell r="H127" t="str">
            <v>Santa Rosa</v>
          </cell>
          <cell r="I127" t="str">
            <v>Petit 30</v>
          </cell>
          <cell r="J127">
            <v>5460</v>
          </cell>
          <cell r="K127">
            <v>4260</v>
          </cell>
          <cell r="L127">
            <v>2100</v>
          </cell>
          <cell r="M127">
            <v>2880</v>
          </cell>
          <cell r="O127" t="str">
            <v>Santa Rosa</v>
          </cell>
          <cell r="P127" t="str">
            <v>Petit Other</v>
          </cell>
          <cell r="Q127">
            <v>7950</v>
          </cell>
          <cell r="R127">
            <v>3600</v>
          </cell>
          <cell r="S127">
            <v>495</v>
          </cell>
          <cell r="T127">
            <v>225</v>
          </cell>
        </row>
        <row r="128">
          <cell r="A128" t="str">
            <v>Sarasota</v>
          </cell>
          <cell r="B128" t="str">
            <v>Petit 15</v>
          </cell>
          <cell r="C128">
            <v>31695</v>
          </cell>
          <cell r="D128">
            <v>31125</v>
          </cell>
          <cell r="E128">
            <v>29790</v>
          </cell>
          <cell r="F128">
            <v>37350</v>
          </cell>
          <cell r="H128" t="str">
            <v>Sarasota</v>
          </cell>
          <cell r="I128" t="str">
            <v>Petit 30</v>
          </cell>
          <cell r="J128">
            <v>5190</v>
          </cell>
          <cell r="K128">
            <v>1110</v>
          </cell>
          <cell r="L128">
            <v>1080</v>
          </cell>
          <cell r="M128">
            <v>13350</v>
          </cell>
          <cell r="O128" t="str">
            <v>Sarasota</v>
          </cell>
          <cell r="P128" t="str">
            <v>Petit Other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 t="str">
            <v>Seminole</v>
          </cell>
          <cell r="B129" t="str">
            <v>Petit 15</v>
          </cell>
          <cell r="C129">
            <v>10800</v>
          </cell>
          <cell r="D129">
            <v>16425</v>
          </cell>
          <cell r="E129">
            <v>20685</v>
          </cell>
          <cell r="F129">
            <v>17325</v>
          </cell>
          <cell r="H129" t="str">
            <v>Seminole</v>
          </cell>
          <cell r="I129" t="str">
            <v>Petit 30</v>
          </cell>
          <cell r="J129">
            <v>360</v>
          </cell>
          <cell r="K129">
            <v>3480</v>
          </cell>
          <cell r="L129">
            <v>3000</v>
          </cell>
          <cell r="M129">
            <v>2490</v>
          </cell>
          <cell r="O129" t="str">
            <v>Seminole</v>
          </cell>
          <cell r="P129" t="str">
            <v>Petit Other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 t="str">
            <v>Saint Johns</v>
          </cell>
          <cell r="B130" t="str">
            <v>Petit 15</v>
          </cell>
          <cell r="C130">
            <v>3435</v>
          </cell>
          <cell r="D130">
            <v>3765</v>
          </cell>
          <cell r="E130">
            <v>2625</v>
          </cell>
          <cell r="F130">
            <v>3375</v>
          </cell>
          <cell r="H130" t="str">
            <v>Saint Johns</v>
          </cell>
          <cell r="I130" t="str">
            <v>Petit 30</v>
          </cell>
          <cell r="J130">
            <v>1350</v>
          </cell>
          <cell r="K130">
            <v>1680</v>
          </cell>
          <cell r="L130">
            <v>690</v>
          </cell>
          <cell r="M130">
            <v>480</v>
          </cell>
          <cell r="O130" t="str">
            <v>Saint Johns</v>
          </cell>
          <cell r="P130" t="str">
            <v>Petit Other</v>
          </cell>
          <cell r="Q130">
            <v>5505</v>
          </cell>
          <cell r="R130">
            <v>8670</v>
          </cell>
          <cell r="S130">
            <v>735</v>
          </cell>
          <cell r="T130">
            <v>0</v>
          </cell>
        </row>
        <row r="131">
          <cell r="A131" t="str">
            <v>Saint Lucie</v>
          </cell>
          <cell r="B131" t="str">
            <v>Petit 15</v>
          </cell>
          <cell r="C131">
            <v>18030</v>
          </cell>
          <cell r="D131">
            <v>17805</v>
          </cell>
          <cell r="E131">
            <v>22875</v>
          </cell>
          <cell r="F131">
            <v>28830</v>
          </cell>
          <cell r="H131" t="str">
            <v>Saint Lucie</v>
          </cell>
          <cell r="I131" t="str">
            <v>Petit 30</v>
          </cell>
          <cell r="J131">
            <v>1380</v>
          </cell>
          <cell r="K131">
            <v>5460</v>
          </cell>
          <cell r="L131">
            <v>2580</v>
          </cell>
          <cell r="M131">
            <v>8040</v>
          </cell>
          <cell r="O131" t="str">
            <v>Saint Lucie</v>
          </cell>
          <cell r="P131" t="str">
            <v>Petit Other</v>
          </cell>
          <cell r="Q131">
            <v>779.38</v>
          </cell>
          <cell r="R131">
            <v>1540</v>
          </cell>
          <cell r="S131">
            <v>1995</v>
          </cell>
          <cell r="T131">
            <v>1950</v>
          </cell>
        </row>
        <row r="132">
          <cell r="A132" t="str">
            <v>Sumter</v>
          </cell>
          <cell r="B132" t="str">
            <v>Petit 15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 t="str">
            <v>Sumter</v>
          </cell>
          <cell r="I132" t="str">
            <v>Petit 30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 t="str">
            <v>Sumter</v>
          </cell>
          <cell r="P132" t="str">
            <v>Petit Other</v>
          </cell>
          <cell r="Q132">
            <v>2595</v>
          </cell>
          <cell r="R132">
            <v>3270</v>
          </cell>
          <cell r="S132">
            <v>3660</v>
          </cell>
          <cell r="T132">
            <v>6120</v>
          </cell>
        </row>
        <row r="133">
          <cell r="A133" t="str">
            <v>Suwannee</v>
          </cell>
          <cell r="B133" t="str">
            <v>Petit 15</v>
          </cell>
          <cell r="C133">
            <v>0</v>
          </cell>
          <cell r="D133">
            <v>1620</v>
          </cell>
          <cell r="E133">
            <v>1200</v>
          </cell>
          <cell r="F133">
            <v>2295</v>
          </cell>
          <cell r="H133" t="str">
            <v>Suwannee</v>
          </cell>
          <cell r="I133" t="str">
            <v>Petit 30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 t="str">
            <v>Suwannee</v>
          </cell>
          <cell r="P133" t="str">
            <v>Petit Other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 t="str">
            <v>Taylor</v>
          </cell>
          <cell r="B134" t="str">
            <v>Petit 15</v>
          </cell>
          <cell r="C134">
            <v>855</v>
          </cell>
          <cell r="D134">
            <v>240</v>
          </cell>
          <cell r="E134">
            <v>1290</v>
          </cell>
          <cell r="F134">
            <v>630</v>
          </cell>
          <cell r="H134" t="str">
            <v>Taylor</v>
          </cell>
          <cell r="I134" t="str">
            <v>Petit 30</v>
          </cell>
          <cell r="J134">
            <v>0</v>
          </cell>
          <cell r="K134">
            <v>210</v>
          </cell>
          <cell r="L134">
            <v>0</v>
          </cell>
          <cell r="M134">
            <v>0</v>
          </cell>
          <cell r="O134" t="str">
            <v>Taylor</v>
          </cell>
          <cell r="P134" t="str">
            <v>Petit Other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 t="str">
            <v>Union</v>
          </cell>
          <cell r="B135" t="str">
            <v>Petit 15</v>
          </cell>
          <cell r="C135">
            <v>0</v>
          </cell>
          <cell r="D135">
            <v>0</v>
          </cell>
          <cell r="E135">
            <v>0</v>
          </cell>
          <cell r="F135">
            <v>2265</v>
          </cell>
          <cell r="H135" t="str">
            <v>Union</v>
          </cell>
          <cell r="I135" t="str">
            <v>Petit 30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 t="str">
            <v>Union</v>
          </cell>
          <cell r="P135" t="str">
            <v>Petit Other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 t="str">
            <v>Volusia</v>
          </cell>
          <cell r="B136" t="str">
            <v>Petit 15</v>
          </cell>
          <cell r="C136">
            <v>15870</v>
          </cell>
          <cell r="D136">
            <v>19305</v>
          </cell>
          <cell r="E136">
            <v>27540</v>
          </cell>
          <cell r="F136">
            <v>21750</v>
          </cell>
          <cell r="H136" t="str">
            <v>Volusia</v>
          </cell>
          <cell r="I136" t="str">
            <v>Petit 30</v>
          </cell>
          <cell r="J136">
            <v>1110</v>
          </cell>
          <cell r="K136">
            <v>2970</v>
          </cell>
          <cell r="L136">
            <v>7620</v>
          </cell>
          <cell r="M136">
            <v>3870</v>
          </cell>
          <cell r="O136" t="str">
            <v>Volusia</v>
          </cell>
          <cell r="P136" t="str">
            <v>Petit Other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Wakulla</v>
          </cell>
          <cell r="B137" t="str">
            <v>Petit 15</v>
          </cell>
          <cell r="C137">
            <v>135</v>
          </cell>
          <cell r="D137">
            <v>45</v>
          </cell>
          <cell r="E137">
            <v>0</v>
          </cell>
          <cell r="F137">
            <v>60</v>
          </cell>
          <cell r="H137" t="str">
            <v>Wakulla</v>
          </cell>
          <cell r="I137" t="str">
            <v>Petit 30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 t="str">
            <v>Wakulla</v>
          </cell>
          <cell r="P137" t="str">
            <v>Petit Other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 t="str">
            <v>Walton</v>
          </cell>
          <cell r="B138" t="str">
            <v>Petit 15</v>
          </cell>
          <cell r="C138">
            <v>1905</v>
          </cell>
          <cell r="D138">
            <v>1125</v>
          </cell>
          <cell r="E138">
            <v>255</v>
          </cell>
          <cell r="F138">
            <v>1860</v>
          </cell>
          <cell r="H138" t="str">
            <v>Walton</v>
          </cell>
          <cell r="I138" t="str">
            <v>Petit 30</v>
          </cell>
          <cell r="J138">
            <v>210</v>
          </cell>
          <cell r="K138">
            <v>0</v>
          </cell>
          <cell r="L138">
            <v>0</v>
          </cell>
          <cell r="M138">
            <v>420</v>
          </cell>
          <cell r="O138" t="str">
            <v>Walton</v>
          </cell>
          <cell r="P138" t="str">
            <v>Petit Other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Washington</v>
          </cell>
          <cell r="B139" t="str">
            <v>Petit 15</v>
          </cell>
          <cell r="C139">
            <v>1150</v>
          </cell>
          <cell r="D139">
            <v>420</v>
          </cell>
          <cell r="E139">
            <v>855</v>
          </cell>
          <cell r="F139">
            <v>630</v>
          </cell>
          <cell r="H139" t="str">
            <v>Washington</v>
          </cell>
          <cell r="I139" t="str">
            <v>Petit 30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 t="str">
            <v>Washington</v>
          </cell>
          <cell r="P139" t="str">
            <v>Petit Other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1">
          <cell r="A141" t="str">
            <v>Juror Costs -Grand 15</v>
          </cell>
          <cell r="B141"/>
          <cell r="C141"/>
          <cell r="D141"/>
          <cell r="E141"/>
          <cell r="F141"/>
          <cell r="H141" t="str">
            <v>Juror Costs -Grand 30</v>
          </cell>
          <cell r="I141"/>
          <cell r="J141"/>
          <cell r="K141"/>
          <cell r="L141"/>
          <cell r="M141"/>
          <cell r="O141" t="str">
            <v>Juror Costs -Grand Other</v>
          </cell>
          <cell r="P141"/>
          <cell r="Q141"/>
          <cell r="R141"/>
          <cell r="S141"/>
          <cell r="T141"/>
        </row>
        <row r="142">
          <cell r="A142" t="str">
            <v>SFY1718</v>
          </cell>
          <cell r="B142"/>
          <cell r="C142">
            <v>1</v>
          </cell>
          <cell r="D142">
            <v>2</v>
          </cell>
          <cell r="E142">
            <v>3</v>
          </cell>
          <cell r="F142">
            <v>4</v>
          </cell>
          <cell r="H142" t="str">
            <v>SFY1718</v>
          </cell>
          <cell r="I142"/>
          <cell r="J142">
            <v>1</v>
          </cell>
          <cell r="K142">
            <v>2</v>
          </cell>
          <cell r="L142">
            <v>3</v>
          </cell>
          <cell r="M142">
            <v>4</v>
          </cell>
          <cell r="O142" t="str">
            <v>SFY1718</v>
          </cell>
          <cell r="P142"/>
          <cell r="Q142">
            <v>1</v>
          </cell>
          <cell r="R142">
            <v>2</v>
          </cell>
          <cell r="S142">
            <v>3</v>
          </cell>
          <cell r="T142">
            <v>4</v>
          </cell>
        </row>
        <row r="143">
          <cell r="A143" t="str">
            <v>Alachua</v>
          </cell>
          <cell r="B143" t="str">
            <v>Grand 15</v>
          </cell>
          <cell r="C143">
            <v>0</v>
          </cell>
          <cell r="D143">
            <v>345</v>
          </cell>
          <cell r="E143">
            <v>135</v>
          </cell>
          <cell r="F143">
            <v>120</v>
          </cell>
          <cell r="H143" t="str">
            <v>Alachua</v>
          </cell>
          <cell r="I143" t="str">
            <v>Grand 30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 t="str">
            <v>Alachua</v>
          </cell>
          <cell r="P143" t="str">
            <v>Grand Other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 t="str">
            <v>Baker</v>
          </cell>
          <cell r="B144" t="str">
            <v>Grand 15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 t="str">
            <v>Baker</v>
          </cell>
          <cell r="I144" t="str">
            <v>Grand 30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 t="str">
            <v>Baker</v>
          </cell>
          <cell r="P144" t="str">
            <v>Grand Other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 t="str">
            <v>Bay</v>
          </cell>
          <cell r="B145" t="str">
            <v>Grand 15</v>
          </cell>
          <cell r="C145">
            <v>180</v>
          </cell>
          <cell r="D145">
            <v>165</v>
          </cell>
          <cell r="E145">
            <v>570</v>
          </cell>
          <cell r="F145">
            <v>0</v>
          </cell>
          <cell r="H145" t="str">
            <v>Bay</v>
          </cell>
          <cell r="I145" t="str">
            <v>Grand 30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 t="str">
            <v>Bay</v>
          </cell>
          <cell r="P145" t="str">
            <v>Grand Other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Bradford</v>
          </cell>
          <cell r="B146" t="str">
            <v>Grand 15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 t="str">
            <v>Bradford</v>
          </cell>
          <cell r="I146" t="str">
            <v>Grand 30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 t="str">
            <v>Bradford</v>
          </cell>
          <cell r="P146" t="str">
            <v>Grand Other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 t="str">
            <v>Brevard</v>
          </cell>
          <cell r="B147" t="str">
            <v>Grand 15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 t="str">
            <v>Brevard</v>
          </cell>
          <cell r="I147" t="str">
            <v>Grand 30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 t="str">
            <v>Brevard</v>
          </cell>
          <cell r="P147" t="str">
            <v>Grand Other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Broward</v>
          </cell>
          <cell r="B148" t="str">
            <v>Grand 15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 t="str">
            <v>Broward</v>
          </cell>
          <cell r="I148" t="str">
            <v>Grand 30</v>
          </cell>
          <cell r="J148">
            <v>2760</v>
          </cell>
          <cell r="K148">
            <v>8160</v>
          </cell>
          <cell r="L148">
            <v>4320</v>
          </cell>
          <cell r="M148">
            <v>8670</v>
          </cell>
          <cell r="O148" t="str">
            <v>Broward</v>
          </cell>
          <cell r="P148" t="str">
            <v>Grand Other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 t="str">
            <v>Calhoun</v>
          </cell>
          <cell r="B149" t="str">
            <v>Grand 15</v>
          </cell>
          <cell r="C149">
            <v>255</v>
          </cell>
          <cell r="D149">
            <v>0</v>
          </cell>
          <cell r="E149">
            <v>315</v>
          </cell>
          <cell r="F149">
            <v>0</v>
          </cell>
          <cell r="H149" t="str">
            <v>Calhoun</v>
          </cell>
          <cell r="I149" t="str">
            <v>Grand 30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 t="str">
            <v>Calhoun</v>
          </cell>
          <cell r="P149" t="str">
            <v>Grand Other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 t="str">
            <v>Charlotte</v>
          </cell>
          <cell r="B150" t="str">
            <v>Grand 15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 t="str">
            <v>Charlotte</v>
          </cell>
          <cell r="I150" t="str">
            <v>Grand 30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 t="str">
            <v>Charlotte</v>
          </cell>
          <cell r="P150" t="str">
            <v>Grand Other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 t="str">
            <v>Citrus</v>
          </cell>
          <cell r="B151" t="str">
            <v>Grand 15</v>
          </cell>
          <cell r="C151">
            <v>615</v>
          </cell>
          <cell r="D151">
            <v>0</v>
          </cell>
          <cell r="E151">
            <v>615</v>
          </cell>
          <cell r="F151">
            <v>0</v>
          </cell>
          <cell r="H151" t="str">
            <v>Citrus</v>
          </cell>
          <cell r="I151" t="str">
            <v>Grand 30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 t="str">
            <v>Citrus</v>
          </cell>
          <cell r="P151" t="str">
            <v>Grand Other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 t="str">
            <v>Clay</v>
          </cell>
          <cell r="B152" t="str">
            <v>Grand 15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 t="str">
            <v>Clay</v>
          </cell>
          <cell r="I152" t="str">
            <v>Grand 30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 t="str">
            <v>Clay</v>
          </cell>
          <cell r="P152" t="str">
            <v>Grand Other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 t="str">
            <v>Collier</v>
          </cell>
          <cell r="B153" t="str">
            <v>Grand 15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 t="str">
            <v>Collier</v>
          </cell>
          <cell r="I153" t="str">
            <v>Grand 30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 t="str">
            <v>Collier</v>
          </cell>
          <cell r="P153" t="str">
            <v>Grand Other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 t="str">
            <v>Columbia</v>
          </cell>
          <cell r="B154" t="str">
            <v>Grand 15</v>
          </cell>
          <cell r="C154">
            <v>0</v>
          </cell>
          <cell r="D154">
            <v>450</v>
          </cell>
          <cell r="E154">
            <v>0</v>
          </cell>
          <cell r="F154">
            <v>0</v>
          </cell>
          <cell r="H154" t="str">
            <v>Columbia</v>
          </cell>
          <cell r="I154" t="str">
            <v>Grand 30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 t="str">
            <v>Columbia</v>
          </cell>
          <cell r="P154" t="str">
            <v>Grand Other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 t="str">
            <v>Miami-Dade</v>
          </cell>
          <cell r="B155" t="str">
            <v>Grand 15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H155" t="str">
            <v>Miami-Dade</v>
          </cell>
          <cell r="I155" t="str">
            <v>Grand 30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 t="str">
            <v>Miami-Dade</v>
          </cell>
          <cell r="P155" t="str">
            <v>Grand Other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 t="str">
            <v>Desoto</v>
          </cell>
          <cell r="B156" t="str">
            <v>Grand 15</v>
          </cell>
          <cell r="C156">
            <v>120</v>
          </cell>
          <cell r="D156">
            <v>0</v>
          </cell>
          <cell r="E156">
            <v>0</v>
          </cell>
          <cell r="F156">
            <v>0</v>
          </cell>
          <cell r="H156" t="str">
            <v>Desoto</v>
          </cell>
          <cell r="I156" t="str">
            <v>Grand 30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 t="str">
            <v>Desoto</v>
          </cell>
          <cell r="P156" t="str">
            <v>Grand Other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 t="str">
            <v>Dixie</v>
          </cell>
          <cell r="B157" t="str">
            <v>Grand 15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 t="str">
            <v>Dixie</v>
          </cell>
          <cell r="I157" t="str">
            <v>Grand 30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 t="str">
            <v>Dixie</v>
          </cell>
          <cell r="P157" t="str">
            <v>Grand Other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 t="str">
            <v>Duval</v>
          </cell>
          <cell r="B158" t="str">
            <v>Grand 15</v>
          </cell>
          <cell r="C158">
            <v>120</v>
          </cell>
          <cell r="D158">
            <v>330</v>
          </cell>
          <cell r="E158">
            <v>225</v>
          </cell>
          <cell r="F158">
            <v>165</v>
          </cell>
          <cell r="H158" t="str">
            <v>Duval</v>
          </cell>
          <cell r="I158" t="str">
            <v>Grand 30</v>
          </cell>
          <cell r="J158">
            <v>0</v>
          </cell>
          <cell r="K158">
            <v>510</v>
          </cell>
          <cell r="L158">
            <v>3360</v>
          </cell>
          <cell r="M158">
            <v>0</v>
          </cell>
          <cell r="O158" t="str">
            <v>Duval</v>
          </cell>
          <cell r="P158" t="str">
            <v>Grand Other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 t="str">
            <v>Escambia</v>
          </cell>
          <cell r="B159" t="str">
            <v>Grand 15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 t="str">
            <v>Escambia</v>
          </cell>
          <cell r="I159" t="str">
            <v>Grand 30</v>
          </cell>
          <cell r="J159">
            <v>960</v>
          </cell>
          <cell r="K159">
            <v>1500</v>
          </cell>
          <cell r="L159">
            <v>1050</v>
          </cell>
          <cell r="M159">
            <v>420</v>
          </cell>
          <cell r="O159" t="str">
            <v>Escambia</v>
          </cell>
          <cell r="P159" t="str">
            <v>Grand Other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 t="str">
            <v>Flagler</v>
          </cell>
          <cell r="B160" t="str">
            <v>Grand 15</v>
          </cell>
          <cell r="C160">
            <v>0</v>
          </cell>
          <cell r="D160">
            <v>0</v>
          </cell>
          <cell r="E160">
            <v>0</v>
          </cell>
          <cell r="F160">
            <v>150</v>
          </cell>
          <cell r="H160" t="str">
            <v>Flagler</v>
          </cell>
          <cell r="I160" t="str">
            <v>Grand 30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 t="str">
            <v>Flagler</v>
          </cell>
          <cell r="P160" t="str">
            <v>Grand Other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 t="str">
            <v>Franklin</v>
          </cell>
          <cell r="B161" t="str">
            <v>Grand 15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 t="str">
            <v>Franklin</v>
          </cell>
          <cell r="I161" t="str">
            <v>Grand 30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 t="str">
            <v>Franklin</v>
          </cell>
          <cell r="P161" t="str">
            <v>Grand Other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 t="str">
            <v>Gadsden</v>
          </cell>
          <cell r="B162" t="str">
            <v>Grand 15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 t="str">
            <v>Gadsden</v>
          </cell>
          <cell r="I162" t="str">
            <v>Grand 30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 t="str">
            <v>Gadsden</v>
          </cell>
          <cell r="P162" t="str">
            <v>Grand Other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 t="str">
            <v>Gilchrist</v>
          </cell>
          <cell r="B163" t="str">
            <v>Grand 15</v>
          </cell>
          <cell r="C163">
            <v>210</v>
          </cell>
          <cell r="D163">
            <v>0</v>
          </cell>
          <cell r="E163">
            <v>270</v>
          </cell>
          <cell r="F163">
            <v>0</v>
          </cell>
          <cell r="H163" t="str">
            <v>Gilchrist</v>
          </cell>
          <cell r="I163" t="str">
            <v>Grand 30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 t="str">
            <v>Gilchrist</v>
          </cell>
          <cell r="P163" t="str">
            <v>Grand Other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 t="str">
            <v>Glades</v>
          </cell>
          <cell r="B164" t="str">
            <v>Grand 15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 t="str">
            <v>Glades</v>
          </cell>
          <cell r="I164" t="str">
            <v>Grand 30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 t="str">
            <v>Glades</v>
          </cell>
          <cell r="P164" t="str">
            <v>Grand Other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 t="str">
            <v>Gulf</v>
          </cell>
          <cell r="B165" t="str">
            <v>Grand 15</v>
          </cell>
          <cell r="C165">
            <v>330</v>
          </cell>
          <cell r="D165">
            <v>0</v>
          </cell>
          <cell r="E165">
            <v>450</v>
          </cell>
          <cell r="F165">
            <v>15</v>
          </cell>
          <cell r="H165" t="str">
            <v>Gulf</v>
          </cell>
          <cell r="I165" t="str">
            <v>Grand 30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 t="str">
            <v>Gulf</v>
          </cell>
          <cell r="P165" t="str">
            <v>Grand Other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 t="str">
            <v>Hamilton</v>
          </cell>
          <cell r="B166" t="str">
            <v>Grand 15</v>
          </cell>
          <cell r="C166">
            <v>120</v>
          </cell>
          <cell r="D166">
            <v>0</v>
          </cell>
          <cell r="E166">
            <v>0</v>
          </cell>
          <cell r="F166">
            <v>0</v>
          </cell>
          <cell r="H166" t="str">
            <v>Hamilton</v>
          </cell>
          <cell r="I166" t="str">
            <v>Grand 30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 t="str">
            <v>Hamilton</v>
          </cell>
          <cell r="P166" t="str">
            <v>Grand Other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 t="str">
            <v>Hardee</v>
          </cell>
          <cell r="B167" t="str">
            <v>Grand 15</v>
          </cell>
          <cell r="C167">
            <v>585</v>
          </cell>
          <cell r="D167">
            <v>0</v>
          </cell>
          <cell r="E167">
            <v>675</v>
          </cell>
          <cell r="F167">
            <v>0</v>
          </cell>
          <cell r="H167" t="str">
            <v>Hardee</v>
          </cell>
          <cell r="I167" t="str">
            <v>Grand 30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 t="str">
            <v>Hardee</v>
          </cell>
          <cell r="P167" t="str">
            <v>Grand Other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 t="str">
            <v>Hendry</v>
          </cell>
          <cell r="B168" t="str">
            <v>Grand 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 t="str">
            <v>Hendry</v>
          </cell>
          <cell r="I168" t="str">
            <v>Grand 30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 t="str">
            <v>Hendry</v>
          </cell>
          <cell r="P168" t="str">
            <v>Grand Other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 t="str">
            <v>Hernando</v>
          </cell>
          <cell r="B169" t="str">
            <v>Grand 15</v>
          </cell>
          <cell r="C169">
            <v>0</v>
          </cell>
          <cell r="D169">
            <v>0</v>
          </cell>
          <cell r="E169">
            <v>540</v>
          </cell>
          <cell r="F169">
            <v>105</v>
          </cell>
          <cell r="H169" t="str">
            <v>Hernando</v>
          </cell>
          <cell r="I169" t="str">
            <v>Grand 30</v>
          </cell>
          <cell r="J169">
            <v>0</v>
          </cell>
          <cell r="K169">
            <v>0</v>
          </cell>
          <cell r="L169">
            <v>360</v>
          </cell>
          <cell r="M169">
            <v>0</v>
          </cell>
          <cell r="O169" t="str">
            <v>Hernando</v>
          </cell>
          <cell r="P169" t="str">
            <v>Grand Other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Highlands</v>
          </cell>
          <cell r="B170" t="str">
            <v>Grand 15</v>
          </cell>
          <cell r="C170">
            <v>540</v>
          </cell>
          <cell r="D170">
            <v>0</v>
          </cell>
          <cell r="E170">
            <v>720</v>
          </cell>
          <cell r="F170">
            <v>225</v>
          </cell>
          <cell r="H170" t="str">
            <v>Highlands</v>
          </cell>
          <cell r="I170" t="str">
            <v>Grand 30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 t="str">
            <v>Highlands</v>
          </cell>
          <cell r="P170" t="str">
            <v>Grand Other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 t="str">
            <v>Hillsborough</v>
          </cell>
          <cell r="B171" t="str">
            <v>Grand 15</v>
          </cell>
          <cell r="C171">
            <v>1320</v>
          </cell>
          <cell r="D171">
            <v>15</v>
          </cell>
          <cell r="E171">
            <v>1560</v>
          </cell>
          <cell r="F171">
            <v>0</v>
          </cell>
          <cell r="H171" t="str">
            <v>Hillsborough</v>
          </cell>
          <cell r="I171" t="str">
            <v>Grand 30</v>
          </cell>
          <cell r="J171">
            <v>450</v>
          </cell>
          <cell r="K171">
            <v>1470</v>
          </cell>
          <cell r="L171">
            <v>900</v>
          </cell>
          <cell r="M171">
            <v>2100</v>
          </cell>
          <cell r="O171" t="str">
            <v>Hillsborough</v>
          </cell>
          <cell r="P171" t="str">
            <v>Grand Other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 t="str">
            <v>Holmes</v>
          </cell>
          <cell r="B172" t="str">
            <v>Grand 15</v>
          </cell>
          <cell r="C172">
            <v>0</v>
          </cell>
          <cell r="D172">
            <v>0</v>
          </cell>
          <cell r="E172">
            <v>285</v>
          </cell>
          <cell r="F172">
            <v>0</v>
          </cell>
          <cell r="H172" t="str">
            <v>Holmes</v>
          </cell>
          <cell r="I172" t="str">
            <v>Grand 30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 t="str">
            <v>Holmes</v>
          </cell>
          <cell r="P172" t="str">
            <v>Grand Other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 t="str">
            <v>Indian River</v>
          </cell>
          <cell r="B173" t="str">
            <v>Grand 15</v>
          </cell>
          <cell r="C173">
            <v>495</v>
          </cell>
          <cell r="D173">
            <v>0</v>
          </cell>
          <cell r="E173">
            <v>570</v>
          </cell>
          <cell r="F173">
            <v>180</v>
          </cell>
          <cell r="H173" t="str">
            <v>Indian River</v>
          </cell>
          <cell r="I173" t="str">
            <v>Grand 30</v>
          </cell>
          <cell r="J173">
            <v>990</v>
          </cell>
          <cell r="K173">
            <v>0</v>
          </cell>
          <cell r="L173">
            <v>0</v>
          </cell>
          <cell r="M173">
            <v>0</v>
          </cell>
          <cell r="O173" t="str">
            <v>Indian River</v>
          </cell>
          <cell r="P173" t="str">
            <v>Grand Other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 t="str">
            <v>Jackson</v>
          </cell>
          <cell r="B174" t="str">
            <v>Grand 15</v>
          </cell>
          <cell r="C174">
            <v>540</v>
          </cell>
          <cell r="D174">
            <v>0</v>
          </cell>
          <cell r="E174">
            <v>435</v>
          </cell>
          <cell r="F174">
            <v>105</v>
          </cell>
          <cell r="H174" t="str">
            <v>Jackson</v>
          </cell>
          <cell r="I174" t="str">
            <v>Grand 30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 t="str">
            <v>Jackson</v>
          </cell>
          <cell r="P174" t="str">
            <v>Grand Other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 t="str">
            <v>Jefferson</v>
          </cell>
          <cell r="B175" t="str">
            <v>Grand 15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 t="str">
            <v>Jefferson</v>
          </cell>
          <cell r="I175" t="str">
            <v>Grand 30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 t="str">
            <v>Jefferson</v>
          </cell>
          <cell r="P175" t="str">
            <v>Grand Other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 t="str">
            <v>Lafayette</v>
          </cell>
          <cell r="B176" t="str">
            <v>Grand 15</v>
          </cell>
          <cell r="C176">
            <v>0</v>
          </cell>
          <cell r="D176">
            <v>0</v>
          </cell>
          <cell r="E176">
            <v>300</v>
          </cell>
          <cell r="F176">
            <v>0</v>
          </cell>
          <cell r="H176" t="str">
            <v>Lafayette</v>
          </cell>
          <cell r="I176" t="str">
            <v>Grand 30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 t="str">
            <v>Lafayette</v>
          </cell>
          <cell r="P176" t="str">
            <v>Grand Other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 t="str">
            <v>Lake</v>
          </cell>
          <cell r="B177" t="str">
            <v>Grand 15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 t="str">
            <v>Lake</v>
          </cell>
          <cell r="I177" t="str">
            <v>Grand 30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 t="str">
            <v>Lake</v>
          </cell>
          <cell r="P177" t="str">
            <v>Grand Other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 t="str">
            <v>Lee</v>
          </cell>
          <cell r="B178" t="str">
            <v>Grand 15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 t="str">
            <v>Lee</v>
          </cell>
          <cell r="I178" t="str">
            <v>Grand 30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 t="str">
            <v>Lee</v>
          </cell>
          <cell r="P178" t="str">
            <v>Grand Other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 t="str">
            <v>Leon</v>
          </cell>
          <cell r="B179" t="str">
            <v>Grand 15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 t="str">
            <v>Leon</v>
          </cell>
          <cell r="I179" t="str">
            <v>Grand 30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 t="str">
            <v>Leon</v>
          </cell>
          <cell r="P179" t="str">
            <v>Grand Other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 t="str">
            <v>Levy</v>
          </cell>
          <cell r="B180" t="str">
            <v>Grand 15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 t="str">
            <v>Levy</v>
          </cell>
          <cell r="I180" t="str">
            <v>Grand 30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 t="str">
            <v>Levy</v>
          </cell>
          <cell r="P180" t="str">
            <v>Grand Other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Liberty</v>
          </cell>
          <cell r="B181" t="str">
            <v>Grand 15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 t="str">
            <v>Liberty</v>
          </cell>
          <cell r="I181" t="str">
            <v>Grand 30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 t="str">
            <v>Liberty</v>
          </cell>
          <cell r="P181" t="str">
            <v>Grand Other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 t="str">
            <v>Madison</v>
          </cell>
          <cell r="B182" t="str">
            <v>Grand 15</v>
          </cell>
          <cell r="C182">
            <v>420</v>
          </cell>
          <cell r="D182">
            <v>195</v>
          </cell>
          <cell r="E182">
            <v>345</v>
          </cell>
          <cell r="F182">
            <v>225</v>
          </cell>
          <cell r="H182" t="str">
            <v>Madison</v>
          </cell>
          <cell r="I182" t="str">
            <v>Grand 30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 t="str">
            <v>Madison</v>
          </cell>
          <cell r="P182" t="str">
            <v>Grand Other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 t="str">
            <v>Manatee</v>
          </cell>
          <cell r="B183" t="str">
            <v>Grand 15</v>
          </cell>
          <cell r="C183">
            <v>0</v>
          </cell>
          <cell r="D183">
            <v>0</v>
          </cell>
          <cell r="E183">
            <v>0</v>
          </cell>
          <cell r="F183">
            <v>420</v>
          </cell>
          <cell r="H183" t="str">
            <v>Manatee</v>
          </cell>
          <cell r="I183" t="str">
            <v>Grand 30</v>
          </cell>
          <cell r="J183">
            <v>0</v>
          </cell>
          <cell r="K183">
            <v>0</v>
          </cell>
          <cell r="L183">
            <v>240</v>
          </cell>
          <cell r="M183">
            <v>0</v>
          </cell>
          <cell r="O183" t="str">
            <v>Manatee</v>
          </cell>
          <cell r="P183" t="str">
            <v>Grand Other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 t="str">
            <v>Marion</v>
          </cell>
          <cell r="B184" t="str">
            <v>Grand 15</v>
          </cell>
          <cell r="C184">
            <v>0</v>
          </cell>
          <cell r="D184">
            <v>0</v>
          </cell>
          <cell r="E184">
            <v>0</v>
          </cell>
          <cell r="F184">
            <v>1095</v>
          </cell>
          <cell r="H184" t="str">
            <v>Marion</v>
          </cell>
          <cell r="I184" t="str">
            <v>Grand 30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 t="str">
            <v>Marion</v>
          </cell>
          <cell r="P184" t="str">
            <v>Grand Other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 t="str">
            <v>Martin</v>
          </cell>
          <cell r="B185" t="str">
            <v>Grand 15</v>
          </cell>
          <cell r="C185">
            <v>660</v>
          </cell>
          <cell r="D185">
            <v>0</v>
          </cell>
          <cell r="E185">
            <v>810</v>
          </cell>
          <cell r="F185">
            <v>0</v>
          </cell>
          <cell r="H185" t="str">
            <v>Martin</v>
          </cell>
          <cell r="I185" t="str">
            <v>Grand 30</v>
          </cell>
          <cell r="J185">
            <v>0</v>
          </cell>
          <cell r="K185">
            <v>0</v>
          </cell>
          <cell r="L185">
            <v>450</v>
          </cell>
          <cell r="M185">
            <v>0</v>
          </cell>
          <cell r="O185" t="str">
            <v>Martin</v>
          </cell>
          <cell r="P185" t="str">
            <v>Grand Other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 t="str">
            <v>Monroe</v>
          </cell>
          <cell r="B186" t="str">
            <v>Grand 15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 t="str">
            <v>Monroe</v>
          </cell>
          <cell r="I186" t="str">
            <v>Grand 30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 t="str">
            <v>Monroe</v>
          </cell>
          <cell r="P186" t="str">
            <v>Grand Other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 t="str">
            <v>Nassau</v>
          </cell>
          <cell r="B187" t="str">
            <v>Grand 15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H187" t="str">
            <v>Nassau</v>
          </cell>
          <cell r="I187" t="str">
            <v>Grand 30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 t="str">
            <v>Nassau</v>
          </cell>
          <cell r="P187" t="str">
            <v>Grand Other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 t="str">
            <v>Okaloosa</v>
          </cell>
          <cell r="B188" t="str">
            <v>Grand 15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 t="str">
            <v>Okaloosa</v>
          </cell>
          <cell r="I188" t="str">
            <v>Grand 30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 t="str">
            <v>Okaloosa</v>
          </cell>
          <cell r="P188" t="str">
            <v>Grand Other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 t="str">
            <v>Okeechobee</v>
          </cell>
          <cell r="B189" t="str">
            <v>Grand 15</v>
          </cell>
          <cell r="C189">
            <v>0</v>
          </cell>
          <cell r="D189">
            <v>570</v>
          </cell>
          <cell r="E189">
            <v>120</v>
          </cell>
          <cell r="F189">
            <v>375</v>
          </cell>
          <cell r="H189" t="str">
            <v>Okeechobee</v>
          </cell>
          <cell r="I189" t="str">
            <v>Grand 30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 t="str">
            <v>Okeechobee</v>
          </cell>
          <cell r="P189" t="str">
            <v>Grand Other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 t="str">
            <v>Orange</v>
          </cell>
          <cell r="B190" t="str">
            <v>Grand 15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H190" t="str">
            <v>Orange</v>
          </cell>
          <cell r="I190" t="str">
            <v>Grand 30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 t="str">
            <v>Orange</v>
          </cell>
          <cell r="P190" t="str">
            <v>Grand Other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 t="str">
            <v>Osceola</v>
          </cell>
          <cell r="B191" t="str">
            <v>Grand 15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H191" t="str">
            <v>Osceola</v>
          </cell>
          <cell r="I191" t="str">
            <v>Grand 30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 t="str">
            <v>Osceola</v>
          </cell>
          <cell r="P191" t="str">
            <v>Grand Other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 t="str">
            <v>Palm Beach</v>
          </cell>
          <cell r="B192" t="str">
            <v>Grand 15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 t="str">
            <v>Palm Beach</v>
          </cell>
          <cell r="I192" t="str">
            <v>Grand 30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 t="str">
            <v>Palm Beach</v>
          </cell>
          <cell r="P192" t="str">
            <v>Grand Other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 t="str">
            <v>Pasco</v>
          </cell>
          <cell r="B193" t="str">
            <v>Grand 15</v>
          </cell>
          <cell r="C193">
            <v>0</v>
          </cell>
          <cell r="D193">
            <v>0</v>
          </cell>
          <cell r="E193">
            <v>270</v>
          </cell>
          <cell r="F193">
            <v>0</v>
          </cell>
          <cell r="H193" t="str">
            <v>Pasco</v>
          </cell>
          <cell r="I193" t="str">
            <v>Grand 30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 t="str">
            <v>Pasco</v>
          </cell>
          <cell r="P193" t="str">
            <v>Grand Other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 t="str">
            <v>Pinellas</v>
          </cell>
          <cell r="B194" t="str">
            <v>Grand 15</v>
          </cell>
          <cell r="C194">
            <v>825</v>
          </cell>
          <cell r="D194">
            <v>30</v>
          </cell>
          <cell r="E194">
            <v>360</v>
          </cell>
          <cell r="F194">
            <v>165</v>
          </cell>
          <cell r="H194" t="str">
            <v>Pinellas</v>
          </cell>
          <cell r="I194" t="str">
            <v>Grand 30</v>
          </cell>
          <cell r="J194">
            <v>480</v>
          </cell>
          <cell r="K194">
            <v>930</v>
          </cell>
          <cell r="L194">
            <v>540</v>
          </cell>
          <cell r="M194">
            <v>0</v>
          </cell>
          <cell r="O194" t="str">
            <v>Pinellas</v>
          </cell>
          <cell r="P194" t="str">
            <v>Grand Other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 t="str">
            <v>Polk</v>
          </cell>
          <cell r="B195" t="str">
            <v>Grand 15</v>
          </cell>
          <cell r="C195">
            <v>120</v>
          </cell>
          <cell r="D195">
            <v>840</v>
          </cell>
          <cell r="E195">
            <v>1020</v>
          </cell>
          <cell r="F195">
            <v>300</v>
          </cell>
          <cell r="H195" t="str">
            <v>Polk</v>
          </cell>
          <cell r="I195" t="str">
            <v>Grand 30</v>
          </cell>
          <cell r="J195">
            <v>0</v>
          </cell>
          <cell r="K195">
            <v>0</v>
          </cell>
          <cell r="L195">
            <v>1020</v>
          </cell>
          <cell r="M195">
            <v>480</v>
          </cell>
          <cell r="O195" t="str">
            <v>Polk</v>
          </cell>
          <cell r="P195" t="str">
            <v>Grand Other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 t="str">
            <v>Putnam</v>
          </cell>
          <cell r="B196" t="str">
            <v>Grand 15</v>
          </cell>
          <cell r="C196">
            <v>0</v>
          </cell>
          <cell r="D196">
            <v>750</v>
          </cell>
          <cell r="E196">
            <v>0</v>
          </cell>
          <cell r="F196">
            <v>315</v>
          </cell>
          <cell r="H196" t="str">
            <v>Putnam</v>
          </cell>
          <cell r="I196" t="str">
            <v>Grand 30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 t="str">
            <v>Putnam</v>
          </cell>
          <cell r="P196" t="str">
            <v>Grand Other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 t="str">
            <v>Santa Rosa</v>
          </cell>
          <cell r="B197" t="str">
            <v>Grand 15</v>
          </cell>
          <cell r="C197">
            <v>690</v>
          </cell>
          <cell r="D197">
            <v>0</v>
          </cell>
          <cell r="E197">
            <v>615</v>
          </cell>
          <cell r="F197">
            <v>120</v>
          </cell>
          <cell r="H197" t="str">
            <v>Santa Rosa</v>
          </cell>
          <cell r="I197" t="str">
            <v>Grand 30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 t="str">
            <v>Santa Rosa</v>
          </cell>
          <cell r="P197" t="str">
            <v>Grand Other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 t="str">
            <v>Sarasota</v>
          </cell>
          <cell r="B198" t="str">
            <v>Grand 15</v>
          </cell>
          <cell r="C198">
            <v>0</v>
          </cell>
          <cell r="D198">
            <v>225</v>
          </cell>
          <cell r="E198">
            <v>735</v>
          </cell>
          <cell r="F198">
            <v>0</v>
          </cell>
          <cell r="H198" t="str">
            <v>Sarasota</v>
          </cell>
          <cell r="I198" t="str">
            <v>Grand 30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 t="str">
            <v>Sarasota</v>
          </cell>
          <cell r="P198" t="str">
            <v>Grand Other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 t="str">
            <v>Seminole</v>
          </cell>
          <cell r="B199" t="str">
            <v>Grand 15</v>
          </cell>
          <cell r="C199">
            <v>0</v>
          </cell>
          <cell r="D199">
            <v>165</v>
          </cell>
          <cell r="E199">
            <v>270</v>
          </cell>
          <cell r="F199">
            <v>375</v>
          </cell>
          <cell r="H199" t="str">
            <v>Seminole</v>
          </cell>
          <cell r="I199" t="str">
            <v>Grand 30</v>
          </cell>
          <cell r="J199">
            <v>0</v>
          </cell>
          <cell r="K199">
            <v>0</v>
          </cell>
          <cell r="L199">
            <v>360</v>
          </cell>
          <cell r="M199">
            <v>0</v>
          </cell>
          <cell r="O199" t="str">
            <v>Seminole</v>
          </cell>
          <cell r="P199" t="str">
            <v>Grand Other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 t="str">
            <v>Saint Johns</v>
          </cell>
          <cell r="B200" t="str">
            <v>Grand 15</v>
          </cell>
          <cell r="C200">
            <v>0</v>
          </cell>
          <cell r="D200">
            <v>0</v>
          </cell>
          <cell r="E200">
            <v>180</v>
          </cell>
          <cell r="F200">
            <v>0</v>
          </cell>
          <cell r="H200" t="str">
            <v>Saint Johns</v>
          </cell>
          <cell r="I200" t="str">
            <v>Grand 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O200" t="str">
            <v>Saint Johns</v>
          </cell>
          <cell r="P200" t="str">
            <v>Grand Other</v>
          </cell>
          <cell r="Q200">
            <v>0</v>
          </cell>
          <cell r="R200">
            <v>0</v>
          </cell>
          <cell r="S200">
            <v>45</v>
          </cell>
          <cell r="T200">
            <v>0</v>
          </cell>
        </row>
        <row r="201">
          <cell r="A201" t="str">
            <v>Saint Lucie</v>
          </cell>
          <cell r="B201" t="str">
            <v>Grand 15</v>
          </cell>
          <cell r="C201">
            <v>0</v>
          </cell>
          <cell r="D201">
            <v>0</v>
          </cell>
          <cell r="E201">
            <v>0</v>
          </cell>
          <cell r="F201">
            <v>60</v>
          </cell>
          <cell r="H201" t="str">
            <v>Saint Lucie</v>
          </cell>
          <cell r="I201" t="str">
            <v>Grand 30</v>
          </cell>
          <cell r="J201">
            <v>0</v>
          </cell>
          <cell r="K201">
            <v>0</v>
          </cell>
          <cell r="L201">
            <v>0</v>
          </cell>
          <cell r="M201">
            <v>810</v>
          </cell>
          <cell r="O201" t="str">
            <v>Saint Lucie</v>
          </cell>
          <cell r="P201" t="str">
            <v>Grand Other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 t="str">
            <v>Sumter</v>
          </cell>
          <cell r="B202" t="str">
            <v>Grand 15</v>
          </cell>
          <cell r="C202">
            <v>0</v>
          </cell>
          <cell r="D202">
            <v>0</v>
          </cell>
          <cell r="E202">
            <v>420</v>
          </cell>
          <cell r="F202">
            <v>0</v>
          </cell>
          <cell r="H202" t="str">
            <v>Sumter</v>
          </cell>
          <cell r="I202" t="str">
            <v>Grand 30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O202" t="str">
            <v>Sumter</v>
          </cell>
          <cell r="P202" t="str">
            <v>Grand Other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 t="str">
            <v>Suwannee</v>
          </cell>
          <cell r="B203" t="str">
            <v>Grand 15</v>
          </cell>
          <cell r="C203">
            <v>1665</v>
          </cell>
          <cell r="D203">
            <v>375</v>
          </cell>
          <cell r="E203">
            <v>0</v>
          </cell>
          <cell r="F203">
            <v>360</v>
          </cell>
          <cell r="H203" t="str">
            <v>Suwannee</v>
          </cell>
          <cell r="I203" t="str">
            <v>Grand 30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 t="str">
            <v>Suwannee</v>
          </cell>
          <cell r="P203" t="str">
            <v>Grand Other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 t="str">
            <v>Taylor</v>
          </cell>
          <cell r="B204" t="str">
            <v>Grand 15</v>
          </cell>
          <cell r="C204">
            <v>195</v>
          </cell>
          <cell r="D204">
            <v>0</v>
          </cell>
          <cell r="E204">
            <v>285</v>
          </cell>
          <cell r="F204">
            <v>0</v>
          </cell>
          <cell r="H204" t="str">
            <v>Taylor</v>
          </cell>
          <cell r="I204" t="str">
            <v>Grand 30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O204" t="str">
            <v>Taylor</v>
          </cell>
          <cell r="P204" t="str">
            <v>Grand Other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 t="str">
            <v>Union</v>
          </cell>
          <cell r="B205" t="str">
            <v>Grand 15</v>
          </cell>
          <cell r="C205">
            <v>0</v>
          </cell>
          <cell r="D205">
            <v>0</v>
          </cell>
          <cell r="E205">
            <v>0</v>
          </cell>
          <cell r="F205">
            <v>165</v>
          </cell>
          <cell r="H205" t="str">
            <v>Union</v>
          </cell>
          <cell r="I205" t="str">
            <v>Grand 30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O205" t="str">
            <v>Union</v>
          </cell>
          <cell r="P205" t="str">
            <v>Grand Other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 t="str">
            <v>Volusia</v>
          </cell>
          <cell r="B206" t="str">
            <v>Grand 15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 t="str">
            <v>Volusia</v>
          </cell>
          <cell r="I206" t="str">
            <v>Grand 30</v>
          </cell>
          <cell r="J206">
            <v>0</v>
          </cell>
          <cell r="K206">
            <v>0</v>
          </cell>
          <cell r="L206">
            <v>0</v>
          </cell>
          <cell r="M206">
            <v>330</v>
          </cell>
          <cell r="O206" t="str">
            <v>Volusia</v>
          </cell>
          <cell r="P206" t="str">
            <v>Grand Other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 t="str">
            <v>Wakulla</v>
          </cell>
          <cell r="B207" t="str">
            <v>Grand 15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H207" t="str">
            <v>Wakulla</v>
          </cell>
          <cell r="I207" t="str">
            <v>Grand 30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 t="str">
            <v>Wakulla</v>
          </cell>
          <cell r="P207" t="str">
            <v>Grand Other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 t="str">
            <v>Walton</v>
          </cell>
          <cell r="B208" t="str">
            <v>Grand 15</v>
          </cell>
          <cell r="C208">
            <v>315</v>
          </cell>
          <cell r="D208">
            <v>0</v>
          </cell>
          <cell r="E208">
            <v>585</v>
          </cell>
          <cell r="F208">
            <v>0</v>
          </cell>
          <cell r="H208" t="str">
            <v>Walton</v>
          </cell>
          <cell r="I208" t="str">
            <v>Grand 30</v>
          </cell>
          <cell r="J208">
            <v>0</v>
          </cell>
          <cell r="K208">
            <v>0</v>
          </cell>
          <cell r="L208">
            <v>1080</v>
          </cell>
          <cell r="M208">
            <v>0</v>
          </cell>
          <cell r="O208" t="str">
            <v>Walton</v>
          </cell>
          <cell r="P208" t="str">
            <v>Grand Other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 t="str">
            <v>Washington</v>
          </cell>
          <cell r="B209" t="str">
            <v>Grand 15</v>
          </cell>
          <cell r="C209">
            <v>0</v>
          </cell>
          <cell r="D209">
            <v>0</v>
          </cell>
          <cell r="E209">
            <v>420</v>
          </cell>
          <cell r="F209">
            <v>0</v>
          </cell>
          <cell r="H209" t="str">
            <v>Washington</v>
          </cell>
          <cell r="I209" t="str">
            <v>Grand 30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O209" t="str">
            <v>Washington</v>
          </cell>
          <cell r="P209" t="str">
            <v>Grand Other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1">
          <cell r="A211" t="str">
            <v>Juror Costs - Breakfast</v>
          </cell>
          <cell r="B211"/>
          <cell r="C211"/>
          <cell r="D211"/>
          <cell r="E211"/>
          <cell r="F211"/>
          <cell r="H211" t="str">
            <v>Juror Costs - Lunch</v>
          </cell>
          <cell r="I211"/>
          <cell r="J211"/>
          <cell r="K211"/>
          <cell r="L211"/>
          <cell r="M211"/>
          <cell r="O211" t="str">
            <v>Juror Costs - Dinner</v>
          </cell>
          <cell r="P211"/>
          <cell r="Q211"/>
          <cell r="R211"/>
          <cell r="S211"/>
          <cell r="T211"/>
          <cell r="V211" t="str">
            <v>Juror Costs - Other</v>
          </cell>
          <cell r="W211"/>
          <cell r="X211"/>
          <cell r="Y211"/>
          <cell r="Z211"/>
          <cell r="AA211"/>
        </row>
        <row r="212">
          <cell r="A212" t="str">
            <v>SFY1718</v>
          </cell>
          <cell r="B212"/>
          <cell r="C212">
            <v>1</v>
          </cell>
          <cell r="D212">
            <v>2</v>
          </cell>
          <cell r="E212">
            <v>3</v>
          </cell>
          <cell r="F212">
            <v>4</v>
          </cell>
          <cell r="H212" t="str">
            <v>SFY1718</v>
          </cell>
          <cell r="I212"/>
          <cell r="J212">
            <v>1</v>
          </cell>
          <cell r="K212">
            <v>2</v>
          </cell>
          <cell r="L212">
            <v>3</v>
          </cell>
          <cell r="M212">
            <v>4</v>
          </cell>
          <cell r="O212" t="str">
            <v>SFY1718</v>
          </cell>
          <cell r="P212"/>
          <cell r="Q212">
            <v>1</v>
          </cell>
          <cell r="R212">
            <v>2</v>
          </cell>
          <cell r="S212">
            <v>3</v>
          </cell>
          <cell r="T212">
            <v>4</v>
          </cell>
          <cell r="V212" t="str">
            <v>SFY1718</v>
          </cell>
          <cell r="W212"/>
          <cell r="X212">
            <v>1</v>
          </cell>
          <cell r="Y212">
            <v>2</v>
          </cell>
          <cell r="Z212">
            <v>3</v>
          </cell>
          <cell r="AA212">
            <v>4</v>
          </cell>
        </row>
        <row r="213">
          <cell r="A213" t="str">
            <v>Alachua</v>
          </cell>
          <cell r="B213" t="str">
            <v>Breakfast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 t="str">
            <v>Alachua</v>
          </cell>
          <cell r="I213" t="str">
            <v>Lunch</v>
          </cell>
          <cell r="J213">
            <v>2689.59</v>
          </cell>
          <cell r="K213">
            <v>4154.38</v>
          </cell>
          <cell r="L213">
            <v>3933.69</v>
          </cell>
          <cell r="M213">
            <v>3237.19</v>
          </cell>
          <cell r="O213" t="str">
            <v>Alachua</v>
          </cell>
          <cell r="P213" t="str">
            <v>Dinner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 t="str">
            <v>Alachua</v>
          </cell>
          <cell r="W213" t="str">
            <v>Other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Baker</v>
          </cell>
          <cell r="B214" t="str">
            <v>Breakfast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 t="str">
            <v>Baker</v>
          </cell>
          <cell r="I214" t="str">
            <v>Lunch</v>
          </cell>
          <cell r="J214">
            <v>110.84</v>
          </cell>
          <cell r="K214">
            <v>400.37</v>
          </cell>
          <cell r="L214">
            <v>640.99</v>
          </cell>
          <cell r="M214">
            <v>428.92</v>
          </cell>
          <cell r="O214" t="str">
            <v>Baker</v>
          </cell>
          <cell r="P214" t="str">
            <v>Dinner</v>
          </cell>
          <cell r="Q214">
            <v>0</v>
          </cell>
          <cell r="R214">
            <v>0</v>
          </cell>
          <cell r="S214">
            <v>0</v>
          </cell>
          <cell r="T214">
            <v>215.13</v>
          </cell>
          <cell r="V214" t="str">
            <v>Baker</v>
          </cell>
          <cell r="W214" t="str">
            <v>Other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Bay</v>
          </cell>
          <cell r="B215" t="str">
            <v>Breakfast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 t="str">
            <v>Bay</v>
          </cell>
          <cell r="I215" t="str">
            <v>Lunch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 t="str">
            <v>Bay</v>
          </cell>
          <cell r="P215" t="str">
            <v>Dinner</v>
          </cell>
          <cell r="Q215">
            <v>162.19999999999999</v>
          </cell>
          <cell r="R215">
            <v>59.2</v>
          </cell>
          <cell r="S215">
            <v>118</v>
          </cell>
          <cell r="T215">
            <v>94.6</v>
          </cell>
          <cell r="V215" t="str">
            <v>Bay</v>
          </cell>
          <cell r="W215" t="str">
            <v>Other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A216" t="str">
            <v>Bradford</v>
          </cell>
          <cell r="B216" t="str">
            <v>Breakfast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 t="str">
            <v>Bradford</v>
          </cell>
          <cell r="I216" t="str">
            <v>Lunch</v>
          </cell>
          <cell r="J216">
            <v>662.59</v>
          </cell>
          <cell r="K216">
            <v>615.96</v>
          </cell>
          <cell r="L216">
            <v>480</v>
          </cell>
          <cell r="M216">
            <v>56</v>
          </cell>
          <cell r="O216" t="str">
            <v>Bradford</v>
          </cell>
          <cell r="P216" t="str">
            <v>Dinner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V216" t="str">
            <v>Bradford</v>
          </cell>
          <cell r="W216" t="str">
            <v>Other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Brevard</v>
          </cell>
          <cell r="B217" t="str">
            <v>Breakfast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 t="str">
            <v>Brevard</v>
          </cell>
          <cell r="I217" t="str">
            <v>Lunch</v>
          </cell>
          <cell r="J217">
            <v>1139.31</v>
          </cell>
          <cell r="K217">
            <v>925.29</v>
          </cell>
          <cell r="L217">
            <v>666.99</v>
          </cell>
          <cell r="M217">
            <v>870.12</v>
          </cell>
          <cell r="O217" t="str">
            <v>Brevard</v>
          </cell>
          <cell r="P217" t="str">
            <v>Dinner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V217" t="str">
            <v>Brevard</v>
          </cell>
          <cell r="W217" t="str">
            <v>Other</v>
          </cell>
          <cell r="X217">
            <v>792.66</v>
          </cell>
          <cell r="Y217">
            <v>593.62</v>
          </cell>
          <cell r="Z217">
            <v>1077.43</v>
          </cell>
          <cell r="AA217">
            <v>460.13</v>
          </cell>
        </row>
        <row r="218">
          <cell r="A218" t="str">
            <v>Broward</v>
          </cell>
          <cell r="B218" t="str">
            <v>Breakfast</v>
          </cell>
          <cell r="C218">
            <v>0</v>
          </cell>
          <cell r="D218">
            <v>0</v>
          </cell>
          <cell r="E218">
            <v>576</v>
          </cell>
          <cell r="F218">
            <v>0</v>
          </cell>
          <cell r="H218" t="str">
            <v>Broward</v>
          </cell>
          <cell r="I218" t="str">
            <v>Lunch</v>
          </cell>
          <cell r="J218">
            <v>0</v>
          </cell>
          <cell r="K218">
            <v>0</v>
          </cell>
          <cell r="L218">
            <v>1305.18</v>
          </cell>
          <cell r="M218">
            <v>258.2</v>
          </cell>
          <cell r="O218" t="str">
            <v>Broward</v>
          </cell>
          <cell r="P218" t="str">
            <v>Dinner</v>
          </cell>
          <cell r="Q218">
            <v>0</v>
          </cell>
          <cell r="R218">
            <v>0</v>
          </cell>
          <cell r="S218">
            <v>1532.36</v>
          </cell>
          <cell r="T218">
            <v>288</v>
          </cell>
          <cell r="V218" t="str">
            <v>Broward</v>
          </cell>
          <cell r="W218" t="str">
            <v>Other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Calhoun</v>
          </cell>
          <cell r="B219" t="str">
            <v>Breakfast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 t="str">
            <v>Calhoun</v>
          </cell>
          <cell r="I219" t="str">
            <v>Lunch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 t="str">
            <v>Calhoun</v>
          </cell>
          <cell r="P219" t="str">
            <v>Dinner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 t="str">
            <v>Calhoun</v>
          </cell>
          <cell r="W219" t="str">
            <v>Other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Charlotte</v>
          </cell>
          <cell r="B220" t="str">
            <v>Breakfast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 t="str">
            <v>Charlotte</v>
          </cell>
          <cell r="I220" t="str">
            <v>Lunch</v>
          </cell>
          <cell r="J220">
            <v>94.53</v>
          </cell>
          <cell r="K220">
            <v>147.21</v>
          </cell>
          <cell r="L220">
            <v>44.4</v>
          </cell>
          <cell r="M220">
            <v>118.81</v>
          </cell>
          <cell r="O220" t="str">
            <v>Charlotte</v>
          </cell>
          <cell r="P220" t="str">
            <v>Dinner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 t="str">
            <v>Charlotte</v>
          </cell>
          <cell r="W220" t="str">
            <v>Other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A221" t="str">
            <v>Citrus</v>
          </cell>
          <cell r="B221" t="str">
            <v>Breakfast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H221" t="str">
            <v>Citrus</v>
          </cell>
          <cell r="I221" t="str">
            <v>Lunch</v>
          </cell>
          <cell r="J221">
            <v>993.05</v>
          </cell>
          <cell r="K221">
            <v>684.95</v>
          </cell>
          <cell r="L221">
            <v>566</v>
          </cell>
          <cell r="M221">
            <v>585.13</v>
          </cell>
          <cell r="O221" t="str">
            <v>Citrus</v>
          </cell>
          <cell r="P221" t="str">
            <v>Dinner</v>
          </cell>
          <cell r="Q221">
            <v>346.89</v>
          </cell>
          <cell r="R221">
            <v>0</v>
          </cell>
          <cell r="S221">
            <v>0</v>
          </cell>
          <cell r="T221">
            <v>0</v>
          </cell>
          <cell r="V221" t="str">
            <v>Citrus</v>
          </cell>
          <cell r="W221" t="str">
            <v>Other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A222" t="str">
            <v>Clay</v>
          </cell>
          <cell r="B222" t="str">
            <v>Breakfast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 t="str">
            <v>Clay</v>
          </cell>
          <cell r="I222" t="str">
            <v>Lunch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O222" t="str">
            <v>Clay</v>
          </cell>
          <cell r="P222" t="str">
            <v>Dinner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V222" t="str">
            <v>Clay</v>
          </cell>
          <cell r="W222" t="str">
            <v>Other</v>
          </cell>
          <cell r="X222">
            <v>218.6</v>
          </cell>
          <cell r="Y222">
            <v>78.91</v>
          </cell>
          <cell r="Z222">
            <v>51.61</v>
          </cell>
          <cell r="AA222">
            <v>685.03</v>
          </cell>
        </row>
        <row r="223">
          <cell r="A223" t="str">
            <v>Collier</v>
          </cell>
          <cell r="B223" t="str">
            <v>Breakfast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 t="str">
            <v>Collier</v>
          </cell>
          <cell r="I223" t="str">
            <v>Lunch</v>
          </cell>
          <cell r="J223">
            <v>444.54</v>
          </cell>
          <cell r="K223">
            <v>2112.6</v>
          </cell>
          <cell r="L223">
            <v>1672.74</v>
          </cell>
          <cell r="M223">
            <v>1354.04</v>
          </cell>
          <cell r="O223" t="str">
            <v>Collier</v>
          </cell>
          <cell r="P223" t="str">
            <v>Dinner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 t="str">
            <v>Collier</v>
          </cell>
          <cell r="W223" t="str">
            <v>Other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A224" t="str">
            <v>Columbia</v>
          </cell>
          <cell r="B224" t="str">
            <v>Breakfast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H224" t="str">
            <v>Columbia</v>
          </cell>
          <cell r="I224" t="str">
            <v>Lunch</v>
          </cell>
          <cell r="J224">
            <v>535.39</v>
          </cell>
          <cell r="K224">
            <v>231.09</v>
          </cell>
          <cell r="L224">
            <v>0</v>
          </cell>
          <cell r="M224">
            <v>139.38</v>
          </cell>
          <cell r="O224" t="str">
            <v>Columbia</v>
          </cell>
          <cell r="P224" t="str">
            <v>Dinner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 t="str">
            <v>Columbia</v>
          </cell>
          <cell r="W224" t="str">
            <v>Other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Miami-Dade</v>
          </cell>
          <cell r="B225" t="str">
            <v>Breakfast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H225" t="str">
            <v>Miami-Dade</v>
          </cell>
          <cell r="I225" t="str">
            <v>Lunch</v>
          </cell>
          <cell r="J225">
            <v>2610.1</v>
          </cell>
          <cell r="K225">
            <v>3065.5</v>
          </cell>
          <cell r="L225">
            <v>3115.4</v>
          </cell>
          <cell r="M225">
            <v>4528.8500000000004</v>
          </cell>
          <cell r="O225" t="str">
            <v>Miami-Dade</v>
          </cell>
          <cell r="P225" t="str">
            <v>Dinner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 t="str">
            <v>Miami-Dade</v>
          </cell>
          <cell r="W225" t="str">
            <v>Other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A226" t="str">
            <v>Desoto</v>
          </cell>
          <cell r="B226" t="str">
            <v>Breakfast</v>
          </cell>
          <cell r="C226">
            <v>0</v>
          </cell>
          <cell r="D226">
            <v>77.989999999999995</v>
          </cell>
          <cell r="E226">
            <v>0</v>
          </cell>
          <cell r="F226">
            <v>20.329999999999998</v>
          </cell>
          <cell r="H226" t="str">
            <v>Desoto</v>
          </cell>
          <cell r="I226" t="str">
            <v>Lunch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O226" t="str">
            <v>Desoto</v>
          </cell>
          <cell r="P226" t="str">
            <v>Dinner</v>
          </cell>
          <cell r="Q226">
            <v>27.12</v>
          </cell>
          <cell r="R226">
            <v>0</v>
          </cell>
          <cell r="S226">
            <v>0</v>
          </cell>
          <cell r="T226">
            <v>0</v>
          </cell>
          <cell r="V226" t="str">
            <v>Desoto</v>
          </cell>
          <cell r="W226" t="str">
            <v>Other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A227" t="str">
            <v>Dixie</v>
          </cell>
          <cell r="B227" t="str">
            <v>Breakfast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 t="str">
            <v>Dixie</v>
          </cell>
          <cell r="I227" t="str">
            <v>Lunch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O227" t="str">
            <v>Dixie</v>
          </cell>
          <cell r="P227" t="str">
            <v>Dinner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 t="str">
            <v>Dixie</v>
          </cell>
          <cell r="W227" t="str">
            <v>Other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A228" t="str">
            <v>Duval</v>
          </cell>
          <cell r="B228" t="str">
            <v>Breakfast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 t="str">
            <v>Duval</v>
          </cell>
          <cell r="I228" t="str">
            <v>Lunch</v>
          </cell>
          <cell r="J228">
            <v>1526.77</v>
          </cell>
          <cell r="K228">
            <v>422.79</v>
          </cell>
          <cell r="L228">
            <v>347.93</v>
          </cell>
          <cell r="M228">
            <v>116.25</v>
          </cell>
          <cell r="O228" t="str">
            <v>Duval</v>
          </cell>
          <cell r="P228" t="str">
            <v>Dinner</v>
          </cell>
          <cell r="Q228">
            <v>161.31</v>
          </cell>
          <cell r="R228">
            <v>32.630000000000003</v>
          </cell>
          <cell r="S228">
            <v>0</v>
          </cell>
          <cell r="T228">
            <v>216.48</v>
          </cell>
          <cell r="V228" t="str">
            <v>Duval</v>
          </cell>
          <cell r="W228" t="str">
            <v>Other</v>
          </cell>
          <cell r="X228">
            <v>369.67</v>
          </cell>
          <cell r="Y228">
            <v>0</v>
          </cell>
          <cell r="Z228">
            <v>897.11</v>
          </cell>
          <cell r="AA228">
            <v>50.12</v>
          </cell>
        </row>
        <row r="229">
          <cell r="A229" t="str">
            <v>Escambia</v>
          </cell>
          <cell r="B229" t="str">
            <v>Breakfast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 t="str">
            <v>Escambia</v>
          </cell>
          <cell r="I229" t="str">
            <v>Lunch</v>
          </cell>
          <cell r="J229">
            <v>2992.5</v>
          </cell>
          <cell r="K229">
            <v>3214.96</v>
          </cell>
          <cell r="L229">
            <v>2343.23</v>
          </cell>
          <cell r="M229">
            <v>3015.04</v>
          </cell>
          <cell r="O229" t="str">
            <v>Escambia</v>
          </cell>
          <cell r="P229" t="str">
            <v>Dinner</v>
          </cell>
          <cell r="Q229">
            <v>185.5</v>
          </cell>
          <cell r="R229">
            <v>219</v>
          </cell>
          <cell r="S229">
            <v>532.5</v>
          </cell>
          <cell r="T229">
            <v>142.5</v>
          </cell>
          <cell r="V229" t="str">
            <v>Escambia</v>
          </cell>
          <cell r="W229" t="str">
            <v>Other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A230" t="str">
            <v>Flagler</v>
          </cell>
          <cell r="B230" t="str">
            <v>Breakfast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 t="str">
            <v>Flagler</v>
          </cell>
          <cell r="I230" t="str">
            <v>Lunch</v>
          </cell>
          <cell r="J230">
            <v>89.93</v>
          </cell>
          <cell r="K230">
            <v>0</v>
          </cell>
          <cell r="L230">
            <v>0</v>
          </cell>
          <cell r="M230">
            <v>305.38</v>
          </cell>
          <cell r="O230" t="str">
            <v>Flagler</v>
          </cell>
          <cell r="P230" t="str">
            <v>Dinner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V230" t="str">
            <v>Flagler</v>
          </cell>
          <cell r="W230" t="str">
            <v>Other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A231" t="str">
            <v>Franklin</v>
          </cell>
          <cell r="B231" t="str">
            <v>Breakfast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 t="str">
            <v>Franklin</v>
          </cell>
          <cell r="I231" t="str">
            <v>Lunch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 t="str">
            <v>Franklin</v>
          </cell>
          <cell r="P231" t="str">
            <v>Dinner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 t="str">
            <v>Franklin</v>
          </cell>
          <cell r="W231" t="str">
            <v>Other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A232" t="str">
            <v>Gadsden</v>
          </cell>
          <cell r="B232" t="str">
            <v>Breakfast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 t="str">
            <v>Gadsden</v>
          </cell>
          <cell r="I232" t="str">
            <v>Lunch</v>
          </cell>
          <cell r="J232">
            <v>0</v>
          </cell>
          <cell r="K232">
            <v>34.5</v>
          </cell>
          <cell r="L232">
            <v>91.8</v>
          </cell>
          <cell r="M232">
            <v>56.58</v>
          </cell>
          <cell r="O232" t="str">
            <v>Gadsden</v>
          </cell>
          <cell r="P232" t="str">
            <v>Dinner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 t="str">
            <v>Gadsden</v>
          </cell>
          <cell r="W232" t="str">
            <v>Other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A233" t="str">
            <v>Gilchrist</v>
          </cell>
          <cell r="B233" t="str">
            <v>Breakfast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 t="str">
            <v>Gilchrist</v>
          </cell>
          <cell r="I233" t="str">
            <v>Lunch</v>
          </cell>
          <cell r="J233">
            <v>14.49</v>
          </cell>
          <cell r="K233">
            <v>67.34</v>
          </cell>
          <cell r="L233">
            <v>134.65</v>
          </cell>
          <cell r="M233">
            <v>182.39</v>
          </cell>
          <cell r="O233" t="str">
            <v>Gilchrist</v>
          </cell>
          <cell r="P233" t="str">
            <v>Dinner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 t="str">
            <v>Gilchrist</v>
          </cell>
          <cell r="W233" t="str">
            <v>Other</v>
          </cell>
          <cell r="X233">
            <v>0</v>
          </cell>
          <cell r="Y233">
            <v>0</v>
          </cell>
          <cell r="Z233">
            <v>0</v>
          </cell>
          <cell r="AA233">
            <v>62.31</v>
          </cell>
        </row>
        <row r="234">
          <cell r="A234" t="str">
            <v>Glades</v>
          </cell>
          <cell r="B234" t="str">
            <v>Breakfast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 t="str">
            <v>Glades</v>
          </cell>
          <cell r="I234" t="str">
            <v>Lunch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O234" t="str">
            <v>Glades</v>
          </cell>
          <cell r="P234" t="str">
            <v>Dinner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 t="str">
            <v>Glades</v>
          </cell>
          <cell r="W234" t="str">
            <v>Other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A235" t="str">
            <v>Gulf</v>
          </cell>
          <cell r="B235" t="str">
            <v>Breakfast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 t="str">
            <v>Gulf</v>
          </cell>
          <cell r="I235" t="str">
            <v>Lunch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O235" t="str">
            <v>Gulf</v>
          </cell>
          <cell r="P235" t="str">
            <v>Dinner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 t="str">
            <v>Gulf</v>
          </cell>
          <cell r="W235" t="str">
            <v>Other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A236" t="str">
            <v>Hamilton</v>
          </cell>
          <cell r="B236" t="str">
            <v>Breakfast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 t="str">
            <v>Hamilton</v>
          </cell>
          <cell r="I236" t="str">
            <v>Lunch</v>
          </cell>
          <cell r="J236">
            <v>208.07</v>
          </cell>
          <cell r="K236">
            <v>174.32</v>
          </cell>
          <cell r="L236">
            <v>7.97</v>
          </cell>
          <cell r="M236">
            <v>7.97</v>
          </cell>
          <cell r="O236" t="str">
            <v>Hamilton</v>
          </cell>
          <cell r="P236" t="str">
            <v>Dinner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 t="str">
            <v>Hamilton</v>
          </cell>
          <cell r="W236" t="str">
            <v>Other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A237" t="str">
            <v>Hardee</v>
          </cell>
          <cell r="B237" t="str">
            <v>Breakfast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 t="str">
            <v>Hardee</v>
          </cell>
          <cell r="I237" t="str">
            <v>Lunch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O237" t="str">
            <v>Hardee</v>
          </cell>
          <cell r="P237" t="str">
            <v>Dinner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 t="str">
            <v>Hardee</v>
          </cell>
          <cell r="W237" t="str">
            <v>Other</v>
          </cell>
          <cell r="X237">
            <v>86.4</v>
          </cell>
          <cell r="Y237">
            <v>79.94</v>
          </cell>
          <cell r="Z237">
            <v>14.96</v>
          </cell>
          <cell r="AA237">
            <v>0</v>
          </cell>
        </row>
        <row r="238">
          <cell r="A238" t="str">
            <v>Hendry</v>
          </cell>
          <cell r="B238" t="str">
            <v>Breakfast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 t="str">
            <v>Hendry</v>
          </cell>
          <cell r="I238" t="str">
            <v>Lunch</v>
          </cell>
          <cell r="J238">
            <v>0</v>
          </cell>
          <cell r="K238">
            <v>0</v>
          </cell>
          <cell r="L238">
            <v>33.479999999999997</v>
          </cell>
          <cell r="M238">
            <v>0</v>
          </cell>
          <cell r="O238" t="str">
            <v>Hendry</v>
          </cell>
          <cell r="P238" t="str">
            <v>Dinner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 t="str">
            <v>Hendry</v>
          </cell>
          <cell r="W238" t="str">
            <v>Other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A239" t="str">
            <v>Hernando</v>
          </cell>
          <cell r="B239" t="str">
            <v>Breakfast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 t="str">
            <v>Hernando</v>
          </cell>
          <cell r="I239" t="str">
            <v>Lunch</v>
          </cell>
          <cell r="J239">
            <v>342</v>
          </cell>
          <cell r="K239">
            <v>1164</v>
          </cell>
          <cell r="L239">
            <v>1294</v>
          </cell>
          <cell r="M239">
            <v>1395.5</v>
          </cell>
          <cell r="O239" t="str">
            <v>Hernando</v>
          </cell>
          <cell r="P239" t="str">
            <v>Dinner</v>
          </cell>
          <cell r="Q239">
            <v>0</v>
          </cell>
          <cell r="R239">
            <v>0</v>
          </cell>
          <cell r="S239">
            <v>286</v>
          </cell>
          <cell r="T239">
            <v>225.8</v>
          </cell>
          <cell r="V239" t="str">
            <v>Hernando</v>
          </cell>
          <cell r="W239" t="str">
            <v>Other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A240" t="str">
            <v>Highlands</v>
          </cell>
          <cell r="B240" t="str">
            <v>Breakfast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 t="str">
            <v>Highlands</v>
          </cell>
          <cell r="I240" t="str">
            <v>Lunch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 t="str">
            <v>Highlands</v>
          </cell>
          <cell r="P240" t="str">
            <v>Dinner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 t="str">
            <v>Highlands</v>
          </cell>
          <cell r="W240" t="str">
            <v>Other</v>
          </cell>
          <cell r="X240">
            <v>655.37</v>
          </cell>
          <cell r="Y240">
            <v>135.55000000000001</v>
          </cell>
          <cell r="Z240">
            <v>429</v>
          </cell>
          <cell r="AA240">
            <v>1017.81</v>
          </cell>
        </row>
        <row r="241">
          <cell r="A241" t="str">
            <v>Hillsborough</v>
          </cell>
          <cell r="B241" t="str">
            <v>Breakfast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 t="str">
            <v>Hillsborough</v>
          </cell>
          <cell r="I241" t="str">
            <v>Lunch</v>
          </cell>
          <cell r="J241">
            <v>784.5</v>
          </cell>
          <cell r="K241">
            <v>1655.1</v>
          </cell>
          <cell r="L241">
            <v>1289.3699999999999</v>
          </cell>
          <cell r="M241">
            <v>1198</v>
          </cell>
          <cell r="O241" t="str">
            <v>Hillsborough</v>
          </cell>
          <cell r="P241" t="str">
            <v>Dinner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 t="str">
            <v>Hillsborough</v>
          </cell>
          <cell r="W241" t="str">
            <v>Other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A242" t="str">
            <v>Holmes</v>
          </cell>
          <cell r="B242" t="str">
            <v>Breakfast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 t="str">
            <v>Holmes</v>
          </cell>
          <cell r="I242" t="str">
            <v>Lunch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O242" t="str">
            <v>Holmes</v>
          </cell>
          <cell r="P242" t="str">
            <v>Dinner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 t="str">
            <v>Holmes</v>
          </cell>
          <cell r="W242" t="str">
            <v>Other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Indian River</v>
          </cell>
          <cell r="B243" t="str">
            <v>Breakfast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 t="str">
            <v>Indian River</v>
          </cell>
          <cell r="I243" t="str">
            <v>Lunch</v>
          </cell>
          <cell r="J243">
            <v>194.76</v>
          </cell>
          <cell r="K243">
            <v>0</v>
          </cell>
          <cell r="L243">
            <v>0</v>
          </cell>
          <cell r="M243">
            <v>300.93</v>
          </cell>
          <cell r="O243" t="str">
            <v>Indian River</v>
          </cell>
          <cell r="P243" t="str">
            <v>Dinner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 t="str">
            <v>Indian River</v>
          </cell>
          <cell r="W243" t="str">
            <v>Other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Jackson</v>
          </cell>
          <cell r="B244" t="str">
            <v>Breakfast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 t="str">
            <v>Jackson</v>
          </cell>
          <cell r="I244" t="str">
            <v>Lunch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 t="str">
            <v>Jackson</v>
          </cell>
          <cell r="P244" t="str">
            <v>Dinner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 t="str">
            <v>Jackson</v>
          </cell>
          <cell r="W244" t="str">
            <v>Other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Jefferson</v>
          </cell>
          <cell r="B245" t="str">
            <v>Breakfast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 t="str">
            <v>Jefferson</v>
          </cell>
          <cell r="I245" t="str">
            <v>Lunch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O245" t="str">
            <v>Jefferson</v>
          </cell>
          <cell r="P245" t="str">
            <v>Dinner</v>
          </cell>
          <cell r="Q245">
            <v>0</v>
          </cell>
          <cell r="R245">
            <v>0</v>
          </cell>
          <cell r="S245">
            <v>279</v>
          </cell>
          <cell r="T245">
            <v>0</v>
          </cell>
          <cell r="V245" t="str">
            <v>Jefferson</v>
          </cell>
          <cell r="W245" t="str">
            <v>Other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 t="str">
            <v>Lafayette</v>
          </cell>
          <cell r="B246" t="str">
            <v>Breakfast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 t="str">
            <v>Lafayette</v>
          </cell>
          <cell r="I246" t="str">
            <v>Lunch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O246" t="str">
            <v>Lafayette</v>
          </cell>
          <cell r="P246" t="str">
            <v>Dinner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 t="str">
            <v>Lafayette</v>
          </cell>
          <cell r="W246" t="str">
            <v>Other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A247" t="str">
            <v>Lake</v>
          </cell>
          <cell r="B247" t="str">
            <v>Breakfast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 t="str">
            <v>Lake</v>
          </cell>
          <cell r="I247" t="str">
            <v>Lunch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O247" t="str">
            <v>Lake</v>
          </cell>
          <cell r="P247" t="str">
            <v>Dinner</v>
          </cell>
          <cell r="Q247">
            <v>0</v>
          </cell>
          <cell r="R247">
            <v>70</v>
          </cell>
          <cell r="S247">
            <v>0</v>
          </cell>
          <cell r="T247">
            <v>0</v>
          </cell>
          <cell r="V247" t="str">
            <v>Lake</v>
          </cell>
          <cell r="W247" t="str">
            <v>Other</v>
          </cell>
          <cell r="X247">
            <v>70</v>
          </cell>
          <cell r="Y247">
            <v>0</v>
          </cell>
          <cell r="Z247">
            <v>269.25</v>
          </cell>
          <cell r="AA247">
            <v>563.86</v>
          </cell>
        </row>
        <row r="248">
          <cell r="A248" t="str">
            <v>Lee</v>
          </cell>
          <cell r="B248" t="str">
            <v>Breakfast</v>
          </cell>
          <cell r="C248">
            <v>165</v>
          </cell>
          <cell r="D248">
            <v>0</v>
          </cell>
          <cell r="E248">
            <v>0</v>
          </cell>
          <cell r="F248">
            <v>920.18</v>
          </cell>
          <cell r="H248" t="str">
            <v>Lee</v>
          </cell>
          <cell r="I248" t="str">
            <v>Lunch</v>
          </cell>
          <cell r="J248">
            <v>847.37</v>
          </cell>
          <cell r="K248">
            <v>427.8</v>
          </cell>
          <cell r="L248">
            <v>848.97</v>
          </cell>
          <cell r="M248">
            <v>345.47</v>
          </cell>
          <cell r="O248" t="str">
            <v>Lee</v>
          </cell>
          <cell r="P248" t="str">
            <v>Dinner</v>
          </cell>
          <cell r="Q248">
            <v>272.86</v>
          </cell>
          <cell r="R248">
            <v>309.38</v>
          </cell>
          <cell r="S248">
            <v>657.28</v>
          </cell>
          <cell r="T248">
            <v>506.55</v>
          </cell>
          <cell r="V248" t="str">
            <v>Lee</v>
          </cell>
          <cell r="W248" t="str">
            <v>Other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A249" t="str">
            <v>Leon</v>
          </cell>
          <cell r="B249" t="str">
            <v>Breakfast</v>
          </cell>
          <cell r="C249">
            <v>124</v>
          </cell>
          <cell r="D249">
            <v>0</v>
          </cell>
          <cell r="E249">
            <v>0</v>
          </cell>
          <cell r="F249">
            <v>0</v>
          </cell>
          <cell r="H249" t="str">
            <v>Leon</v>
          </cell>
          <cell r="I249" t="str">
            <v>Lunch</v>
          </cell>
          <cell r="J249">
            <v>381.25</v>
          </cell>
          <cell r="K249">
            <v>205.28</v>
          </cell>
          <cell r="L249">
            <v>356.38</v>
          </cell>
          <cell r="M249">
            <v>658.45</v>
          </cell>
          <cell r="O249" t="str">
            <v>Leon</v>
          </cell>
          <cell r="P249" t="str">
            <v>Dinner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 t="str">
            <v>Leon</v>
          </cell>
          <cell r="W249" t="str">
            <v>Other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A250" t="str">
            <v>Levy</v>
          </cell>
          <cell r="B250" t="str">
            <v>Breakfast</v>
          </cell>
          <cell r="C250">
            <v>0</v>
          </cell>
          <cell r="D250">
            <v>0</v>
          </cell>
          <cell r="E250">
            <v>0</v>
          </cell>
          <cell r="F250">
            <v>172.87</v>
          </cell>
          <cell r="H250" t="str">
            <v>Levy</v>
          </cell>
          <cell r="I250" t="str">
            <v>Lunch</v>
          </cell>
          <cell r="J250">
            <v>54.27</v>
          </cell>
          <cell r="K250">
            <v>0</v>
          </cell>
          <cell r="L250">
            <v>0</v>
          </cell>
          <cell r="M250">
            <v>0</v>
          </cell>
          <cell r="O250" t="str">
            <v>Levy</v>
          </cell>
          <cell r="P250" t="str">
            <v>Dinner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 t="str">
            <v>Levy</v>
          </cell>
          <cell r="W250" t="str">
            <v>Other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A251" t="str">
            <v>Liberty</v>
          </cell>
          <cell r="B251" t="str">
            <v>Breakfast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 t="str">
            <v>Liberty</v>
          </cell>
          <cell r="I251" t="str">
            <v>Lunch</v>
          </cell>
          <cell r="J251">
            <v>0</v>
          </cell>
          <cell r="K251">
            <v>0</v>
          </cell>
          <cell r="L251">
            <v>0</v>
          </cell>
          <cell r="M251">
            <v>35</v>
          </cell>
          <cell r="O251" t="str">
            <v>Liberty</v>
          </cell>
          <cell r="P251" t="str">
            <v>Dinner</v>
          </cell>
          <cell r="Q251">
            <v>0</v>
          </cell>
          <cell r="R251">
            <v>0</v>
          </cell>
          <cell r="S251">
            <v>47.6</v>
          </cell>
          <cell r="T251">
            <v>0</v>
          </cell>
          <cell r="V251" t="str">
            <v>Liberty</v>
          </cell>
          <cell r="W251" t="str">
            <v>Other</v>
          </cell>
          <cell r="X251">
            <v>19.87</v>
          </cell>
          <cell r="Y251">
            <v>0</v>
          </cell>
          <cell r="Z251">
            <v>46.88</v>
          </cell>
          <cell r="AA251">
            <v>0</v>
          </cell>
        </row>
        <row r="252">
          <cell r="A252" t="str">
            <v>Madison</v>
          </cell>
          <cell r="B252" t="str">
            <v>Breakfast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 t="str">
            <v>Madison</v>
          </cell>
          <cell r="I252" t="str">
            <v>Lunch</v>
          </cell>
          <cell r="J252">
            <v>0</v>
          </cell>
          <cell r="K252">
            <v>0</v>
          </cell>
          <cell r="L252">
            <v>149.13</v>
          </cell>
          <cell r="M252">
            <v>0</v>
          </cell>
          <cell r="O252" t="str">
            <v>Madison</v>
          </cell>
          <cell r="P252" t="str">
            <v>Dinner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 t="str">
            <v>Madison</v>
          </cell>
          <cell r="W252" t="str">
            <v>Other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A253" t="str">
            <v>Manatee</v>
          </cell>
          <cell r="B253" t="str">
            <v>Breakfast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H253" t="str">
            <v>Manatee</v>
          </cell>
          <cell r="I253" t="str">
            <v>Lunch</v>
          </cell>
          <cell r="J253">
            <v>322.63</v>
          </cell>
          <cell r="K253">
            <v>345.38</v>
          </cell>
          <cell r="L253">
            <v>253.56</v>
          </cell>
          <cell r="M253">
            <v>50.09</v>
          </cell>
          <cell r="O253" t="str">
            <v>Manatee</v>
          </cell>
          <cell r="P253" t="str">
            <v>Dinner</v>
          </cell>
          <cell r="Q253">
            <v>96.48</v>
          </cell>
          <cell r="R253">
            <v>246.35</v>
          </cell>
          <cell r="S253">
            <v>37.479999999999997</v>
          </cell>
          <cell r="T253">
            <v>0</v>
          </cell>
          <cell r="V253" t="str">
            <v>Manatee</v>
          </cell>
          <cell r="W253" t="str">
            <v>Other</v>
          </cell>
          <cell r="X253">
            <v>470.69</v>
          </cell>
          <cell r="Y253">
            <v>115.83</v>
          </cell>
          <cell r="Z253">
            <v>120.12</v>
          </cell>
          <cell r="AA253">
            <v>141.57</v>
          </cell>
        </row>
        <row r="254">
          <cell r="A254" t="str">
            <v>Marion</v>
          </cell>
          <cell r="B254" t="str">
            <v>Breakfast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H254" t="str">
            <v>Marion</v>
          </cell>
          <cell r="I254" t="str">
            <v>Lunch</v>
          </cell>
          <cell r="J254">
            <v>3066.69</v>
          </cell>
          <cell r="K254">
            <v>5190.4799999999996</v>
          </cell>
          <cell r="L254">
            <v>2825.96</v>
          </cell>
          <cell r="M254">
            <v>3481.75</v>
          </cell>
          <cell r="O254" t="str">
            <v>Marion</v>
          </cell>
          <cell r="P254" t="str">
            <v>Dinner</v>
          </cell>
          <cell r="Q254">
            <v>0</v>
          </cell>
          <cell r="R254">
            <v>0</v>
          </cell>
          <cell r="S254">
            <v>0</v>
          </cell>
          <cell r="T254">
            <v>74.19</v>
          </cell>
          <cell r="V254" t="str">
            <v>Marion</v>
          </cell>
          <cell r="W254" t="str">
            <v>Other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 t="str">
            <v>Martin</v>
          </cell>
          <cell r="B255" t="str">
            <v>Breakfast</v>
          </cell>
          <cell r="C255">
            <v>0</v>
          </cell>
          <cell r="D255">
            <v>0</v>
          </cell>
          <cell r="E255">
            <v>0</v>
          </cell>
          <cell r="F255">
            <v>26.67</v>
          </cell>
          <cell r="H255" t="str">
            <v>Martin</v>
          </cell>
          <cell r="I255" t="str">
            <v>Lunch</v>
          </cell>
          <cell r="J255">
            <v>91.14</v>
          </cell>
          <cell r="K255">
            <v>164.44</v>
          </cell>
          <cell r="L255">
            <v>150.44999999999999</v>
          </cell>
          <cell r="M255">
            <v>59.61</v>
          </cell>
          <cell r="O255" t="str">
            <v>Martin</v>
          </cell>
          <cell r="P255" t="str">
            <v>Dinner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 t="str">
            <v>Martin</v>
          </cell>
          <cell r="W255" t="str">
            <v>Other</v>
          </cell>
          <cell r="X255">
            <v>190.6</v>
          </cell>
          <cell r="Y255">
            <v>12.56</v>
          </cell>
          <cell r="Z255">
            <v>32.479999999999997</v>
          </cell>
          <cell r="AA255">
            <v>183.15</v>
          </cell>
        </row>
        <row r="256">
          <cell r="A256" t="str">
            <v>Monroe</v>
          </cell>
          <cell r="B256" t="str">
            <v>Breakfast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 t="str">
            <v>Monroe</v>
          </cell>
          <cell r="I256" t="str">
            <v>Lunch</v>
          </cell>
          <cell r="J256">
            <v>591.94000000000005</v>
          </cell>
          <cell r="K256">
            <v>259.97000000000003</v>
          </cell>
          <cell r="L256">
            <v>429.15</v>
          </cell>
          <cell r="M256">
            <v>254.49</v>
          </cell>
          <cell r="O256" t="str">
            <v>Monroe</v>
          </cell>
          <cell r="P256" t="str">
            <v>Dinner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 t="str">
            <v>Monroe</v>
          </cell>
          <cell r="W256" t="str">
            <v>Other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 t="str">
            <v>Nassau</v>
          </cell>
          <cell r="B257" t="str">
            <v>Breakfast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H257" t="str">
            <v>Nassau</v>
          </cell>
          <cell r="I257" t="str">
            <v>Lunch</v>
          </cell>
          <cell r="J257">
            <v>78.08</v>
          </cell>
          <cell r="K257">
            <v>0</v>
          </cell>
          <cell r="L257">
            <v>0</v>
          </cell>
          <cell r="M257">
            <v>0</v>
          </cell>
          <cell r="O257" t="str">
            <v>Nassau</v>
          </cell>
          <cell r="P257" t="str">
            <v>Dinner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 t="str">
            <v>Nassau</v>
          </cell>
          <cell r="W257" t="str">
            <v>Other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A258" t="str">
            <v>Okaloosa</v>
          </cell>
          <cell r="B258" t="str">
            <v>Breakfast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 t="str">
            <v>Okaloosa</v>
          </cell>
          <cell r="I258" t="str">
            <v>Lunch</v>
          </cell>
          <cell r="J258">
            <v>190.08</v>
          </cell>
          <cell r="K258">
            <v>406.52</v>
          </cell>
          <cell r="L258">
            <v>0</v>
          </cell>
          <cell r="M258">
            <v>554.44000000000005</v>
          </cell>
          <cell r="O258" t="str">
            <v>Okaloosa</v>
          </cell>
          <cell r="P258" t="str">
            <v>Dinner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 t="str">
            <v>Okaloosa</v>
          </cell>
          <cell r="W258" t="str">
            <v>Other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A259" t="str">
            <v>Okeechobee</v>
          </cell>
          <cell r="B259" t="str">
            <v>Breakfast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H259" t="str">
            <v>Okeechobee</v>
          </cell>
          <cell r="I259" t="str">
            <v>Lunch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 t="str">
            <v>Okeechobee</v>
          </cell>
          <cell r="P259" t="str">
            <v>Dinner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 t="str">
            <v>Okeechobee</v>
          </cell>
          <cell r="W259" t="str">
            <v>Other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A260" t="str">
            <v>Orange</v>
          </cell>
          <cell r="B260" t="str">
            <v>Breakfast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 t="str">
            <v>Orange</v>
          </cell>
          <cell r="I260" t="str">
            <v>Lunch</v>
          </cell>
          <cell r="J260">
            <v>3236.96</v>
          </cell>
          <cell r="K260">
            <v>0</v>
          </cell>
          <cell r="L260">
            <v>3550.76</v>
          </cell>
          <cell r="M260">
            <v>2476.5300000000002</v>
          </cell>
          <cell r="O260" t="str">
            <v>Orange</v>
          </cell>
          <cell r="P260" t="str">
            <v>Dinner</v>
          </cell>
          <cell r="Q260">
            <v>2871</v>
          </cell>
          <cell r="R260">
            <v>0</v>
          </cell>
          <cell r="S260">
            <v>2149.4</v>
          </cell>
          <cell r="T260">
            <v>2752.19</v>
          </cell>
          <cell r="V260" t="str">
            <v>Orange</v>
          </cell>
          <cell r="W260" t="str">
            <v>Other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Osceola</v>
          </cell>
          <cell r="B261" t="str">
            <v>Breakfast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 t="str">
            <v>Osceola</v>
          </cell>
          <cell r="I261" t="str">
            <v>Lunch</v>
          </cell>
          <cell r="J261">
            <v>856.75</v>
          </cell>
          <cell r="K261">
            <v>714.94</v>
          </cell>
          <cell r="L261">
            <v>270</v>
          </cell>
          <cell r="M261">
            <v>371.95</v>
          </cell>
          <cell r="O261" t="str">
            <v>Osceola</v>
          </cell>
          <cell r="P261" t="str">
            <v>Dinner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 t="str">
            <v>Osceola</v>
          </cell>
          <cell r="W261" t="str">
            <v>Other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Palm Beach</v>
          </cell>
          <cell r="B262" t="str">
            <v>Breakfast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H262" t="str">
            <v>Palm Beach</v>
          </cell>
          <cell r="I262" t="str">
            <v>Lunch</v>
          </cell>
          <cell r="J262">
            <v>2909.22</v>
          </cell>
          <cell r="K262">
            <v>4587.16</v>
          </cell>
          <cell r="L262">
            <v>4389.87</v>
          </cell>
          <cell r="M262">
            <v>4880.72</v>
          </cell>
          <cell r="O262" t="str">
            <v>Palm Beach</v>
          </cell>
          <cell r="P262" t="str">
            <v>Dinner</v>
          </cell>
          <cell r="Q262">
            <v>170.04</v>
          </cell>
          <cell r="R262">
            <v>155.28</v>
          </cell>
          <cell r="S262">
            <v>205.39</v>
          </cell>
          <cell r="T262">
            <v>130.53</v>
          </cell>
          <cell r="V262" t="str">
            <v>Palm Beach</v>
          </cell>
          <cell r="W262" t="str">
            <v>Other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Pasco</v>
          </cell>
          <cell r="B263" t="str">
            <v>Breakfast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 t="str">
            <v>Pasco</v>
          </cell>
          <cell r="I263" t="str">
            <v>Lunch</v>
          </cell>
          <cell r="J263">
            <v>73.87</v>
          </cell>
          <cell r="K263">
            <v>370.21</v>
          </cell>
          <cell r="L263">
            <v>181</v>
          </cell>
          <cell r="M263">
            <v>366.95</v>
          </cell>
          <cell r="O263" t="str">
            <v>Pasco</v>
          </cell>
          <cell r="P263" t="str">
            <v>Dinner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 t="str">
            <v>Pasco</v>
          </cell>
          <cell r="W263" t="str">
            <v>Other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Pinellas</v>
          </cell>
          <cell r="B264" t="str">
            <v>Breakfast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 t="str">
            <v>Pinellas</v>
          </cell>
          <cell r="I264" t="str">
            <v>Lunch</v>
          </cell>
          <cell r="J264">
            <v>494.59</v>
          </cell>
          <cell r="K264">
            <v>449.17</v>
          </cell>
          <cell r="L264">
            <v>314.39999999999998</v>
          </cell>
          <cell r="M264">
            <v>1793.95</v>
          </cell>
          <cell r="O264" t="str">
            <v>Pinellas</v>
          </cell>
          <cell r="P264" t="str">
            <v>Dinner</v>
          </cell>
          <cell r="Q264">
            <v>213.55</v>
          </cell>
          <cell r="R264">
            <v>734.57</v>
          </cell>
          <cell r="S264">
            <v>160.84</v>
          </cell>
          <cell r="T264">
            <v>1309.1600000000001</v>
          </cell>
          <cell r="V264" t="str">
            <v>Pinellas</v>
          </cell>
          <cell r="W264" t="str">
            <v>Other</v>
          </cell>
          <cell r="X264">
            <v>1563.25</v>
          </cell>
          <cell r="Y264">
            <v>647.83000000000004</v>
          </cell>
          <cell r="Z264">
            <v>642.02</v>
          </cell>
          <cell r="AA264">
            <v>742.8</v>
          </cell>
        </row>
        <row r="265">
          <cell r="A265" t="str">
            <v>Polk</v>
          </cell>
          <cell r="B265" t="str">
            <v>Breakfast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 t="str">
            <v>Polk</v>
          </cell>
          <cell r="I265" t="str">
            <v>Lunch</v>
          </cell>
          <cell r="J265">
            <v>401.42</v>
          </cell>
          <cell r="K265">
            <v>446.15</v>
          </cell>
          <cell r="L265">
            <v>644.9</v>
          </cell>
          <cell r="M265">
            <v>551.45000000000005</v>
          </cell>
          <cell r="O265" t="str">
            <v>Polk</v>
          </cell>
          <cell r="P265" t="str">
            <v>Dinner</v>
          </cell>
          <cell r="Q265">
            <v>0</v>
          </cell>
          <cell r="R265">
            <v>109.95</v>
          </cell>
          <cell r="S265">
            <v>28.95</v>
          </cell>
          <cell r="T265">
            <v>283.60000000000002</v>
          </cell>
          <cell r="V265" t="str">
            <v>Polk</v>
          </cell>
          <cell r="W265" t="str">
            <v>Other</v>
          </cell>
          <cell r="X265">
            <v>684.06</v>
          </cell>
          <cell r="Y265">
            <v>843.3</v>
          </cell>
          <cell r="Z265">
            <v>1284.83</v>
          </cell>
          <cell r="AA265">
            <v>1175.27</v>
          </cell>
        </row>
        <row r="266">
          <cell r="A266" t="str">
            <v>Putnam</v>
          </cell>
          <cell r="B266" t="str">
            <v>Breakfast</v>
          </cell>
          <cell r="C266">
            <v>792</v>
          </cell>
          <cell r="D266">
            <v>100</v>
          </cell>
          <cell r="E266">
            <v>864</v>
          </cell>
          <cell r="F266">
            <v>742.5</v>
          </cell>
          <cell r="H266" t="str">
            <v>Putnam</v>
          </cell>
          <cell r="I266" t="str">
            <v>Lunch</v>
          </cell>
          <cell r="J266">
            <v>36.85</v>
          </cell>
          <cell r="K266">
            <v>169.39</v>
          </cell>
          <cell r="L266">
            <v>483.55</v>
          </cell>
          <cell r="M266">
            <v>869.72</v>
          </cell>
          <cell r="O266" t="str">
            <v>Putnam</v>
          </cell>
          <cell r="P266" t="str">
            <v>Dinner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 t="str">
            <v>Putnam</v>
          </cell>
          <cell r="W266" t="str">
            <v>Other</v>
          </cell>
          <cell r="X266">
            <v>1553</v>
          </cell>
          <cell r="Y266">
            <v>1048</v>
          </cell>
          <cell r="Z266">
            <v>0</v>
          </cell>
          <cell r="AA266">
            <v>0</v>
          </cell>
        </row>
        <row r="267">
          <cell r="A267" t="str">
            <v>Santa Rosa</v>
          </cell>
          <cell r="B267" t="str">
            <v>Breakfast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 t="str">
            <v>Santa Rosa</v>
          </cell>
          <cell r="I267" t="str">
            <v>Lunch</v>
          </cell>
          <cell r="J267">
            <v>1512.2</v>
          </cell>
          <cell r="K267">
            <v>1136.6400000000001</v>
          </cell>
          <cell r="L267">
            <v>604.38</v>
          </cell>
          <cell r="M267">
            <v>796.79</v>
          </cell>
          <cell r="O267" t="str">
            <v>Santa Rosa</v>
          </cell>
          <cell r="P267" t="str">
            <v>Dinner</v>
          </cell>
          <cell r="Q267">
            <v>34.75</v>
          </cell>
          <cell r="R267">
            <v>0</v>
          </cell>
          <cell r="S267">
            <v>0</v>
          </cell>
          <cell r="T267">
            <v>35.21</v>
          </cell>
          <cell r="V267" t="str">
            <v>Santa Rosa</v>
          </cell>
          <cell r="W267" t="str">
            <v>Other</v>
          </cell>
          <cell r="X267">
            <v>281.2</v>
          </cell>
          <cell r="Y267">
            <v>196.01</v>
          </cell>
          <cell r="Z267">
            <v>77.42</v>
          </cell>
          <cell r="AA267">
            <v>148.36000000000001</v>
          </cell>
        </row>
        <row r="268">
          <cell r="A268" t="str">
            <v>Sarasota</v>
          </cell>
          <cell r="B268" t="str">
            <v>Breakfast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 t="str">
            <v>Sarasota</v>
          </cell>
          <cell r="I268" t="str">
            <v>Lunch</v>
          </cell>
          <cell r="J268">
            <v>196.57</v>
          </cell>
          <cell r="K268">
            <v>224.24</v>
          </cell>
          <cell r="L268">
            <v>103.67</v>
          </cell>
          <cell r="M268">
            <v>258.37</v>
          </cell>
          <cell r="O268" t="str">
            <v>Sarasota</v>
          </cell>
          <cell r="P268" t="str">
            <v>Dinner</v>
          </cell>
          <cell r="Q268">
            <v>0</v>
          </cell>
          <cell r="R268">
            <v>0</v>
          </cell>
          <cell r="S268">
            <v>52.45</v>
          </cell>
          <cell r="T268">
            <v>0</v>
          </cell>
          <cell r="V268" t="str">
            <v>Sarasota</v>
          </cell>
          <cell r="W268" t="str">
            <v>Other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Seminole</v>
          </cell>
          <cell r="B269" t="str">
            <v>Breakfast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 t="str">
            <v>Seminole</v>
          </cell>
          <cell r="I269" t="str">
            <v>Lunch</v>
          </cell>
          <cell r="J269">
            <v>112.24</v>
          </cell>
          <cell r="K269">
            <v>182.37</v>
          </cell>
          <cell r="L269">
            <v>84.96</v>
          </cell>
          <cell r="M269">
            <v>72</v>
          </cell>
          <cell r="O269" t="str">
            <v>Seminole</v>
          </cell>
          <cell r="P269" t="str">
            <v>Dinner</v>
          </cell>
          <cell r="Q269">
            <v>0</v>
          </cell>
          <cell r="R269">
            <v>64.849999999999994</v>
          </cell>
          <cell r="S269">
            <v>135.12</v>
          </cell>
          <cell r="T269">
            <v>151.59</v>
          </cell>
          <cell r="V269" t="str">
            <v>Seminole</v>
          </cell>
          <cell r="W269" t="str">
            <v>Other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A270" t="str">
            <v>Saint Johns</v>
          </cell>
          <cell r="B270" t="str">
            <v>Breakfast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 t="str">
            <v>Saint Johns</v>
          </cell>
          <cell r="I270" t="str">
            <v>Lunch</v>
          </cell>
          <cell r="J270">
            <v>123.76</v>
          </cell>
          <cell r="K270">
            <v>598.98</v>
          </cell>
          <cell r="L270">
            <v>0</v>
          </cell>
          <cell r="M270">
            <v>60.92</v>
          </cell>
          <cell r="O270" t="str">
            <v>Saint Johns</v>
          </cell>
          <cell r="P270" t="str">
            <v>Dinner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V270" t="str">
            <v>Saint Johns</v>
          </cell>
          <cell r="W270" t="str">
            <v>Other</v>
          </cell>
          <cell r="X270">
            <v>1245.5999999999999</v>
          </cell>
          <cell r="Y270">
            <v>0</v>
          </cell>
          <cell r="Z270">
            <v>194.38</v>
          </cell>
          <cell r="AA270">
            <v>838.82</v>
          </cell>
        </row>
        <row r="271">
          <cell r="A271" t="str">
            <v>Saint Lucie</v>
          </cell>
          <cell r="B271" t="str">
            <v>Breakfast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 t="str">
            <v>Saint Lucie</v>
          </cell>
          <cell r="I271" t="str">
            <v>Lunch</v>
          </cell>
          <cell r="J271">
            <v>0</v>
          </cell>
          <cell r="K271">
            <v>528.46</v>
          </cell>
          <cell r="L271">
            <v>645.94000000000005</v>
          </cell>
          <cell r="M271">
            <v>302.83999999999997</v>
          </cell>
          <cell r="O271" t="str">
            <v>Saint Lucie</v>
          </cell>
          <cell r="P271" t="str">
            <v>Dinner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V271" t="str">
            <v>Saint Lucie</v>
          </cell>
          <cell r="W271" t="str">
            <v>Other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A272" t="str">
            <v>Sumter</v>
          </cell>
          <cell r="B272" t="str">
            <v>Breakfast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H272" t="str">
            <v>Sumter</v>
          </cell>
          <cell r="I272" t="str">
            <v>Lunch</v>
          </cell>
          <cell r="J272">
            <v>287.83999999999997</v>
          </cell>
          <cell r="K272">
            <v>490.92</v>
          </cell>
          <cell r="L272">
            <v>505.13</v>
          </cell>
          <cell r="M272">
            <v>806.23</v>
          </cell>
          <cell r="O272" t="str">
            <v>Sumter</v>
          </cell>
          <cell r="P272" t="str">
            <v>Dinner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V272" t="str">
            <v>Sumter</v>
          </cell>
          <cell r="W272" t="str">
            <v>Other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 t="str">
            <v>Suwannee</v>
          </cell>
          <cell r="B273" t="str">
            <v>Breakfast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 t="str">
            <v>Suwannee</v>
          </cell>
          <cell r="I273" t="str">
            <v>Lunch</v>
          </cell>
          <cell r="J273">
            <v>66.06</v>
          </cell>
          <cell r="K273">
            <v>0</v>
          </cell>
          <cell r="L273">
            <v>0</v>
          </cell>
          <cell r="M273">
            <v>0</v>
          </cell>
          <cell r="O273" t="str">
            <v>Suwannee</v>
          </cell>
          <cell r="P273" t="str">
            <v>Dinner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 t="str">
            <v>Suwannee</v>
          </cell>
          <cell r="W273" t="str">
            <v>Other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A274" t="str">
            <v>Taylor</v>
          </cell>
          <cell r="B274" t="str">
            <v>Breakfast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H274" t="str">
            <v>Taylor</v>
          </cell>
          <cell r="I274" t="str">
            <v>Lunch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 t="str">
            <v>Taylor</v>
          </cell>
          <cell r="P274" t="str">
            <v>Dinner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 t="str">
            <v>Taylor</v>
          </cell>
          <cell r="W274" t="str">
            <v>Other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A275" t="str">
            <v>Union</v>
          </cell>
          <cell r="B275" t="str">
            <v>Breakfast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 t="str">
            <v>Union</v>
          </cell>
          <cell r="I275" t="str">
            <v>Lunch</v>
          </cell>
          <cell r="J275">
            <v>0</v>
          </cell>
          <cell r="K275">
            <v>0</v>
          </cell>
          <cell r="L275">
            <v>0</v>
          </cell>
          <cell r="M275">
            <v>473.61</v>
          </cell>
          <cell r="O275" t="str">
            <v>Union</v>
          </cell>
          <cell r="P275" t="str">
            <v>Dinner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 t="str">
            <v>Union</v>
          </cell>
          <cell r="W275" t="str">
            <v>Other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A276" t="str">
            <v>Volusia</v>
          </cell>
          <cell r="B276" t="str">
            <v>Breakfast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H276" t="str">
            <v>Volusia</v>
          </cell>
          <cell r="I276" t="str">
            <v>Lunch</v>
          </cell>
          <cell r="J276">
            <v>54.67</v>
          </cell>
          <cell r="K276">
            <v>277.07</v>
          </cell>
          <cell r="L276">
            <v>452.5</v>
          </cell>
          <cell r="M276">
            <v>699.63</v>
          </cell>
          <cell r="O276" t="str">
            <v>Volusia</v>
          </cell>
          <cell r="P276" t="str">
            <v>Dinner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 t="str">
            <v>Volusia</v>
          </cell>
          <cell r="W276" t="str">
            <v>Other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 t="str">
            <v>Wakulla</v>
          </cell>
          <cell r="B277" t="str">
            <v>Breakfast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H277" t="str">
            <v>Wakulla</v>
          </cell>
          <cell r="I277" t="str">
            <v>Lunch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O277" t="str">
            <v>Wakulla</v>
          </cell>
          <cell r="P277" t="str">
            <v>Dinner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V277" t="str">
            <v>Wakulla</v>
          </cell>
          <cell r="W277" t="str">
            <v>Other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A278" t="str">
            <v>Walton</v>
          </cell>
          <cell r="B278" t="str">
            <v>Breakfast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 t="str">
            <v>Walton</v>
          </cell>
          <cell r="I278" t="str">
            <v>Lunch</v>
          </cell>
          <cell r="J278">
            <v>298.35000000000002</v>
          </cell>
          <cell r="K278">
            <v>101.45</v>
          </cell>
          <cell r="L278">
            <v>50.69</v>
          </cell>
          <cell r="M278">
            <v>510.31</v>
          </cell>
          <cell r="O278" t="str">
            <v>Walton</v>
          </cell>
          <cell r="P278" t="str">
            <v>Dinner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V278" t="str">
            <v>Walton</v>
          </cell>
          <cell r="W278" t="str">
            <v>Other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A279" t="str">
            <v>Washington</v>
          </cell>
          <cell r="B279" t="str">
            <v>Breakfast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 t="str">
            <v>Washington</v>
          </cell>
          <cell r="I279" t="str">
            <v>Lunch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O279" t="str">
            <v>Washington</v>
          </cell>
          <cell r="P279" t="str">
            <v>Dinner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 t="str">
            <v>Washington</v>
          </cell>
          <cell r="W279" t="str">
            <v>Other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2">
          <cell r="A282" t="str">
            <v>Juror Costs -Lodging</v>
          </cell>
          <cell r="B282"/>
          <cell r="C282"/>
          <cell r="D282"/>
          <cell r="E282"/>
          <cell r="F282"/>
        </row>
        <row r="283">
          <cell r="A283" t="str">
            <v>SFY1718</v>
          </cell>
          <cell r="B283"/>
          <cell r="C283">
            <v>1</v>
          </cell>
          <cell r="D283">
            <v>2</v>
          </cell>
          <cell r="E283">
            <v>3</v>
          </cell>
          <cell r="F283">
            <v>4</v>
          </cell>
        </row>
        <row r="284">
          <cell r="A284" t="str">
            <v>Alachua</v>
          </cell>
          <cell r="B284" t="str">
            <v>Lodging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Baker</v>
          </cell>
          <cell r="B285" t="str">
            <v>Lodging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Bay</v>
          </cell>
          <cell r="B286" t="str">
            <v>Lodging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Bradford</v>
          </cell>
          <cell r="B287" t="str">
            <v>Lodging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Brevard</v>
          </cell>
          <cell r="B288" t="str">
            <v>Lodging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Broward</v>
          </cell>
          <cell r="B289" t="str">
            <v>Lodging</v>
          </cell>
          <cell r="C289">
            <v>0</v>
          </cell>
          <cell r="D289">
            <v>0</v>
          </cell>
          <cell r="E289">
            <v>16523</v>
          </cell>
          <cell r="F289">
            <v>1937</v>
          </cell>
        </row>
        <row r="290">
          <cell r="A290" t="str">
            <v>Calhoun</v>
          </cell>
          <cell r="B290" t="str">
            <v>Lodging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Charlotte</v>
          </cell>
          <cell r="B291" t="str">
            <v>Lodging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Citrus</v>
          </cell>
          <cell r="B292" t="str">
            <v>Lodging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Clay</v>
          </cell>
          <cell r="B293" t="str">
            <v>Lodging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Collier</v>
          </cell>
          <cell r="B294" t="str">
            <v>Lodging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Columbia</v>
          </cell>
          <cell r="B295" t="str">
            <v>Lodging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Miami-Dade</v>
          </cell>
          <cell r="B296" t="str">
            <v>Lodging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Desoto</v>
          </cell>
          <cell r="B297" t="str">
            <v>Lodging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Dixie</v>
          </cell>
          <cell r="B298" t="str">
            <v>Lodging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Duval</v>
          </cell>
          <cell r="B299" t="str">
            <v>Lodging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Escambia</v>
          </cell>
          <cell r="B300" t="str">
            <v>Lodging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Flagler</v>
          </cell>
          <cell r="B301" t="str">
            <v>Lodging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Franklin</v>
          </cell>
          <cell r="B302" t="str">
            <v>Lodging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Gadsden</v>
          </cell>
          <cell r="B303" t="str">
            <v>Lodging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Gilchrist</v>
          </cell>
          <cell r="B304" t="str">
            <v>Lodging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Glades</v>
          </cell>
          <cell r="B305" t="str">
            <v>Lodging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Gulf</v>
          </cell>
          <cell r="B306" t="str">
            <v>Lodging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Hamilton</v>
          </cell>
          <cell r="B307" t="str">
            <v>Lodging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Hardee</v>
          </cell>
          <cell r="B308" t="str">
            <v>Lodging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Hendry</v>
          </cell>
          <cell r="B309" t="str">
            <v>Lodging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Hernando</v>
          </cell>
          <cell r="B310" t="str">
            <v>Lodging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Highlands</v>
          </cell>
          <cell r="B311" t="str">
            <v>Lodging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Hillsborough</v>
          </cell>
          <cell r="B312" t="str">
            <v>Lodging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Holmes</v>
          </cell>
          <cell r="B313" t="str">
            <v>Lodging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Indian River</v>
          </cell>
          <cell r="B314" t="str">
            <v>Lodging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Jackson</v>
          </cell>
          <cell r="B315" t="str">
            <v>Lodging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Jefferson</v>
          </cell>
          <cell r="B316" t="str">
            <v>Lodging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Lafayette</v>
          </cell>
          <cell r="B317" t="str">
            <v>Lodging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Lake</v>
          </cell>
          <cell r="B318" t="str">
            <v>Lodging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Lee</v>
          </cell>
          <cell r="B319" t="str">
            <v>Lodging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Leon</v>
          </cell>
          <cell r="B320" t="str">
            <v>Lodging</v>
          </cell>
          <cell r="C320">
            <v>3612.2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Levy</v>
          </cell>
          <cell r="B321" t="str">
            <v>Lodging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Liberty</v>
          </cell>
          <cell r="B322" t="str">
            <v>Lodging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Madison</v>
          </cell>
          <cell r="B323" t="str">
            <v>Lodging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Manatee</v>
          </cell>
          <cell r="B324" t="str">
            <v>Lodging</v>
          </cell>
          <cell r="C324">
            <v>1634.56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Marion</v>
          </cell>
          <cell r="B325" t="str">
            <v>Lodging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Martin</v>
          </cell>
          <cell r="B326" t="str">
            <v>Lodging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Monroe</v>
          </cell>
          <cell r="B327" t="str">
            <v>Lodging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Nassau</v>
          </cell>
          <cell r="B328" t="str">
            <v>Lodging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Okaloosa</v>
          </cell>
          <cell r="B329" t="str">
            <v>Lodging</v>
          </cell>
          <cell r="C329">
            <v>3456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Okeechobee</v>
          </cell>
          <cell r="B330" t="str">
            <v>Lodging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Orange</v>
          </cell>
          <cell r="B331" t="str">
            <v>Lodging</v>
          </cell>
          <cell r="C331">
            <v>650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Osceola</v>
          </cell>
          <cell r="B332" t="str">
            <v>Lodging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Palm Beach</v>
          </cell>
          <cell r="B333" t="str">
            <v>Lodging</v>
          </cell>
          <cell r="C333">
            <v>0</v>
          </cell>
          <cell r="D333">
            <v>0</v>
          </cell>
          <cell r="E333">
            <v>9945</v>
          </cell>
          <cell r="F333">
            <v>0</v>
          </cell>
        </row>
        <row r="334">
          <cell r="A334" t="str">
            <v>Pasco</v>
          </cell>
          <cell r="B334" t="str">
            <v>Lodging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Pinellas</v>
          </cell>
          <cell r="B335" t="str">
            <v>Lodging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Polk</v>
          </cell>
          <cell r="B336" t="str">
            <v>Lodging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Putnam</v>
          </cell>
          <cell r="B337" t="str">
            <v>Lodging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Santa Rosa</v>
          </cell>
          <cell r="B338" t="str">
            <v>Lodging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Sarasota</v>
          </cell>
          <cell r="B339" t="str">
            <v>Lodging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Seminole</v>
          </cell>
          <cell r="B340" t="str">
            <v>Lodging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Saint Johns</v>
          </cell>
          <cell r="B341" t="str">
            <v>Lodging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 t="str">
            <v>Saint Lucie</v>
          </cell>
          <cell r="B342" t="str">
            <v>Lodging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 t="str">
            <v>Sumter</v>
          </cell>
          <cell r="B343" t="str">
            <v>Lodging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 t="str">
            <v>Suwannee</v>
          </cell>
          <cell r="B344" t="str">
            <v>Lodging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 t="str">
            <v>Taylor</v>
          </cell>
          <cell r="B345" t="str">
            <v>Lodging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Union</v>
          </cell>
          <cell r="B346" t="str">
            <v>Lodging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 t="str">
            <v>Volusia</v>
          </cell>
          <cell r="B347" t="str">
            <v>Lodging</v>
          </cell>
          <cell r="C347">
            <v>0</v>
          </cell>
          <cell r="D347">
            <v>0</v>
          </cell>
          <cell r="E347">
            <v>0</v>
          </cell>
          <cell r="F347">
            <v>1386</v>
          </cell>
        </row>
        <row r="348">
          <cell r="A348" t="str">
            <v>Wakulla</v>
          </cell>
          <cell r="B348" t="str">
            <v>Lodging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Walton</v>
          </cell>
          <cell r="B349" t="str">
            <v>Lodging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 t="str">
            <v>Washington</v>
          </cell>
          <cell r="B350" t="str">
            <v>Lodging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</sheetData>
      <sheetData sheetId="14"/>
      <sheetData sheetId="15"/>
      <sheetData sheetId="16">
        <row r="3">
          <cell r="A3" t="str">
            <v>County</v>
          </cell>
          <cell r="B3" t="str">
            <v>2017 Peer Group</v>
          </cell>
          <cell r="C3" t="str">
            <v>2016
Population</v>
          </cell>
        </row>
        <row r="4">
          <cell r="A4" t="str">
            <v>Calhoun</v>
          </cell>
          <cell r="B4">
            <v>1</v>
          </cell>
          <cell r="C4">
            <v>8621</v>
          </cell>
        </row>
        <row r="5">
          <cell r="A5" t="str">
            <v>Franklin</v>
          </cell>
          <cell r="B5">
            <v>1</v>
          </cell>
          <cell r="C5">
            <v>8736</v>
          </cell>
        </row>
        <row r="6">
          <cell r="A6" t="str">
            <v>Glades</v>
          </cell>
          <cell r="B6">
            <v>1</v>
          </cell>
          <cell r="C6">
            <v>11916</v>
          </cell>
        </row>
        <row r="7">
          <cell r="A7" t="str">
            <v>Jefferson</v>
          </cell>
          <cell r="B7">
            <v>1</v>
          </cell>
          <cell r="C7">
            <v>13047</v>
          </cell>
        </row>
        <row r="8">
          <cell r="A8" t="str">
            <v>Lafayette</v>
          </cell>
          <cell r="B8">
            <v>1</v>
          </cell>
          <cell r="C8">
            <v>14498</v>
          </cell>
        </row>
        <row r="9">
          <cell r="A9" t="str">
            <v>Liberty</v>
          </cell>
          <cell r="B9">
            <v>1</v>
          </cell>
          <cell r="C9">
            <v>14580</v>
          </cell>
        </row>
        <row r="10">
          <cell r="A10" t="str">
            <v>Dixie</v>
          </cell>
          <cell r="B10">
            <v>2</v>
          </cell>
          <cell r="C10">
            <v>14665</v>
          </cell>
        </row>
        <row r="11">
          <cell r="A11" t="str">
            <v>Gilchrist</v>
          </cell>
          <cell r="B11">
            <v>2</v>
          </cell>
          <cell r="C11">
            <v>15887</v>
          </cell>
        </row>
        <row r="12">
          <cell r="A12" t="str">
            <v>Gulf</v>
          </cell>
          <cell r="B12">
            <v>2</v>
          </cell>
          <cell r="C12">
            <v>16628</v>
          </cell>
        </row>
        <row r="13">
          <cell r="A13" t="str">
            <v>Hamilton</v>
          </cell>
          <cell r="B13">
            <v>2</v>
          </cell>
          <cell r="C13">
            <v>16773</v>
          </cell>
        </row>
        <row r="14">
          <cell r="A14" t="str">
            <v>Holmes</v>
          </cell>
          <cell r="B14">
            <v>2</v>
          </cell>
          <cell r="C14">
            <v>16848</v>
          </cell>
        </row>
        <row r="15">
          <cell r="A15" t="str">
            <v>Madison</v>
          </cell>
          <cell r="B15">
            <v>2</v>
          </cell>
          <cell r="C15">
            <v>19238</v>
          </cell>
        </row>
        <row r="16">
          <cell r="A16" t="str">
            <v>Union</v>
          </cell>
          <cell r="B16">
            <v>2</v>
          </cell>
          <cell r="C16">
            <v>20003</v>
          </cell>
        </row>
        <row r="17">
          <cell r="A17" t="str">
            <v>Baker</v>
          </cell>
          <cell r="B17">
            <v>3</v>
          </cell>
          <cell r="C17">
            <v>22478</v>
          </cell>
        </row>
        <row r="18">
          <cell r="A18" t="str">
            <v>Bradford</v>
          </cell>
          <cell r="B18">
            <v>3</v>
          </cell>
          <cell r="C18">
            <v>24888</v>
          </cell>
        </row>
        <row r="19">
          <cell r="A19" t="str">
            <v>Desoto</v>
          </cell>
          <cell r="B19">
            <v>3</v>
          </cell>
          <cell r="C19">
            <v>26965</v>
          </cell>
        </row>
        <row r="20">
          <cell r="A20" t="str">
            <v>Hardee</v>
          </cell>
          <cell r="B20">
            <v>3</v>
          </cell>
          <cell r="C20">
            <v>27440</v>
          </cell>
        </row>
        <row r="21">
          <cell r="A21" t="str">
            <v>Taylor</v>
          </cell>
          <cell r="B21">
            <v>3</v>
          </cell>
          <cell r="C21">
            <v>27637</v>
          </cell>
        </row>
        <row r="22">
          <cell r="A22" t="str">
            <v>Wakulla</v>
          </cell>
          <cell r="B22">
            <v>3</v>
          </cell>
          <cell r="C22">
            <v>31599</v>
          </cell>
        </row>
        <row r="23">
          <cell r="A23" t="str">
            <v>Washington</v>
          </cell>
          <cell r="B23">
            <v>3</v>
          </cell>
          <cell r="C23">
            <v>35141</v>
          </cell>
        </row>
        <row r="24">
          <cell r="A24" t="str">
            <v>Gadsden</v>
          </cell>
          <cell r="B24">
            <v>4</v>
          </cell>
          <cell r="C24">
            <v>38370</v>
          </cell>
        </row>
        <row r="25">
          <cell r="A25" t="str">
            <v>Hendry</v>
          </cell>
          <cell r="B25">
            <v>4</v>
          </cell>
          <cell r="C25">
            <v>40553</v>
          </cell>
        </row>
        <row r="26">
          <cell r="A26" t="str">
            <v>Jackson</v>
          </cell>
          <cell r="B26">
            <v>4</v>
          </cell>
          <cell r="C26">
            <v>40806</v>
          </cell>
        </row>
        <row r="27">
          <cell r="A27" t="str">
            <v>Levy</v>
          </cell>
          <cell r="B27">
            <v>4</v>
          </cell>
          <cell r="C27">
            <v>44349</v>
          </cell>
        </row>
        <row r="28">
          <cell r="A28" t="str">
            <v>Okeechobee</v>
          </cell>
          <cell r="B28">
            <v>4</v>
          </cell>
          <cell r="C28">
            <v>48486</v>
          </cell>
        </row>
        <row r="29">
          <cell r="A29" t="str">
            <v>Suwannee</v>
          </cell>
          <cell r="B29">
            <v>4</v>
          </cell>
          <cell r="C29">
            <v>50345</v>
          </cell>
        </row>
        <row r="30">
          <cell r="A30" t="str">
            <v>Columbia</v>
          </cell>
          <cell r="B30">
            <v>5</v>
          </cell>
          <cell r="C30">
            <v>62943</v>
          </cell>
        </row>
        <row r="31">
          <cell r="A31" t="str">
            <v>Highlands</v>
          </cell>
          <cell r="B31">
            <v>5</v>
          </cell>
          <cell r="C31">
            <v>68566</v>
          </cell>
        </row>
        <row r="32">
          <cell r="A32" t="str">
            <v>Nassau</v>
          </cell>
          <cell r="B32">
            <v>5</v>
          </cell>
          <cell r="C32">
            <v>72972</v>
          </cell>
        </row>
        <row r="33">
          <cell r="A33" t="str">
            <v>Putnam</v>
          </cell>
          <cell r="B33">
            <v>5</v>
          </cell>
          <cell r="C33">
            <v>77841</v>
          </cell>
        </row>
        <row r="34">
          <cell r="A34" t="str">
            <v>Walton</v>
          </cell>
          <cell r="B34">
            <v>5</v>
          </cell>
          <cell r="C34">
            <v>101531</v>
          </cell>
        </row>
        <row r="35">
          <cell r="A35" t="str">
            <v>Citrus</v>
          </cell>
          <cell r="B35">
            <v>6</v>
          </cell>
          <cell r="C35">
            <v>76047</v>
          </cell>
        </row>
        <row r="36">
          <cell r="A36" t="str">
            <v>Flagler</v>
          </cell>
          <cell r="B36">
            <v>6</v>
          </cell>
          <cell r="C36">
            <v>103095</v>
          </cell>
        </row>
        <row r="37">
          <cell r="A37" t="str">
            <v>Indian River</v>
          </cell>
          <cell r="B37">
            <v>6</v>
          </cell>
          <cell r="C37">
            <v>118577</v>
          </cell>
        </row>
        <row r="38">
          <cell r="A38" t="str">
            <v>Martin</v>
          </cell>
          <cell r="B38">
            <v>6</v>
          </cell>
          <cell r="C38">
            <v>143054</v>
          </cell>
        </row>
        <row r="39">
          <cell r="A39" t="str">
            <v>Monroe</v>
          </cell>
          <cell r="B39">
            <v>6</v>
          </cell>
          <cell r="C39">
            <v>146410</v>
          </cell>
        </row>
        <row r="40">
          <cell r="A40" t="str">
            <v>Sumter</v>
          </cell>
          <cell r="B40">
            <v>6</v>
          </cell>
          <cell r="C40">
            <v>150870</v>
          </cell>
        </row>
        <row r="41">
          <cell r="A41" t="str">
            <v>Bay</v>
          </cell>
          <cell r="B41">
            <v>7</v>
          </cell>
          <cell r="C41">
            <v>167009</v>
          </cell>
        </row>
        <row r="42">
          <cell r="A42" t="str">
            <v>Charlotte</v>
          </cell>
          <cell r="B42">
            <v>7</v>
          </cell>
          <cell r="C42">
            <v>170450</v>
          </cell>
        </row>
        <row r="43">
          <cell r="A43" t="str">
            <v>Clay</v>
          </cell>
          <cell r="B43">
            <v>7</v>
          </cell>
          <cell r="C43">
            <v>176016</v>
          </cell>
        </row>
        <row r="44">
          <cell r="A44" t="str">
            <v>Hernando</v>
          </cell>
          <cell r="B44">
            <v>7</v>
          </cell>
          <cell r="C44">
            <v>179503</v>
          </cell>
        </row>
        <row r="45">
          <cell r="A45" t="str">
            <v>Okaloosa</v>
          </cell>
          <cell r="B45">
            <v>7</v>
          </cell>
          <cell r="C45">
            <v>192925</v>
          </cell>
        </row>
        <row r="46">
          <cell r="A46" t="str">
            <v>Saint Johns</v>
          </cell>
          <cell r="B46">
            <v>7</v>
          </cell>
          <cell r="C46">
            <v>220257</v>
          </cell>
        </row>
        <row r="47">
          <cell r="A47" t="str">
            <v>Santa Rosa</v>
          </cell>
          <cell r="B47">
            <v>7</v>
          </cell>
          <cell r="C47">
            <v>205321</v>
          </cell>
        </row>
        <row r="48">
          <cell r="A48" t="str">
            <v>Alachua</v>
          </cell>
          <cell r="B48">
            <v>8</v>
          </cell>
          <cell r="C48">
            <v>257062</v>
          </cell>
        </row>
        <row r="49">
          <cell r="A49" t="str">
            <v>Lake</v>
          </cell>
          <cell r="B49">
            <v>8</v>
          </cell>
          <cell r="C49">
            <v>287671</v>
          </cell>
        </row>
        <row r="50">
          <cell r="A50" t="str">
            <v>Leon</v>
          </cell>
          <cell r="B50">
            <v>8</v>
          </cell>
          <cell r="C50">
            <v>323985</v>
          </cell>
        </row>
        <row r="51">
          <cell r="A51" t="str">
            <v>Marion</v>
          </cell>
          <cell r="B51">
            <v>8</v>
          </cell>
          <cell r="C51">
            <v>345749</v>
          </cell>
        </row>
        <row r="52">
          <cell r="A52" t="str">
            <v>Collier</v>
          </cell>
          <cell r="B52">
            <v>9</v>
          </cell>
          <cell r="C52">
            <v>292826</v>
          </cell>
        </row>
        <row r="53">
          <cell r="A53" t="str">
            <v>Escambia</v>
          </cell>
          <cell r="B53">
            <v>9</v>
          </cell>
          <cell r="C53">
            <v>309986</v>
          </cell>
        </row>
        <row r="54">
          <cell r="A54" t="str">
            <v>Manatee</v>
          </cell>
          <cell r="B54">
            <v>9</v>
          </cell>
          <cell r="C54">
            <v>322862</v>
          </cell>
        </row>
        <row r="55">
          <cell r="A55" t="str">
            <v>Osceola</v>
          </cell>
          <cell r="B55">
            <v>9</v>
          </cell>
          <cell r="C55">
            <v>350202</v>
          </cell>
        </row>
        <row r="56">
          <cell r="A56" t="str">
            <v>Saint Lucie</v>
          </cell>
          <cell r="B56">
            <v>9</v>
          </cell>
          <cell r="C56">
            <v>449124</v>
          </cell>
        </row>
        <row r="57">
          <cell r="A57" t="str">
            <v>Sarasota</v>
          </cell>
          <cell r="B57">
            <v>9</v>
          </cell>
          <cell r="C57">
            <v>357591</v>
          </cell>
        </row>
        <row r="58">
          <cell r="A58" t="str">
            <v>Seminole</v>
          </cell>
          <cell r="B58">
            <v>9</v>
          </cell>
          <cell r="C58">
            <v>399538</v>
          </cell>
        </row>
        <row r="59">
          <cell r="A59" t="str">
            <v>Brevard</v>
          </cell>
          <cell r="B59">
            <v>10</v>
          </cell>
          <cell r="C59">
            <v>495868</v>
          </cell>
        </row>
        <row r="60">
          <cell r="A60" t="str">
            <v>Lee</v>
          </cell>
          <cell r="B60">
            <v>10</v>
          </cell>
          <cell r="C60">
            <v>517411</v>
          </cell>
        </row>
        <row r="61">
          <cell r="A61" t="str">
            <v>Pasco</v>
          </cell>
          <cell r="B61">
            <v>10</v>
          </cell>
          <cell r="C61">
            <v>568919</v>
          </cell>
        </row>
        <row r="62">
          <cell r="A62" t="str">
            <v>Polk</v>
          </cell>
          <cell r="B62">
            <v>10</v>
          </cell>
          <cell r="C62">
            <v>646989</v>
          </cell>
        </row>
        <row r="63">
          <cell r="A63" t="str">
            <v>Volusia</v>
          </cell>
          <cell r="B63">
            <v>10</v>
          </cell>
          <cell r="C63">
            <v>680539</v>
          </cell>
        </row>
        <row r="64">
          <cell r="A64" t="str">
            <v>Duval</v>
          </cell>
          <cell r="B64">
            <v>11</v>
          </cell>
          <cell r="C64">
            <v>923647</v>
          </cell>
        </row>
        <row r="65">
          <cell r="A65" t="str">
            <v>Hillsborough</v>
          </cell>
          <cell r="B65">
            <v>11</v>
          </cell>
          <cell r="C65">
            <v>954569</v>
          </cell>
        </row>
        <row r="66">
          <cell r="A66" t="str">
            <v>Orange</v>
          </cell>
          <cell r="B66">
            <v>11</v>
          </cell>
          <cell r="C66">
            <v>1280387</v>
          </cell>
        </row>
        <row r="67">
          <cell r="A67" t="str">
            <v>Pinellas</v>
          </cell>
          <cell r="B67">
            <v>11</v>
          </cell>
          <cell r="C67">
            <v>1352797</v>
          </cell>
        </row>
        <row r="68">
          <cell r="A68" t="str">
            <v>Broward</v>
          </cell>
          <cell r="B68">
            <v>12</v>
          </cell>
          <cell r="C68">
            <v>1391741</v>
          </cell>
        </row>
        <row r="69">
          <cell r="A69" t="str">
            <v>Miami-Dade</v>
          </cell>
          <cell r="B69">
            <v>12</v>
          </cell>
          <cell r="C69">
            <v>1854513</v>
          </cell>
        </row>
        <row r="70">
          <cell r="A70" t="str">
            <v>Palm Beach</v>
          </cell>
          <cell r="B70">
            <v>12</v>
          </cell>
          <cell r="C70">
            <v>2700794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 w JAC Endorsement"/>
      <sheetName val="Sheet1"/>
      <sheetName val="Adj Endorsement Amts"/>
      <sheetName val="CCOC Format Prorated"/>
      <sheetName val="Cross-Walk_2_for Adjs"/>
      <sheetName val="Cross-Wal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Alachua</v>
          </cell>
          <cell r="B2">
            <v>54200</v>
          </cell>
          <cell r="C2">
            <v>21664.51</v>
          </cell>
          <cell r="D2">
            <v>0</v>
          </cell>
          <cell r="E2">
            <v>75864.509999999995</v>
          </cell>
        </row>
        <row r="3">
          <cell r="A3" t="str">
            <v>Baker</v>
          </cell>
          <cell r="B3">
            <v>4395</v>
          </cell>
          <cell r="C3">
            <v>5762.02</v>
          </cell>
          <cell r="D3">
            <v>0</v>
          </cell>
          <cell r="E3">
            <v>10157.02</v>
          </cell>
        </row>
        <row r="4">
          <cell r="A4" t="str">
            <v>Bay</v>
          </cell>
          <cell r="B4">
            <v>48450</v>
          </cell>
          <cell r="C4">
            <v>1144.1500000000001</v>
          </cell>
          <cell r="D4">
            <v>0</v>
          </cell>
          <cell r="E4">
            <v>49594.15</v>
          </cell>
        </row>
        <row r="5">
          <cell r="A5" t="str">
            <v>Bradford</v>
          </cell>
          <cell r="B5">
            <v>6011</v>
          </cell>
          <cell r="C5">
            <v>0</v>
          </cell>
          <cell r="D5">
            <v>15742.31</v>
          </cell>
          <cell r="E5">
            <v>0</v>
          </cell>
        </row>
        <row r="6">
          <cell r="A6" t="str">
            <v>Brevard</v>
          </cell>
          <cell r="B6">
            <v>111355</v>
          </cell>
          <cell r="C6">
            <v>7510.75</v>
          </cell>
          <cell r="D6">
            <v>0</v>
          </cell>
          <cell r="E6">
            <v>118865.75</v>
          </cell>
        </row>
        <row r="7">
          <cell r="A7" t="str">
            <v>Broward</v>
          </cell>
          <cell r="B7">
            <v>198060</v>
          </cell>
          <cell r="C7">
            <v>26249.35</v>
          </cell>
          <cell r="D7">
            <v>0</v>
          </cell>
          <cell r="E7">
            <v>224309.35</v>
          </cell>
        </row>
        <row r="8">
          <cell r="A8" t="str">
            <v>Calhoun</v>
          </cell>
          <cell r="B8">
            <v>4035</v>
          </cell>
          <cell r="C8">
            <v>477.25</v>
          </cell>
          <cell r="D8">
            <v>0</v>
          </cell>
          <cell r="E8">
            <v>4512.25</v>
          </cell>
        </row>
        <row r="9">
          <cell r="A9" t="str">
            <v>Charlotte</v>
          </cell>
          <cell r="B9">
            <v>38292</v>
          </cell>
          <cell r="C9">
            <v>928.02</v>
          </cell>
          <cell r="D9">
            <v>0</v>
          </cell>
          <cell r="E9">
            <v>39220.019999999997</v>
          </cell>
        </row>
        <row r="10">
          <cell r="A10" t="str">
            <v>Citrus</v>
          </cell>
          <cell r="B10">
            <v>16950</v>
          </cell>
          <cell r="C10">
            <v>6716.07</v>
          </cell>
          <cell r="D10">
            <v>0</v>
          </cell>
          <cell r="E10">
            <v>23666.07</v>
          </cell>
        </row>
        <row r="11">
          <cell r="A11" t="str">
            <v>Clay</v>
          </cell>
          <cell r="B11">
            <v>20422</v>
          </cell>
          <cell r="C11">
            <v>0</v>
          </cell>
          <cell r="D11">
            <v>3991.32</v>
          </cell>
          <cell r="E11">
            <v>16430.68</v>
          </cell>
        </row>
        <row r="12">
          <cell r="A12" t="str">
            <v>Collier</v>
          </cell>
          <cell r="B12">
            <v>61570</v>
          </cell>
          <cell r="C12">
            <v>8129.18</v>
          </cell>
          <cell r="D12">
            <v>0</v>
          </cell>
          <cell r="E12">
            <v>69699.179999999993</v>
          </cell>
        </row>
        <row r="13">
          <cell r="A13" t="str">
            <v>Columbia</v>
          </cell>
          <cell r="B13">
            <v>15352</v>
          </cell>
          <cell r="C13">
            <v>0</v>
          </cell>
          <cell r="D13">
            <v>686.06</v>
          </cell>
          <cell r="E13">
            <v>14665.94</v>
          </cell>
        </row>
        <row r="14">
          <cell r="A14" t="str">
            <v>Dade</v>
          </cell>
          <cell r="B14">
            <v>302112</v>
          </cell>
          <cell r="C14">
            <v>0</v>
          </cell>
          <cell r="D14">
            <v>67227.48</v>
          </cell>
          <cell r="E14">
            <v>234884.52</v>
          </cell>
        </row>
        <row r="15">
          <cell r="A15" t="str">
            <v>Desoto</v>
          </cell>
          <cell r="B15">
            <v>8150</v>
          </cell>
          <cell r="C15">
            <v>1905.75</v>
          </cell>
          <cell r="D15">
            <v>0</v>
          </cell>
          <cell r="E15">
            <v>10055.75</v>
          </cell>
        </row>
        <row r="16">
          <cell r="A16" t="str">
            <v>Dixie</v>
          </cell>
          <cell r="B16">
            <v>2715</v>
          </cell>
          <cell r="C16">
            <v>0</v>
          </cell>
          <cell r="D16">
            <v>7490.42</v>
          </cell>
          <cell r="E16">
            <v>0</v>
          </cell>
        </row>
        <row r="17">
          <cell r="A17" t="str">
            <v>Duval</v>
          </cell>
          <cell r="B17">
            <v>132428</v>
          </cell>
          <cell r="C17">
            <v>15309.21</v>
          </cell>
          <cell r="D17">
            <v>0</v>
          </cell>
          <cell r="E17">
            <v>147737.21</v>
          </cell>
        </row>
        <row r="18">
          <cell r="A18" t="str">
            <v>Escambia</v>
          </cell>
          <cell r="B18">
            <v>69521</v>
          </cell>
          <cell r="C18">
            <v>10426.120000000001</v>
          </cell>
          <cell r="D18">
            <v>0</v>
          </cell>
          <cell r="E18">
            <v>79947.12</v>
          </cell>
        </row>
        <row r="19">
          <cell r="A19" t="str">
            <v>Flagler</v>
          </cell>
          <cell r="B19">
            <v>15700</v>
          </cell>
          <cell r="C19">
            <v>0</v>
          </cell>
          <cell r="D19">
            <v>3513.66</v>
          </cell>
          <cell r="E19">
            <v>12186.34</v>
          </cell>
        </row>
        <row r="20">
          <cell r="A20" t="str">
            <v>Franklin</v>
          </cell>
          <cell r="B20">
            <v>4825</v>
          </cell>
          <cell r="C20">
            <v>0</v>
          </cell>
          <cell r="D20">
            <v>988.8</v>
          </cell>
          <cell r="E20">
            <v>3836.2</v>
          </cell>
        </row>
        <row r="21">
          <cell r="A21" t="str">
            <v>Gadsden</v>
          </cell>
          <cell r="B21">
            <v>13767</v>
          </cell>
          <cell r="C21">
            <v>0</v>
          </cell>
          <cell r="D21">
            <v>1941.33</v>
          </cell>
          <cell r="E21">
            <v>11825.67</v>
          </cell>
        </row>
        <row r="22">
          <cell r="A22" t="str">
            <v>Gilchrist</v>
          </cell>
          <cell r="B22">
            <v>5648</v>
          </cell>
          <cell r="C22">
            <v>0</v>
          </cell>
          <cell r="D22">
            <v>14004.36</v>
          </cell>
          <cell r="E22">
            <v>0</v>
          </cell>
        </row>
        <row r="23">
          <cell r="A23" t="str">
            <v>Glades</v>
          </cell>
          <cell r="B23">
            <v>4875</v>
          </cell>
          <cell r="C23">
            <v>0</v>
          </cell>
          <cell r="D23">
            <v>183.01</v>
          </cell>
          <cell r="E23">
            <v>4691.99</v>
          </cell>
        </row>
        <row r="24">
          <cell r="A24" t="str">
            <v>Gulf</v>
          </cell>
          <cell r="B24">
            <v>6498</v>
          </cell>
          <cell r="C24">
            <v>0</v>
          </cell>
          <cell r="D24">
            <v>273.25</v>
          </cell>
          <cell r="E24">
            <v>6224.75</v>
          </cell>
        </row>
        <row r="25">
          <cell r="A25" t="str">
            <v>Hamilton</v>
          </cell>
          <cell r="B25">
            <v>3668</v>
          </cell>
          <cell r="C25">
            <v>1733.43</v>
          </cell>
          <cell r="D25">
            <v>0</v>
          </cell>
          <cell r="E25">
            <v>5401.43</v>
          </cell>
        </row>
        <row r="26">
          <cell r="A26" t="str">
            <v>Hardee</v>
          </cell>
          <cell r="B26">
            <v>8675</v>
          </cell>
          <cell r="C26">
            <v>6647.7</v>
          </cell>
          <cell r="D26">
            <v>0</v>
          </cell>
          <cell r="E26">
            <v>15322.7</v>
          </cell>
        </row>
        <row r="27">
          <cell r="A27" t="str">
            <v>Hendry</v>
          </cell>
          <cell r="B27">
            <v>16000</v>
          </cell>
          <cell r="C27">
            <v>6530.19</v>
          </cell>
          <cell r="D27">
            <v>0</v>
          </cell>
          <cell r="E27">
            <v>22530.19</v>
          </cell>
        </row>
        <row r="28">
          <cell r="A28" t="str">
            <v>Hernando</v>
          </cell>
          <cell r="B28">
            <v>42350</v>
          </cell>
          <cell r="C28">
            <v>6649.47</v>
          </cell>
          <cell r="D28">
            <v>0</v>
          </cell>
          <cell r="E28">
            <v>48999.47</v>
          </cell>
        </row>
        <row r="29">
          <cell r="A29" t="str">
            <v>Highlands</v>
          </cell>
          <cell r="B29">
            <v>21610</v>
          </cell>
          <cell r="C29">
            <v>0</v>
          </cell>
          <cell r="D29">
            <v>7031.2</v>
          </cell>
          <cell r="E29">
            <v>14578.8</v>
          </cell>
        </row>
        <row r="30">
          <cell r="A30" t="str">
            <v>Hillsborough</v>
          </cell>
          <cell r="B30">
            <v>133105</v>
          </cell>
          <cell r="C30">
            <v>0</v>
          </cell>
          <cell r="D30">
            <v>21953.1</v>
          </cell>
          <cell r="E30">
            <v>111151.9</v>
          </cell>
        </row>
        <row r="31">
          <cell r="A31" t="str">
            <v>Holmes</v>
          </cell>
          <cell r="B31">
            <v>5156</v>
          </cell>
          <cell r="C31">
            <v>0</v>
          </cell>
          <cell r="D31">
            <v>1793.59</v>
          </cell>
          <cell r="E31">
            <v>3362.41</v>
          </cell>
        </row>
        <row r="32">
          <cell r="A32" t="str">
            <v>Indian River</v>
          </cell>
          <cell r="B32">
            <v>32449</v>
          </cell>
          <cell r="C32">
            <v>8723.77</v>
          </cell>
          <cell r="D32">
            <v>0</v>
          </cell>
          <cell r="E32">
            <v>41172.769999999997</v>
          </cell>
        </row>
        <row r="33">
          <cell r="A33" t="str">
            <v>Jackson</v>
          </cell>
          <cell r="B33">
            <v>8300</v>
          </cell>
          <cell r="C33">
            <v>2365.04</v>
          </cell>
          <cell r="D33">
            <v>0</v>
          </cell>
          <cell r="E33">
            <v>10665.04</v>
          </cell>
        </row>
        <row r="34">
          <cell r="A34" t="str">
            <v>Jefferson</v>
          </cell>
          <cell r="B34">
            <v>9531</v>
          </cell>
          <cell r="C34">
            <v>7079.87</v>
          </cell>
          <cell r="D34">
            <v>0</v>
          </cell>
          <cell r="E34">
            <v>16610.87</v>
          </cell>
        </row>
        <row r="35">
          <cell r="A35" t="str">
            <v>Lafayette</v>
          </cell>
          <cell r="B35">
            <v>2650</v>
          </cell>
          <cell r="C35">
            <v>1495.65</v>
          </cell>
          <cell r="D35">
            <v>0</v>
          </cell>
          <cell r="E35">
            <v>4145.6499999999996</v>
          </cell>
        </row>
        <row r="36">
          <cell r="A36" t="str">
            <v>Lake</v>
          </cell>
          <cell r="B36">
            <v>57441</v>
          </cell>
          <cell r="C36">
            <v>0</v>
          </cell>
          <cell r="D36">
            <v>4486.96</v>
          </cell>
          <cell r="E36">
            <v>52954.04</v>
          </cell>
        </row>
        <row r="37">
          <cell r="A37" t="str">
            <v>Lee</v>
          </cell>
          <cell r="B37">
            <v>62112</v>
          </cell>
          <cell r="C37">
            <v>0</v>
          </cell>
          <cell r="D37">
            <v>5152.1400000000003</v>
          </cell>
          <cell r="E37">
            <v>56959.86</v>
          </cell>
        </row>
        <row r="38">
          <cell r="A38" t="str">
            <v>Leon</v>
          </cell>
          <cell r="B38">
            <v>51500</v>
          </cell>
          <cell r="C38">
            <v>32293.38</v>
          </cell>
          <cell r="D38">
            <v>0</v>
          </cell>
          <cell r="E38">
            <v>83793.38</v>
          </cell>
        </row>
        <row r="39">
          <cell r="A39" t="str">
            <v>Levy</v>
          </cell>
          <cell r="B39">
            <v>15287</v>
          </cell>
          <cell r="C39">
            <v>0</v>
          </cell>
          <cell r="D39">
            <v>6708.44</v>
          </cell>
          <cell r="E39">
            <v>8578.56</v>
          </cell>
        </row>
        <row r="40">
          <cell r="A40" t="str">
            <v>Liberty</v>
          </cell>
          <cell r="B40">
            <v>3972</v>
          </cell>
          <cell r="C40">
            <v>1623.14</v>
          </cell>
          <cell r="D40">
            <v>0</v>
          </cell>
          <cell r="E40">
            <v>5595.14</v>
          </cell>
        </row>
        <row r="41">
          <cell r="A41" t="str">
            <v>Madison</v>
          </cell>
          <cell r="B41">
            <v>8510</v>
          </cell>
          <cell r="C41">
            <v>0</v>
          </cell>
          <cell r="D41">
            <v>3329.36</v>
          </cell>
          <cell r="E41">
            <v>5180.6400000000003</v>
          </cell>
        </row>
        <row r="42">
          <cell r="A42" t="str">
            <v>Manatee</v>
          </cell>
          <cell r="B42">
            <v>37088</v>
          </cell>
          <cell r="C42">
            <v>0</v>
          </cell>
          <cell r="D42">
            <v>2581.71</v>
          </cell>
          <cell r="E42">
            <v>34506.29</v>
          </cell>
        </row>
        <row r="43">
          <cell r="A43" t="str">
            <v>Marion</v>
          </cell>
          <cell r="B43">
            <v>54134</v>
          </cell>
          <cell r="C43">
            <v>329.96</v>
          </cell>
          <cell r="D43">
            <v>0</v>
          </cell>
          <cell r="E43">
            <v>54463.96</v>
          </cell>
        </row>
        <row r="44">
          <cell r="A44" t="str">
            <v>Martin</v>
          </cell>
          <cell r="B44">
            <v>34425</v>
          </cell>
          <cell r="C44">
            <v>5264.94</v>
          </cell>
          <cell r="D44">
            <v>0</v>
          </cell>
          <cell r="E44">
            <v>39689.94</v>
          </cell>
        </row>
        <row r="45">
          <cell r="A45" t="str">
            <v>Monroe</v>
          </cell>
          <cell r="B45">
            <v>44933</v>
          </cell>
          <cell r="C45">
            <v>24337.31</v>
          </cell>
          <cell r="D45">
            <v>0</v>
          </cell>
          <cell r="E45">
            <v>69270.31</v>
          </cell>
        </row>
        <row r="46">
          <cell r="A46" t="str">
            <v>Nassau</v>
          </cell>
          <cell r="B46">
            <v>15374</v>
          </cell>
          <cell r="C46">
            <v>1243.07</v>
          </cell>
          <cell r="D46">
            <v>0</v>
          </cell>
          <cell r="E46">
            <v>16617.07</v>
          </cell>
        </row>
        <row r="47">
          <cell r="A47" t="str">
            <v>Okaloosa</v>
          </cell>
          <cell r="B47">
            <v>23163</v>
          </cell>
          <cell r="C47">
            <v>1672.33</v>
          </cell>
          <cell r="D47">
            <v>0</v>
          </cell>
          <cell r="E47">
            <v>24835.33</v>
          </cell>
        </row>
        <row r="48">
          <cell r="A48" t="str">
            <v>Okeechobee</v>
          </cell>
          <cell r="B48">
            <v>15680</v>
          </cell>
          <cell r="C48">
            <v>5439.37</v>
          </cell>
          <cell r="D48">
            <v>0</v>
          </cell>
          <cell r="E48">
            <v>21119.37</v>
          </cell>
        </row>
        <row r="49">
          <cell r="A49" t="str">
            <v>Orange</v>
          </cell>
          <cell r="B49">
            <v>189055</v>
          </cell>
          <cell r="C49">
            <v>16850.16</v>
          </cell>
          <cell r="D49">
            <v>0</v>
          </cell>
          <cell r="E49">
            <v>205905.16</v>
          </cell>
        </row>
        <row r="50">
          <cell r="A50" t="str">
            <v>Osceola</v>
          </cell>
          <cell r="B50">
            <v>67353</v>
          </cell>
          <cell r="C50">
            <v>0</v>
          </cell>
          <cell r="D50">
            <v>979.13</v>
          </cell>
          <cell r="E50">
            <v>66373.87</v>
          </cell>
        </row>
        <row r="51">
          <cell r="A51" t="str">
            <v>Palm Beach</v>
          </cell>
          <cell r="B51">
            <v>204808</v>
          </cell>
          <cell r="C51">
            <v>10933.52</v>
          </cell>
          <cell r="D51">
            <v>0</v>
          </cell>
          <cell r="E51">
            <v>215741.52</v>
          </cell>
        </row>
        <row r="52">
          <cell r="A52" t="str">
            <v>Pasco</v>
          </cell>
          <cell r="B52">
            <v>30747</v>
          </cell>
          <cell r="C52">
            <v>7453.6</v>
          </cell>
          <cell r="D52">
            <v>0</v>
          </cell>
          <cell r="E52">
            <v>38200.6</v>
          </cell>
        </row>
        <row r="53">
          <cell r="A53" t="str">
            <v>Pinellas</v>
          </cell>
          <cell r="B53">
            <v>165710</v>
          </cell>
          <cell r="C53">
            <v>0</v>
          </cell>
          <cell r="D53">
            <v>16703.439999999999</v>
          </cell>
          <cell r="E53">
            <v>149006.56</v>
          </cell>
        </row>
        <row r="54">
          <cell r="A54" t="str">
            <v>Polk</v>
          </cell>
          <cell r="B54">
            <v>85600</v>
          </cell>
          <cell r="C54">
            <v>4585.1499999999996</v>
          </cell>
          <cell r="D54">
            <v>0</v>
          </cell>
          <cell r="E54">
            <v>90185.15</v>
          </cell>
        </row>
        <row r="55">
          <cell r="A55" t="str">
            <v>Putnam</v>
          </cell>
          <cell r="B55">
            <v>27600</v>
          </cell>
          <cell r="C55">
            <v>0</v>
          </cell>
          <cell r="D55">
            <v>12843.84</v>
          </cell>
          <cell r="E55">
            <v>14756.16</v>
          </cell>
        </row>
        <row r="56">
          <cell r="A56" t="str">
            <v>Santa Rosa</v>
          </cell>
          <cell r="B56">
            <v>38830</v>
          </cell>
          <cell r="C56">
            <v>11731.22</v>
          </cell>
          <cell r="D56">
            <v>0</v>
          </cell>
          <cell r="E56">
            <v>50561.22</v>
          </cell>
        </row>
        <row r="57">
          <cell r="A57" t="str">
            <v>Sarasota</v>
          </cell>
          <cell r="B57">
            <v>87928</v>
          </cell>
          <cell r="C57">
            <v>0</v>
          </cell>
          <cell r="D57">
            <v>3669.46</v>
          </cell>
          <cell r="E57">
            <v>84258.54</v>
          </cell>
        </row>
        <row r="58">
          <cell r="A58" t="str">
            <v>Seminole</v>
          </cell>
          <cell r="B58">
            <v>59231</v>
          </cell>
          <cell r="C58">
            <v>32144.26</v>
          </cell>
          <cell r="D58">
            <v>0</v>
          </cell>
          <cell r="E58">
            <v>91375.26</v>
          </cell>
        </row>
        <row r="59">
          <cell r="A59" t="str">
            <v>St. Johns</v>
          </cell>
          <cell r="B59">
            <v>19700</v>
          </cell>
          <cell r="C59">
            <v>4561.53</v>
          </cell>
          <cell r="D59">
            <v>0</v>
          </cell>
          <cell r="E59">
            <v>24261.53</v>
          </cell>
        </row>
        <row r="60">
          <cell r="A60" t="str">
            <v>St. Lucie</v>
          </cell>
          <cell r="B60">
            <v>77975</v>
          </cell>
          <cell r="C60">
            <v>0</v>
          </cell>
          <cell r="D60">
            <v>16783.97</v>
          </cell>
          <cell r="E60">
            <v>61191.03</v>
          </cell>
        </row>
        <row r="61">
          <cell r="A61" t="str">
            <v>Sumter</v>
          </cell>
          <cell r="B61">
            <v>16125</v>
          </cell>
          <cell r="C61">
            <v>0</v>
          </cell>
          <cell r="D61">
            <v>0</v>
          </cell>
          <cell r="E61">
            <v>16125</v>
          </cell>
        </row>
        <row r="62">
          <cell r="A62" t="str">
            <v>Suwannee</v>
          </cell>
          <cell r="B62">
            <v>5262</v>
          </cell>
          <cell r="C62">
            <v>0</v>
          </cell>
          <cell r="D62">
            <v>1575.74</v>
          </cell>
          <cell r="E62">
            <v>3686.26</v>
          </cell>
        </row>
        <row r="63">
          <cell r="A63" t="str">
            <v>Taylor</v>
          </cell>
          <cell r="B63">
            <v>2978</v>
          </cell>
          <cell r="C63">
            <v>470.08</v>
          </cell>
          <cell r="D63">
            <v>0</v>
          </cell>
          <cell r="E63">
            <v>3448.08</v>
          </cell>
        </row>
        <row r="64">
          <cell r="A64" t="str">
            <v>Union</v>
          </cell>
          <cell r="B64">
            <v>3510.6675</v>
          </cell>
          <cell r="C64">
            <v>0</v>
          </cell>
          <cell r="D64">
            <v>0</v>
          </cell>
          <cell r="E64">
            <v>1799.7275</v>
          </cell>
        </row>
        <row r="65">
          <cell r="A65" t="str">
            <v>Volusia</v>
          </cell>
          <cell r="B65">
            <v>85100</v>
          </cell>
          <cell r="C65">
            <v>4536.0200000000004</v>
          </cell>
          <cell r="D65">
            <v>0</v>
          </cell>
          <cell r="E65">
            <v>89636.02</v>
          </cell>
        </row>
        <row r="66">
          <cell r="A66" t="str">
            <v>Wakulla</v>
          </cell>
          <cell r="B66">
            <v>9709</v>
          </cell>
          <cell r="C66">
            <v>731.66</v>
          </cell>
          <cell r="D66">
            <v>0</v>
          </cell>
          <cell r="E66">
            <v>10440.66</v>
          </cell>
        </row>
        <row r="67">
          <cell r="A67" t="str">
            <v>Walton</v>
          </cell>
          <cell r="B67">
            <v>13400</v>
          </cell>
          <cell r="C67">
            <v>0</v>
          </cell>
          <cell r="D67">
            <v>5089.3900000000003</v>
          </cell>
          <cell r="E67">
            <v>8310.61</v>
          </cell>
        </row>
        <row r="68">
          <cell r="A68" t="str">
            <v>Washington</v>
          </cell>
          <cell r="B68">
            <v>10539</v>
          </cell>
          <cell r="C68">
            <v>0</v>
          </cell>
          <cell r="D68">
            <v>2047.29</v>
          </cell>
          <cell r="E68">
            <v>8491.7099999999991</v>
          </cell>
        </row>
      </sheetData>
      <sheetData sheetId="5">
        <row r="5">
          <cell r="A5" t="str">
            <v>Alachua</v>
          </cell>
          <cell r="B5">
            <v>16300</v>
          </cell>
          <cell r="C5">
            <v>20300</v>
          </cell>
          <cell r="D5">
            <v>4000</v>
          </cell>
          <cell r="E5">
            <v>0</v>
          </cell>
          <cell r="F5">
            <v>30000</v>
          </cell>
          <cell r="G5">
            <v>3900</v>
          </cell>
        </row>
        <row r="6">
          <cell r="A6" t="str">
            <v>Baker</v>
          </cell>
          <cell r="B6">
            <v>700</v>
          </cell>
          <cell r="C6">
            <v>900</v>
          </cell>
          <cell r="D6">
            <v>200</v>
          </cell>
          <cell r="E6">
            <v>0</v>
          </cell>
          <cell r="F6">
            <v>3100</v>
          </cell>
          <cell r="G6">
            <v>395</v>
          </cell>
        </row>
        <row r="7">
          <cell r="A7" t="str">
            <v>Bay</v>
          </cell>
          <cell r="B7">
            <v>13500</v>
          </cell>
          <cell r="C7">
            <v>13650</v>
          </cell>
          <cell r="D7">
            <v>150</v>
          </cell>
          <cell r="E7">
            <v>0</v>
          </cell>
          <cell r="F7">
            <v>25000</v>
          </cell>
          <cell r="G7">
            <v>9800</v>
          </cell>
        </row>
        <row r="8">
          <cell r="A8" t="str">
            <v>Bradford</v>
          </cell>
          <cell r="B8">
            <v>2300</v>
          </cell>
          <cell r="C8">
            <v>2800</v>
          </cell>
          <cell r="D8">
            <v>500</v>
          </cell>
          <cell r="E8">
            <v>0</v>
          </cell>
          <cell r="F8">
            <v>2600</v>
          </cell>
          <cell r="G8">
            <v>611</v>
          </cell>
        </row>
        <row r="9">
          <cell r="A9" t="str">
            <v>Brevard</v>
          </cell>
          <cell r="B9">
            <v>57000</v>
          </cell>
          <cell r="C9">
            <v>58700</v>
          </cell>
          <cell r="D9">
            <v>1700</v>
          </cell>
          <cell r="E9">
            <v>0</v>
          </cell>
          <cell r="F9">
            <v>46000</v>
          </cell>
          <cell r="G9">
            <v>6655</v>
          </cell>
        </row>
        <row r="10">
          <cell r="A10" t="str">
            <v>Broward</v>
          </cell>
          <cell r="B10">
            <v>105130</v>
          </cell>
          <cell r="C10">
            <v>111840</v>
          </cell>
          <cell r="D10">
            <v>1120</v>
          </cell>
          <cell r="E10">
            <v>5590</v>
          </cell>
          <cell r="F10">
            <v>61500</v>
          </cell>
          <cell r="G10">
            <v>24720</v>
          </cell>
        </row>
        <row r="11">
          <cell r="A11" t="str">
            <v>Calhoun</v>
          </cell>
          <cell r="B11">
            <v>2400</v>
          </cell>
          <cell r="C11">
            <v>2400</v>
          </cell>
          <cell r="D11">
            <v>0</v>
          </cell>
          <cell r="E11">
            <v>0</v>
          </cell>
          <cell r="F11">
            <v>1410</v>
          </cell>
          <cell r="G11">
            <v>225</v>
          </cell>
        </row>
        <row r="12">
          <cell r="A12" t="str">
            <v>Charlotte</v>
          </cell>
          <cell r="B12">
            <v>11865</v>
          </cell>
          <cell r="C12">
            <v>11965</v>
          </cell>
          <cell r="D12">
            <v>100</v>
          </cell>
          <cell r="E12">
            <v>0</v>
          </cell>
          <cell r="F12">
            <v>20327</v>
          </cell>
          <cell r="G12">
            <v>6000</v>
          </cell>
        </row>
        <row r="13">
          <cell r="A13" t="str">
            <v>Citrus</v>
          </cell>
          <cell r="B13">
            <v>8320</v>
          </cell>
          <cell r="C13">
            <v>8320</v>
          </cell>
          <cell r="D13">
            <v>0</v>
          </cell>
          <cell r="E13">
            <v>0</v>
          </cell>
          <cell r="F13">
            <v>7200</v>
          </cell>
          <cell r="G13">
            <v>1430</v>
          </cell>
        </row>
        <row r="14">
          <cell r="A14" t="str">
            <v>Clay</v>
          </cell>
          <cell r="B14">
            <v>5000</v>
          </cell>
          <cell r="C14">
            <v>5200</v>
          </cell>
          <cell r="D14">
            <v>200</v>
          </cell>
          <cell r="E14">
            <v>0</v>
          </cell>
          <cell r="F14">
            <v>10402</v>
          </cell>
          <cell r="G14">
            <v>4820</v>
          </cell>
        </row>
        <row r="15">
          <cell r="A15" t="str">
            <v>Collier</v>
          </cell>
          <cell r="B15">
            <v>18750</v>
          </cell>
          <cell r="C15">
            <v>20000</v>
          </cell>
          <cell r="D15">
            <v>1250</v>
          </cell>
          <cell r="E15">
            <v>0</v>
          </cell>
          <cell r="F15">
            <v>34931</v>
          </cell>
          <cell r="G15">
            <v>6639</v>
          </cell>
        </row>
        <row r="16">
          <cell r="A16" t="str">
            <v>Columbia</v>
          </cell>
          <cell r="B16">
            <v>3500</v>
          </cell>
          <cell r="C16">
            <v>3600</v>
          </cell>
          <cell r="D16">
            <v>100</v>
          </cell>
          <cell r="E16">
            <v>0</v>
          </cell>
          <cell r="F16">
            <v>10652</v>
          </cell>
          <cell r="G16">
            <v>1100</v>
          </cell>
        </row>
        <row r="17">
          <cell r="A17" t="str">
            <v>Dade</v>
          </cell>
          <cell r="B17">
            <v>68268</v>
          </cell>
          <cell r="C17">
            <v>75851</v>
          </cell>
          <cell r="D17">
            <v>4083</v>
          </cell>
          <cell r="E17">
            <v>3500</v>
          </cell>
          <cell r="F17">
            <v>198661</v>
          </cell>
          <cell r="G17">
            <v>27600</v>
          </cell>
        </row>
        <row r="18">
          <cell r="A18" t="str">
            <v>Desoto</v>
          </cell>
          <cell r="B18">
            <v>2350</v>
          </cell>
          <cell r="C18">
            <v>2500</v>
          </cell>
          <cell r="D18">
            <v>150</v>
          </cell>
          <cell r="E18">
            <v>0</v>
          </cell>
          <cell r="F18">
            <v>4100</v>
          </cell>
          <cell r="G18">
            <v>1550</v>
          </cell>
        </row>
        <row r="19">
          <cell r="A19" t="str">
            <v>Dixie</v>
          </cell>
          <cell r="B19">
            <v>1500</v>
          </cell>
          <cell r="C19">
            <v>1500</v>
          </cell>
          <cell r="D19">
            <v>0</v>
          </cell>
          <cell r="E19">
            <v>0</v>
          </cell>
          <cell r="F19">
            <v>1000</v>
          </cell>
          <cell r="G19">
            <v>215</v>
          </cell>
        </row>
        <row r="20">
          <cell r="A20" t="str">
            <v>Duval</v>
          </cell>
          <cell r="B20">
            <v>57330</v>
          </cell>
          <cell r="C20">
            <v>58680</v>
          </cell>
          <cell r="D20">
            <v>1350</v>
          </cell>
          <cell r="E20">
            <v>0</v>
          </cell>
          <cell r="F20">
            <v>63485</v>
          </cell>
          <cell r="G20">
            <v>10263</v>
          </cell>
        </row>
        <row r="21">
          <cell r="A21" t="str">
            <v>Escambia</v>
          </cell>
          <cell r="B21">
            <v>26730</v>
          </cell>
          <cell r="C21">
            <v>29047</v>
          </cell>
          <cell r="D21">
            <v>2317</v>
          </cell>
          <cell r="E21">
            <v>0</v>
          </cell>
          <cell r="F21">
            <v>30562</v>
          </cell>
          <cell r="G21">
            <v>9912</v>
          </cell>
        </row>
        <row r="22">
          <cell r="A22" t="str">
            <v>Flagler</v>
          </cell>
          <cell r="B22">
            <v>5000</v>
          </cell>
          <cell r="C22">
            <v>5500</v>
          </cell>
          <cell r="D22">
            <v>500</v>
          </cell>
          <cell r="E22">
            <v>0</v>
          </cell>
          <cell r="F22">
            <v>9500</v>
          </cell>
          <cell r="G22">
            <v>700</v>
          </cell>
        </row>
        <row r="23">
          <cell r="A23" t="str">
            <v>Franklin</v>
          </cell>
          <cell r="B23">
            <v>1125</v>
          </cell>
          <cell r="C23">
            <v>1125</v>
          </cell>
          <cell r="D23">
            <v>0</v>
          </cell>
          <cell r="E23">
            <v>0</v>
          </cell>
          <cell r="F23">
            <v>2400</v>
          </cell>
          <cell r="G23">
            <v>1300</v>
          </cell>
        </row>
        <row r="24">
          <cell r="A24" t="str">
            <v>Gadsden</v>
          </cell>
          <cell r="B24">
            <v>3060</v>
          </cell>
          <cell r="C24">
            <v>3100</v>
          </cell>
          <cell r="D24">
            <v>40</v>
          </cell>
          <cell r="E24">
            <v>0</v>
          </cell>
          <cell r="F24">
            <v>8284</v>
          </cell>
          <cell r="G24">
            <v>2383</v>
          </cell>
        </row>
        <row r="25">
          <cell r="A25" t="str">
            <v>Gilchrist</v>
          </cell>
          <cell r="B25">
            <v>3720</v>
          </cell>
          <cell r="C25">
            <v>4568</v>
          </cell>
          <cell r="D25">
            <v>848</v>
          </cell>
          <cell r="E25">
            <v>0</v>
          </cell>
          <cell r="F25">
            <v>600</v>
          </cell>
          <cell r="G25">
            <v>480</v>
          </cell>
        </row>
        <row r="26">
          <cell r="A26" t="str">
            <v>Glades</v>
          </cell>
          <cell r="B26">
            <v>450</v>
          </cell>
          <cell r="C26">
            <v>450</v>
          </cell>
          <cell r="D26">
            <v>0</v>
          </cell>
          <cell r="E26">
            <v>0</v>
          </cell>
          <cell r="F26">
            <v>4000</v>
          </cell>
          <cell r="G26">
            <v>425</v>
          </cell>
        </row>
        <row r="27">
          <cell r="A27" t="str">
            <v>Gulf</v>
          </cell>
          <cell r="B27">
            <v>1035</v>
          </cell>
          <cell r="C27">
            <v>1035</v>
          </cell>
          <cell r="D27">
            <v>0</v>
          </cell>
          <cell r="E27">
            <v>0</v>
          </cell>
          <cell r="F27">
            <v>4463</v>
          </cell>
          <cell r="G27">
            <v>1000</v>
          </cell>
        </row>
        <row r="28">
          <cell r="A28" t="str">
            <v>Hamilton</v>
          </cell>
          <cell r="B28">
            <v>1200</v>
          </cell>
          <cell r="C28">
            <v>1200</v>
          </cell>
          <cell r="D28">
            <v>0</v>
          </cell>
          <cell r="E28">
            <v>0</v>
          </cell>
          <cell r="F28">
            <v>1003</v>
          </cell>
          <cell r="G28">
            <v>1465</v>
          </cell>
        </row>
        <row r="29">
          <cell r="A29" t="str">
            <v>Hardee</v>
          </cell>
          <cell r="B29">
            <v>1365</v>
          </cell>
          <cell r="C29">
            <v>1445</v>
          </cell>
          <cell r="D29">
            <v>80</v>
          </cell>
          <cell r="E29">
            <v>0</v>
          </cell>
          <cell r="F29">
            <v>6500</v>
          </cell>
          <cell r="G29">
            <v>730</v>
          </cell>
        </row>
        <row r="30">
          <cell r="A30" t="str">
            <v>Hendry</v>
          </cell>
          <cell r="B30">
            <v>4875</v>
          </cell>
          <cell r="C30">
            <v>4875</v>
          </cell>
          <cell r="D30">
            <v>0</v>
          </cell>
          <cell r="E30">
            <v>0</v>
          </cell>
          <cell r="F30">
            <v>9000</v>
          </cell>
          <cell r="G30">
            <v>2125</v>
          </cell>
        </row>
        <row r="31">
          <cell r="A31" t="str">
            <v>Hernando</v>
          </cell>
          <cell r="B31">
            <v>8800</v>
          </cell>
          <cell r="C31">
            <v>10400</v>
          </cell>
          <cell r="D31">
            <v>1600</v>
          </cell>
          <cell r="E31">
            <v>0</v>
          </cell>
          <cell r="F31">
            <v>23750</v>
          </cell>
          <cell r="G31">
            <v>8200</v>
          </cell>
        </row>
        <row r="32">
          <cell r="A32" t="str">
            <v>Highlands</v>
          </cell>
          <cell r="B32">
            <v>4800</v>
          </cell>
          <cell r="C32">
            <v>5550</v>
          </cell>
          <cell r="D32">
            <v>750</v>
          </cell>
          <cell r="E32">
            <v>0</v>
          </cell>
          <cell r="F32">
            <v>14000</v>
          </cell>
          <cell r="G32">
            <v>2060</v>
          </cell>
        </row>
        <row r="33">
          <cell r="A33" t="str">
            <v>Hillsborough</v>
          </cell>
          <cell r="B33">
            <v>69690</v>
          </cell>
          <cell r="C33">
            <v>70920</v>
          </cell>
          <cell r="D33">
            <v>0</v>
          </cell>
          <cell r="E33">
            <v>1230</v>
          </cell>
          <cell r="F33">
            <v>45535</v>
          </cell>
          <cell r="G33">
            <v>16650</v>
          </cell>
        </row>
        <row r="34">
          <cell r="A34" t="str">
            <v>Holmes</v>
          </cell>
          <cell r="B34">
            <v>2370</v>
          </cell>
          <cell r="C34">
            <v>2370</v>
          </cell>
          <cell r="D34">
            <v>0</v>
          </cell>
          <cell r="E34">
            <v>0</v>
          </cell>
          <cell r="F34">
            <v>2486</v>
          </cell>
          <cell r="G34">
            <v>300</v>
          </cell>
        </row>
        <row r="35">
          <cell r="A35" t="str">
            <v>Indian River</v>
          </cell>
          <cell r="B35">
            <v>7710</v>
          </cell>
          <cell r="C35">
            <v>7810</v>
          </cell>
          <cell r="D35">
            <v>100</v>
          </cell>
          <cell r="E35">
            <v>0</v>
          </cell>
          <cell r="F35">
            <v>20816</v>
          </cell>
          <cell r="G35">
            <v>3823</v>
          </cell>
        </row>
        <row r="36">
          <cell r="A36" t="str">
            <v>Jackson</v>
          </cell>
          <cell r="B36">
            <v>2700</v>
          </cell>
          <cell r="C36">
            <v>2700</v>
          </cell>
          <cell r="D36">
            <v>0</v>
          </cell>
          <cell r="E36">
            <v>0</v>
          </cell>
          <cell r="F36">
            <v>5100</v>
          </cell>
          <cell r="G36">
            <v>500</v>
          </cell>
        </row>
        <row r="37">
          <cell r="A37" t="str">
            <v>Jefferson</v>
          </cell>
          <cell r="B37">
            <v>1830</v>
          </cell>
          <cell r="C37">
            <v>2030</v>
          </cell>
          <cell r="D37">
            <v>200</v>
          </cell>
          <cell r="E37">
            <v>0</v>
          </cell>
          <cell r="F37">
            <v>7455</v>
          </cell>
          <cell r="G37">
            <v>46</v>
          </cell>
        </row>
        <row r="38">
          <cell r="A38" t="str">
            <v>Lafayette</v>
          </cell>
          <cell r="B38">
            <v>510</v>
          </cell>
          <cell r="C38">
            <v>510</v>
          </cell>
          <cell r="D38">
            <v>0</v>
          </cell>
          <cell r="E38">
            <v>0</v>
          </cell>
          <cell r="F38">
            <v>2000</v>
          </cell>
          <cell r="G38">
            <v>140</v>
          </cell>
        </row>
        <row r="39">
          <cell r="A39" t="str">
            <v>Lake</v>
          </cell>
          <cell r="B39">
            <v>8750</v>
          </cell>
          <cell r="C39">
            <v>9875</v>
          </cell>
          <cell r="D39">
            <v>1125</v>
          </cell>
          <cell r="E39">
            <v>0</v>
          </cell>
          <cell r="F39">
            <v>40097</v>
          </cell>
          <cell r="G39">
            <v>7469</v>
          </cell>
        </row>
        <row r="40">
          <cell r="A40" t="str">
            <v>Lee</v>
          </cell>
          <cell r="B40">
            <v>7020</v>
          </cell>
          <cell r="C40">
            <v>7745</v>
          </cell>
          <cell r="D40">
            <v>725</v>
          </cell>
          <cell r="E40">
            <v>0</v>
          </cell>
          <cell r="F40">
            <v>26667</v>
          </cell>
          <cell r="G40">
            <v>27700</v>
          </cell>
        </row>
        <row r="41">
          <cell r="A41" t="str">
            <v>Leon</v>
          </cell>
          <cell r="B41">
            <v>23000</v>
          </cell>
          <cell r="C41">
            <v>23500</v>
          </cell>
          <cell r="D41">
            <v>500</v>
          </cell>
          <cell r="E41">
            <v>0</v>
          </cell>
          <cell r="F41">
            <v>28000</v>
          </cell>
          <cell r="G41">
            <v>0</v>
          </cell>
        </row>
        <row r="42">
          <cell r="A42" t="str">
            <v>Levy</v>
          </cell>
          <cell r="B42">
            <v>730</v>
          </cell>
          <cell r="C42">
            <v>780</v>
          </cell>
          <cell r="D42">
            <v>50</v>
          </cell>
          <cell r="E42">
            <v>0</v>
          </cell>
          <cell r="F42">
            <v>13920</v>
          </cell>
          <cell r="G42">
            <v>587</v>
          </cell>
        </row>
        <row r="43">
          <cell r="A43" t="str">
            <v>Liberty</v>
          </cell>
          <cell r="B43">
            <v>2115</v>
          </cell>
          <cell r="C43">
            <v>2139</v>
          </cell>
          <cell r="D43">
            <v>24</v>
          </cell>
          <cell r="E43">
            <v>0</v>
          </cell>
          <cell r="F43">
            <v>1218</v>
          </cell>
          <cell r="G43">
            <v>615</v>
          </cell>
        </row>
        <row r="44">
          <cell r="A44" t="str">
            <v>Madison</v>
          </cell>
          <cell r="B44">
            <v>7020</v>
          </cell>
          <cell r="C44">
            <v>7020</v>
          </cell>
          <cell r="D44">
            <v>0</v>
          </cell>
          <cell r="E44">
            <v>0</v>
          </cell>
          <cell r="F44">
            <v>970</v>
          </cell>
          <cell r="G44">
            <v>520</v>
          </cell>
        </row>
        <row r="45">
          <cell r="A45" t="str">
            <v>Manatee</v>
          </cell>
          <cell r="B45">
            <v>22335</v>
          </cell>
          <cell r="C45">
            <v>23012</v>
          </cell>
          <cell r="D45">
            <v>677</v>
          </cell>
          <cell r="E45">
            <v>0</v>
          </cell>
          <cell r="F45">
            <v>13817</v>
          </cell>
          <cell r="G45">
            <v>259</v>
          </cell>
        </row>
        <row r="46">
          <cell r="A46" t="str">
            <v>Marion</v>
          </cell>
          <cell r="B46">
            <v>19845</v>
          </cell>
          <cell r="C46">
            <v>22671</v>
          </cell>
          <cell r="D46">
            <v>2826</v>
          </cell>
          <cell r="E46">
            <v>0</v>
          </cell>
          <cell r="F46">
            <v>25944</v>
          </cell>
          <cell r="G46">
            <v>5519</v>
          </cell>
        </row>
        <row r="47">
          <cell r="A47" t="str">
            <v>Martin</v>
          </cell>
          <cell r="B47">
            <v>8194</v>
          </cell>
          <cell r="C47">
            <v>8439</v>
          </cell>
          <cell r="D47">
            <v>245</v>
          </cell>
          <cell r="E47">
            <v>0</v>
          </cell>
          <cell r="F47">
            <v>22449</v>
          </cell>
          <cell r="G47">
            <v>3537</v>
          </cell>
        </row>
        <row r="48">
          <cell r="A48" t="str">
            <v>Monroe</v>
          </cell>
          <cell r="B48">
            <v>13740</v>
          </cell>
          <cell r="C48">
            <v>14193</v>
          </cell>
          <cell r="D48">
            <v>453</v>
          </cell>
          <cell r="E48">
            <v>0</v>
          </cell>
          <cell r="F48">
            <v>23063</v>
          </cell>
          <cell r="G48">
            <v>7677</v>
          </cell>
        </row>
        <row r="49">
          <cell r="A49" t="str">
            <v>Nassau</v>
          </cell>
          <cell r="B49">
            <v>3750</v>
          </cell>
          <cell r="C49">
            <v>3750</v>
          </cell>
          <cell r="D49">
            <v>0</v>
          </cell>
          <cell r="E49">
            <v>0</v>
          </cell>
          <cell r="F49">
            <v>8899</v>
          </cell>
          <cell r="G49">
            <v>2725</v>
          </cell>
        </row>
        <row r="50">
          <cell r="A50" t="str">
            <v>Okaloosa</v>
          </cell>
          <cell r="B50">
            <v>9105</v>
          </cell>
          <cell r="C50">
            <v>9466</v>
          </cell>
          <cell r="D50">
            <v>361</v>
          </cell>
          <cell r="E50">
            <v>0</v>
          </cell>
          <cell r="F50">
            <v>12640</v>
          </cell>
          <cell r="G50">
            <v>1057</v>
          </cell>
        </row>
        <row r="51">
          <cell r="A51" t="str">
            <v>Okeechobee</v>
          </cell>
          <cell r="B51">
            <v>2805</v>
          </cell>
          <cell r="C51">
            <v>2805</v>
          </cell>
          <cell r="D51">
            <v>0</v>
          </cell>
          <cell r="E51">
            <v>0</v>
          </cell>
          <cell r="F51">
            <v>11108</v>
          </cell>
          <cell r="G51">
            <v>1767</v>
          </cell>
        </row>
        <row r="52">
          <cell r="A52" t="str">
            <v>Orange</v>
          </cell>
          <cell r="B52">
            <v>90000</v>
          </cell>
          <cell r="C52">
            <v>100000</v>
          </cell>
          <cell r="D52">
            <v>10000</v>
          </cell>
          <cell r="E52">
            <v>0</v>
          </cell>
          <cell r="F52">
            <v>54761</v>
          </cell>
          <cell r="G52">
            <v>34294</v>
          </cell>
        </row>
        <row r="53">
          <cell r="A53" t="str">
            <v>Osceola</v>
          </cell>
          <cell r="B53">
            <v>24510</v>
          </cell>
          <cell r="C53">
            <v>24937</v>
          </cell>
          <cell r="D53">
            <v>427</v>
          </cell>
          <cell r="E53">
            <v>0</v>
          </cell>
          <cell r="F53">
            <v>42416</v>
          </cell>
          <cell r="G53">
            <v>0</v>
          </cell>
        </row>
        <row r="54">
          <cell r="A54" t="str">
            <v>Palm Beach</v>
          </cell>
          <cell r="B54">
            <v>109425</v>
          </cell>
          <cell r="C54">
            <v>115450</v>
          </cell>
          <cell r="D54">
            <v>6025</v>
          </cell>
          <cell r="E54">
            <v>0</v>
          </cell>
          <cell r="F54">
            <v>58683</v>
          </cell>
          <cell r="G54">
            <v>30675</v>
          </cell>
        </row>
        <row r="55">
          <cell r="A55" t="str">
            <v>Pasco</v>
          </cell>
          <cell r="B55">
            <v>3795</v>
          </cell>
          <cell r="C55">
            <v>3863</v>
          </cell>
          <cell r="D55">
            <v>68</v>
          </cell>
          <cell r="E55">
            <v>0</v>
          </cell>
          <cell r="F55">
            <v>23559</v>
          </cell>
          <cell r="G55">
            <v>3325</v>
          </cell>
        </row>
        <row r="56">
          <cell r="A56" t="str">
            <v>Pinellas</v>
          </cell>
          <cell r="B56">
            <v>77650</v>
          </cell>
          <cell r="C56">
            <v>80503</v>
          </cell>
          <cell r="D56">
            <v>2853</v>
          </cell>
          <cell r="E56">
            <v>0</v>
          </cell>
          <cell r="F56">
            <v>70722</v>
          </cell>
          <cell r="G56">
            <v>14485</v>
          </cell>
        </row>
        <row r="57">
          <cell r="A57" t="str">
            <v>Polk</v>
          </cell>
          <cell r="B57">
            <v>45000</v>
          </cell>
          <cell r="C57">
            <v>46800</v>
          </cell>
          <cell r="D57">
            <v>1800</v>
          </cell>
          <cell r="E57">
            <v>0</v>
          </cell>
          <cell r="F57">
            <v>22500</v>
          </cell>
          <cell r="G57">
            <v>16300</v>
          </cell>
        </row>
        <row r="58">
          <cell r="A58" t="str">
            <v>Putnam</v>
          </cell>
          <cell r="B58">
            <v>5600</v>
          </cell>
          <cell r="C58">
            <v>7800</v>
          </cell>
          <cell r="D58">
            <v>2200</v>
          </cell>
          <cell r="E58">
            <v>0</v>
          </cell>
          <cell r="F58">
            <v>17000</v>
          </cell>
          <cell r="G58">
            <v>2800</v>
          </cell>
        </row>
        <row r="59">
          <cell r="A59" t="str">
            <v>Santa Rosa</v>
          </cell>
          <cell r="B59">
            <v>10450</v>
          </cell>
          <cell r="C59">
            <v>11760</v>
          </cell>
          <cell r="D59">
            <v>1310</v>
          </cell>
          <cell r="E59">
            <v>0</v>
          </cell>
          <cell r="F59">
            <v>23497</v>
          </cell>
          <cell r="G59">
            <v>3573</v>
          </cell>
        </row>
        <row r="60">
          <cell r="A60" t="str">
            <v>Sarasota</v>
          </cell>
          <cell r="B60">
            <v>36442</v>
          </cell>
          <cell r="C60">
            <v>36656</v>
          </cell>
          <cell r="D60">
            <v>214</v>
          </cell>
          <cell r="E60">
            <v>0</v>
          </cell>
          <cell r="F60">
            <v>37182</v>
          </cell>
          <cell r="G60">
            <v>14090</v>
          </cell>
        </row>
        <row r="61">
          <cell r="A61" t="str">
            <v>Seminole</v>
          </cell>
          <cell r="B61">
            <v>22180</v>
          </cell>
          <cell r="C61">
            <v>22414</v>
          </cell>
          <cell r="D61">
            <v>234</v>
          </cell>
          <cell r="E61">
            <v>0</v>
          </cell>
          <cell r="F61">
            <v>30223</v>
          </cell>
          <cell r="G61">
            <v>6594</v>
          </cell>
        </row>
        <row r="62">
          <cell r="A62" t="str">
            <v>St. Johns</v>
          </cell>
          <cell r="B62">
            <v>4500</v>
          </cell>
          <cell r="C62">
            <v>4950</v>
          </cell>
          <cell r="D62">
            <v>450</v>
          </cell>
          <cell r="E62">
            <v>0</v>
          </cell>
          <cell r="F62">
            <v>14000</v>
          </cell>
          <cell r="G62">
            <v>750</v>
          </cell>
        </row>
        <row r="63">
          <cell r="A63" t="str">
            <v>St. Lucie</v>
          </cell>
          <cell r="B63">
            <v>31250</v>
          </cell>
          <cell r="C63">
            <v>31900</v>
          </cell>
          <cell r="D63">
            <v>650</v>
          </cell>
          <cell r="E63">
            <v>0</v>
          </cell>
          <cell r="F63">
            <v>31800</v>
          </cell>
          <cell r="G63">
            <v>14275</v>
          </cell>
        </row>
        <row r="64">
          <cell r="A64" t="str">
            <v>Sumter</v>
          </cell>
          <cell r="B64">
            <v>3200</v>
          </cell>
          <cell r="C64">
            <v>3725</v>
          </cell>
          <cell r="D64">
            <v>525</v>
          </cell>
          <cell r="E64">
            <v>0</v>
          </cell>
          <cell r="F64">
            <v>12000</v>
          </cell>
          <cell r="G64">
            <v>400</v>
          </cell>
        </row>
        <row r="65">
          <cell r="A65" t="str">
            <v>Suwannee</v>
          </cell>
          <cell r="B65">
            <v>825</v>
          </cell>
          <cell r="C65">
            <v>825</v>
          </cell>
          <cell r="D65">
            <v>0</v>
          </cell>
          <cell r="E65">
            <v>0</v>
          </cell>
          <cell r="F65">
            <v>3882</v>
          </cell>
          <cell r="G65">
            <v>555</v>
          </cell>
        </row>
        <row r="66">
          <cell r="A66" t="str">
            <v>Taylor</v>
          </cell>
          <cell r="B66">
            <v>1050</v>
          </cell>
          <cell r="C66">
            <v>1100</v>
          </cell>
          <cell r="D66">
            <v>50</v>
          </cell>
          <cell r="E66">
            <v>0</v>
          </cell>
          <cell r="F66">
            <v>1290</v>
          </cell>
          <cell r="G66">
            <v>588</v>
          </cell>
        </row>
        <row r="67">
          <cell r="A67" t="str">
            <v>Union</v>
          </cell>
          <cell r="B67">
            <v>739.87</v>
          </cell>
          <cell r="C67">
            <v>0</v>
          </cell>
          <cell r="D67">
            <v>140.91999999999999</v>
          </cell>
          <cell r="E67">
            <v>0</v>
          </cell>
          <cell r="F67">
            <v>786.84</v>
          </cell>
          <cell r="G67">
            <v>132.1</v>
          </cell>
        </row>
        <row r="68">
          <cell r="A68" t="str">
            <v>Volusia</v>
          </cell>
          <cell r="B68">
            <v>35000</v>
          </cell>
          <cell r="C68">
            <v>35450</v>
          </cell>
          <cell r="D68">
            <v>450</v>
          </cell>
          <cell r="E68">
            <v>0</v>
          </cell>
          <cell r="F68">
            <v>49500</v>
          </cell>
          <cell r="G68">
            <v>150</v>
          </cell>
        </row>
        <row r="69">
          <cell r="A69" t="str">
            <v>Wakulla</v>
          </cell>
          <cell r="B69">
            <v>150</v>
          </cell>
          <cell r="C69">
            <v>150</v>
          </cell>
          <cell r="D69">
            <v>0</v>
          </cell>
          <cell r="E69">
            <v>0</v>
          </cell>
          <cell r="F69">
            <v>9427</v>
          </cell>
          <cell r="G69">
            <v>132</v>
          </cell>
        </row>
        <row r="70">
          <cell r="A70" t="str">
            <v>Walton</v>
          </cell>
          <cell r="B70">
            <v>1500</v>
          </cell>
          <cell r="C70">
            <v>1900</v>
          </cell>
          <cell r="D70">
            <v>400</v>
          </cell>
          <cell r="E70">
            <v>0</v>
          </cell>
          <cell r="F70">
            <v>10000</v>
          </cell>
          <cell r="G70">
            <v>1500</v>
          </cell>
        </row>
        <row r="71">
          <cell r="A71" t="str">
            <v>Washington</v>
          </cell>
          <cell r="B71">
            <v>2355</v>
          </cell>
          <cell r="C71">
            <v>2355</v>
          </cell>
          <cell r="D71">
            <v>0</v>
          </cell>
          <cell r="E71">
            <v>0</v>
          </cell>
          <cell r="F71">
            <v>7170</v>
          </cell>
          <cell r="G71">
            <v>1014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  <sheetName val="EstimatingTool"/>
    </sheetNames>
    <sheetDataSet>
      <sheetData sheetId="0">
        <row r="52">
          <cell r="F52">
            <v>0</v>
          </cell>
        </row>
        <row r="55">
          <cell r="F55">
            <v>6563.0899999999965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Multiple Regression"/>
      <sheetName val="Jury-Judicial_Pivot-Dont DELETE"/>
      <sheetName val="1-PG-1617"/>
      <sheetName val="2-PG-1617"/>
      <sheetName val="3-PG-1617"/>
      <sheetName val="4-PG-1617"/>
      <sheetName val="5-PG-1617"/>
      <sheetName val="6-PG-1617"/>
      <sheetName val="7-PG-1617"/>
      <sheetName val="8-PG-1617"/>
      <sheetName val="9-PG-1617"/>
      <sheetName val="10-PG-1617"/>
      <sheetName val="11-PG-1617"/>
      <sheetName val="12-PG-1617"/>
      <sheetName val="All-PG-1617"/>
      <sheetName val="1-PG-1718"/>
      <sheetName val="2-PG-1718"/>
      <sheetName val="3-PG-1718"/>
      <sheetName val="4-PG-1718"/>
      <sheetName val="5-PG-1718"/>
      <sheetName val="6-PG-1718"/>
      <sheetName val="7-PG-1718"/>
      <sheetName val="8-PG-1718"/>
      <sheetName val="9-PG-1718"/>
      <sheetName val="10-PG-1718"/>
      <sheetName val="11-PG-1718"/>
      <sheetName val="12-PG-1718"/>
      <sheetName val="All-PG-1718"/>
      <sheetName val="Box Plot"/>
      <sheetName val="All PG Chart"/>
      <sheetName val="PG 1-3 Chart"/>
      <sheetName val="PG 4 -6 Chart"/>
      <sheetName val="PG 7 - 9 Chart"/>
      <sheetName val="PG 10 - 12 Chart"/>
      <sheetName val="Chart Setup"/>
      <sheetName val="Jury-Judicial_Pivot (2)"/>
      <sheetName val="Personnel v Operational SFY1617"/>
      <sheetName val="Personnel v Operational SFY1718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>
        <row r="1">
          <cell r="I1" t="str">
            <v>County</v>
          </cell>
        </row>
      </sheetData>
      <sheetData sheetId="47">
        <row r="1">
          <cell r="H1" t="str">
            <v>Operational - Postage</v>
          </cell>
          <cell r="V1" t="str">
            <v>Operational - Supplies</v>
          </cell>
          <cell r="W1"/>
          <cell r="X1"/>
          <cell r="Y1"/>
          <cell r="Z1"/>
          <cell r="AA1"/>
        </row>
        <row r="2"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</row>
        <row r="3"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</row>
        <row r="4"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</row>
        <row r="5"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</row>
        <row r="7"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</row>
        <row r="9"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</row>
        <row r="11"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</row>
        <row r="12"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</row>
        <row r="13"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</row>
        <row r="14"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</row>
        <row r="15"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</row>
        <row r="16"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</row>
        <row r="17"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</row>
        <row r="19"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</row>
        <row r="20"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</row>
        <row r="22"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</row>
        <row r="23"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</row>
        <row r="24"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</row>
        <row r="26"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</row>
        <row r="27"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</row>
        <row r="28"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</row>
        <row r="29"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</row>
        <row r="30"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</row>
        <row r="31"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</row>
        <row r="32"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</row>
        <row r="34"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</row>
        <row r="35"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</row>
        <row r="36"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</row>
        <row r="37"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</row>
        <row r="38"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</row>
        <row r="39"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</row>
        <row r="40"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</row>
        <row r="41"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</row>
        <row r="42"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</row>
        <row r="43"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</row>
        <row r="44"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</row>
        <row r="45"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</row>
        <row r="46"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</row>
        <row r="47"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</row>
        <row r="49"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</row>
        <row r="50"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</row>
        <row r="51"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</row>
        <row r="53"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</row>
        <row r="54"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</row>
        <row r="55"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</row>
        <row r="56"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</row>
        <row r="57"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</row>
        <row r="58"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</row>
        <row r="59"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</row>
        <row r="60"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</row>
        <row r="61"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</row>
        <row r="62"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</row>
        <row r="64"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</row>
        <row r="65"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</row>
        <row r="66"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</row>
        <row r="67"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</row>
        <row r="68"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</row>
        <row r="69"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</row>
      </sheetData>
      <sheetData sheetId="48"/>
      <sheetData sheetId="49"/>
      <sheetData sheetId="50">
        <row r="3">
          <cell r="A3" t="str">
            <v>County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view="pageBreakPreview" zoomScale="90" zoomScaleNormal="90" zoomScaleSheetLayoutView="90" workbookViewId="0"/>
  </sheetViews>
  <sheetFormatPr defaultColWidth="8.88671875" defaultRowHeight="15.75" x14ac:dyDescent="0.3"/>
  <cols>
    <col min="1" max="1" width="24.77734375" style="1" customWidth="1"/>
    <col min="2" max="2" width="3.33203125" style="1" customWidth="1"/>
    <col min="3" max="3" width="21.88671875" style="1" customWidth="1"/>
    <col min="4" max="4" width="31" style="1" customWidth="1"/>
    <col min="5" max="5" width="19.5546875" style="1" customWidth="1"/>
    <col min="6" max="6" width="18.21875" style="1" customWidth="1"/>
    <col min="7" max="7" width="3.88671875" customWidth="1"/>
    <col min="8" max="8" width="37.5546875" style="1" customWidth="1"/>
    <col min="9" max="16384" width="8.88671875" style="1"/>
  </cols>
  <sheetData>
    <row r="1" spans="1:13" ht="21" customHeight="1" x14ac:dyDescent="0.3">
      <c r="A1" s="80" t="s">
        <v>219</v>
      </c>
      <c r="B1" s="73"/>
      <c r="C1" s="79"/>
      <c r="D1" s="73"/>
      <c r="E1" s="73"/>
      <c r="F1" s="73"/>
      <c r="H1" s="73"/>
    </row>
    <row r="2" spans="1:13" ht="16.5" x14ac:dyDescent="0.3">
      <c r="A2" s="248" t="str">
        <f>INDEX(BasicLookupData!I2:I5,MATCH(Estimate!F4,BasicLookupData!H2:H5,0))</f>
        <v xml:space="preserve"> Form # 4</v>
      </c>
      <c r="B2" s="248"/>
      <c r="C2" s="248"/>
      <c r="E2" s="15"/>
      <c r="F2" s="14"/>
      <c r="H2" s="14"/>
      <c r="I2" s="14"/>
      <c r="J2" s="14"/>
      <c r="K2" s="14"/>
      <c r="L2" s="14"/>
      <c r="M2" s="14"/>
    </row>
    <row r="3" spans="1:13" ht="40.5" customHeight="1" x14ac:dyDescent="0.3">
      <c r="A3" s="247" t="str">
        <f>INDEX(BasicLookupData!J2:J5,MATCH(Estimate!F4,BasicLookupData!H2:H5,0))</f>
        <v xml:space="preserve"> SFY 18/19: Q3 Apr - May - Jun
 CFY 18/19: Q4 Apr - May - Jun</v>
      </c>
      <c r="B3" s="247"/>
      <c r="C3" s="247"/>
      <c r="E3" s="15"/>
      <c r="F3" s="14"/>
      <c r="H3" s="14"/>
      <c r="I3" s="14"/>
      <c r="J3" s="14"/>
      <c r="K3" s="14"/>
      <c r="L3" s="14"/>
      <c r="M3" s="14"/>
    </row>
    <row r="4" spans="1:13" ht="39.75" customHeight="1" x14ac:dyDescent="0.3">
      <c r="A4" s="253" t="str">
        <f>IF(ISBLANK(D4),"For additional information and/or instructions regarding this form, please visit the CCOC website (forms page) for the Jury Management Estimate update(s).","")</f>
        <v>For additional information and/or instructions regarding this form, please visit the CCOC website (forms page) for the Jury Management Estimate update(s).</v>
      </c>
      <c r="B4" s="253"/>
      <c r="C4" s="16" t="s">
        <v>101</v>
      </c>
      <c r="D4" s="17"/>
      <c r="E4" s="16" t="s">
        <v>270</v>
      </c>
      <c r="F4" s="59" t="s">
        <v>216</v>
      </c>
      <c r="H4" s="77" t="s">
        <v>370</v>
      </c>
      <c r="I4" s="14"/>
      <c r="J4" s="14"/>
      <c r="K4" s="14"/>
      <c r="L4" s="14"/>
      <c r="M4" s="14"/>
    </row>
    <row r="5" spans="1:13" ht="22.5" customHeight="1" x14ac:dyDescent="0.3">
      <c r="A5" s="253"/>
      <c r="B5" s="253"/>
      <c r="C5" s="16" t="s">
        <v>102</v>
      </c>
      <c r="D5" s="58"/>
      <c r="E5" s="16" t="s">
        <v>209</v>
      </c>
      <c r="F5" s="17">
        <v>1</v>
      </c>
      <c r="H5" s="14"/>
      <c r="I5" s="14"/>
      <c r="J5" s="14"/>
      <c r="K5" s="14"/>
      <c r="L5" s="14"/>
      <c r="M5" s="14"/>
    </row>
    <row r="6" spans="1:13" x14ac:dyDescent="0.3">
      <c r="A6" s="253"/>
      <c r="B6" s="253"/>
      <c r="C6" s="16" t="s">
        <v>103</v>
      </c>
      <c r="D6" s="69"/>
      <c r="H6" s="14"/>
      <c r="I6" s="14"/>
      <c r="J6" s="14"/>
      <c r="K6" s="14"/>
      <c r="L6" s="14"/>
      <c r="M6" s="14"/>
    </row>
    <row r="7" spans="1:13" ht="24" customHeight="1" x14ac:dyDescent="0.3">
      <c r="A7" s="149" t="s">
        <v>271</v>
      </c>
      <c r="I7" s="14"/>
    </row>
    <row r="8" spans="1:13" ht="21" x14ac:dyDescent="0.3">
      <c r="B8" s="23" t="s">
        <v>0</v>
      </c>
      <c r="D8" s="3"/>
      <c r="E8" s="3"/>
    </row>
    <row r="9" spans="1:13" ht="32.25" customHeight="1" x14ac:dyDescent="0.3">
      <c r="C9" s="249" t="s">
        <v>117</v>
      </c>
      <c r="D9" s="249"/>
      <c r="F9" s="28"/>
    </row>
    <row r="10" spans="1:13" ht="15.75" customHeight="1" x14ac:dyDescent="0.35">
      <c r="C10" s="22"/>
      <c r="D10" s="4"/>
    </row>
    <row r="11" spans="1:13" ht="21" x14ac:dyDescent="0.3">
      <c r="B11" s="23" t="s">
        <v>80</v>
      </c>
      <c r="D11" s="3"/>
      <c r="E11" s="3"/>
    </row>
    <row r="12" spans="1:13" ht="21" customHeight="1" x14ac:dyDescent="0.35">
      <c r="C12" s="249" t="s">
        <v>79</v>
      </c>
      <c r="D12" s="249"/>
      <c r="E12" s="5"/>
      <c r="F12" s="1" t="s">
        <v>199</v>
      </c>
    </row>
    <row r="13" spans="1:13" ht="10.5" customHeight="1" x14ac:dyDescent="0.35">
      <c r="C13" s="6"/>
      <c r="D13" s="4"/>
      <c r="E13" s="5"/>
    </row>
    <row r="14" spans="1:13" ht="21.75" customHeight="1" x14ac:dyDescent="0.3">
      <c r="D14" s="22" t="s">
        <v>1</v>
      </c>
      <c r="F14" s="28"/>
    </row>
    <row r="15" spans="1:13" ht="21.75" customHeight="1" x14ac:dyDescent="0.35">
      <c r="C15" s="7"/>
      <c r="D15" s="22" t="s">
        <v>12</v>
      </c>
      <c r="F15" s="29"/>
    </row>
    <row r="16" spans="1:13" ht="21.75" customHeight="1" x14ac:dyDescent="0.35">
      <c r="C16" s="7"/>
      <c r="D16" s="22" t="s">
        <v>13</v>
      </c>
      <c r="F16" s="28"/>
    </row>
    <row r="17" spans="2:6" ht="11.25" customHeight="1" x14ac:dyDescent="0.35">
      <c r="C17" s="7"/>
      <c r="D17" s="22"/>
      <c r="E17" s="5"/>
    </row>
    <row r="18" spans="2:6" ht="21.75" customHeight="1" x14ac:dyDescent="0.35">
      <c r="C18" s="7"/>
      <c r="D18" s="22" t="s">
        <v>14</v>
      </c>
      <c r="E18" s="4"/>
      <c r="F18" s="29"/>
    </row>
    <row r="19" spans="2:6" ht="21.75" thickBot="1" x14ac:dyDescent="0.4">
      <c r="C19" s="7"/>
      <c r="D19" s="252"/>
      <c r="E19" s="252"/>
    </row>
    <row r="20" spans="2:6" ht="22.5" thickTop="1" thickBot="1" x14ac:dyDescent="0.4">
      <c r="C20" s="4"/>
      <c r="D20" s="26"/>
      <c r="E20" s="25" t="s">
        <v>118</v>
      </c>
      <c r="F20" s="30">
        <f>SUM(F18,F14:F16)</f>
        <v>0</v>
      </c>
    </row>
    <row r="21" spans="2:6" ht="10.5" customHeight="1" thickTop="1" x14ac:dyDescent="0.35">
      <c r="E21" s="8"/>
    </row>
    <row r="22" spans="2:6" ht="21" customHeight="1" x14ac:dyDescent="0.3">
      <c r="B22" s="23" t="s">
        <v>2</v>
      </c>
      <c r="D22" s="3"/>
      <c r="E22" s="9"/>
    </row>
    <row r="23" spans="2:6" ht="19.5" customHeight="1" x14ac:dyDescent="0.35">
      <c r="C23" s="251" t="s">
        <v>3</v>
      </c>
      <c r="D23" s="251"/>
      <c r="E23" s="10"/>
    </row>
    <row r="24" spans="2:6" ht="21.75" customHeight="1" x14ac:dyDescent="0.35">
      <c r="C24" s="7"/>
      <c r="D24" s="24">
        <v>15</v>
      </c>
      <c r="F24" s="29"/>
    </row>
    <row r="25" spans="2:6" ht="21.75" customHeight="1" x14ac:dyDescent="0.35">
      <c r="C25" s="7"/>
      <c r="D25" s="24">
        <v>30</v>
      </c>
      <c r="F25" s="28"/>
    </row>
    <row r="26" spans="2:6" ht="21.75" customHeight="1" x14ac:dyDescent="0.35">
      <c r="C26" s="7"/>
      <c r="D26" s="24" t="s">
        <v>4</v>
      </c>
      <c r="F26" s="29"/>
    </row>
    <row r="27" spans="2:6" ht="21.75" thickBot="1" x14ac:dyDescent="0.4">
      <c r="C27" s="7"/>
      <c r="D27" s="12"/>
      <c r="E27" s="10"/>
    </row>
    <row r="28" spans="2:6" ht="22.5" thickTop="1" thickBot="1" x14ac:dyDescent="0.4">
      <c r="C28" s="7"/>
      <c r="E28" s="20" t="s">
        <v>119</v>
      </c>
      <c r="F28" s="30">
        <f>SUM(F24:F26)</f>
        <v>0</v>
      </c>
    </row>
    <row r="29" spans="2:6" ht="21.75" thickTop="1" x14ac:dyDescent="0.35">
      <c r="C29" s="7"/>
      <c r="D29" s="4"/>
      <c r="E29" s="10"/>
    </row>
    <row r="30" spans="2:6" ht="24" customHeight="1" x14ac:dyDescent="0.35">
      <c r="C30" s="251" t="s">
        <v>5</v>
      </c>
      <c r="D30" s="251"/>
      <c r="E30" s="10"/>
    </row>
    <row r="31" spans="2:6" ht="21.75" customHeight="1" x14ac:dyDescent="0.35">
      <c r="C31" s="4"/>
      <c r="D31" s="24">
        <v>15</v>
      </c>
      <c r="F31" s="29"/>
    </row>
    <row r="32" spans="2:6" ht="21.75" customHeight="1" x14ac:dyDescent="0.35">
      <c r="C32" s="4"/>
      <c r="D32" s="24">
        <v>30</v>
      </c>
      <c r="F32" s="28"/>
    </row>
    <row r="33" spans="2:8" ht="21.75" customHeight="1" x14ac:dyDescent="0.35">
      <c r="C33" s="4"/>
      <c r="D33" s="24" t="s">
        <v>4</v>
      </c>
      <c r="F33" s="29"/>
    </row>
    <row r="34" spans="2:8" ht="21.75" thickBot="1" x14ac:dyDescent="0.4">
      <c r="C34" s="4"/>
      <c r="D34" s="11"/>
      <c r="E34" s="10"/>
    </row>
    <row r="35" spans="2:8" ht="22.5" thickTop="1" thickBot="1" x14ac:dyDescent="0.4">
      <c r="C35" s="4"/>
      <c r="E35" s="20" t="s">
        <v>120</v>
      </c>
      <c r="F35" s="30">
        <f>SUM(F31:F33)</f>
        <v>0</v>
      </c>
    </row>
    <row r="36" spans="2:8" ht="20.25" thickTop="1" x14ac:dyDescent="0.35">
      <c r="C36" s="251" t="s">
        <v>6</v>
      </c>
      <c r="D36" s="251"/>
      <c r="E36" s="10"/>
    </row>
    <row r="37" spans="2:8" ht="21.75" customHeight="1" x14ac:dyDescent="0.35">
      <c r="C37" s="4"/>
      <c r="D37" s="24" t="s">
        <v>7</v>
      </c>
      <c r="F37" s="28"/>
    </row>
    <row r="38" spans="2:8" ht="21.75" customHeight="1" x14ac:dyDescent="0.35">
      <c r="C38" s="4"/>
      <c r="D38" s="24" t="s">
        <v>8</v>
      </c>
      <c r="F38" s="29"/>
    </row>
    <row r="39" spans="2:8" ht="21.75" customHeight="1" x14ac:dyDescent="0.35">
      <c r="C39" s="4"/>
      <c r="D39" s="24" t="s">
        <v>9</v>
      </c>
      <c r="F39" s="28"/>
    </row>
    <row r="40" spans="2:8" ht="21.75" customHeight="1" x14ac:dyDescent="0.35">
      <c r="C40" s="4"/>
      <c r="D40" s="24" t="s">
        <v>212</v>
      </c>
      <c r="F40" s="29"/>
    </row>
    <row r="41" spans="2:8" ht="21.75" thickBot="1" x14ac:dyDescent="0.4">
      <c r="C41" s="4"/>
      <c r="D41" s="4"/>
      <c r="E41" s="10"/>
    </row>
    <row r="42" spans="2:8" ht="22.5" thickTop="1" thickBot="1" x14ac:dyDescent="0.4">
      <c r="C42" s="4"/>
      <c r="E42" s="20" t="s">
        <v>121</v>
      </c>
      <c r="F42" s="30">
        <f>SUM(F37:F40)</f>
        <v>0</v>
      </c>
    </row>
    <row r="43" spans="2:8" ht="21.75" thickTop="1" x14ac:dyDescent="0.35">
      <c r="C43" s="4"/>
      <c r="D43" s="4"/>
      <c r="E43" s="10"/>
    </row>
    <row r="44" spans="2:8" ht="21.75" customHeight="1" x14ac:dyDescent="0.3">
      <c r="C44" s="27" t="s">
        <v>10</v>
      </c>
      <c r="D44" s="27"/>
      <c r="E44" s="20" t="s">
        <v>122</v>
      </c>
      <c r="F44" s="28"/>
    </row>
    <row r="45" spans="2:8" ht="21.75" thickBot="1" x14ac:dyDescent="0.4">
      <c r="C45" s="2"/>
      <c r="D45" s="4"/>
      <c r="E45" s="10"/>
    </row>
    <row r="46" spans="2:8" ht="22.5" thickTop="1" thickBot="1" x14ac:dyDescent="0.4">
      <c r="C46" s="4"/>
      <c r="E46" s="25" t="s">
        <v>123</v>
      </c>
      <c r="F46" s="31">
        <f>F44+F42+F35+F28</f>
        <v>0</v>
      </c>
      <c r="H46" s="245" t="str">
        <f>IF(F48=0,"",IF(ABS(PriorActualsData!I1)&gt;PriorActualsData!B1,"Total Estimated Jury Management Cost is greather than +/- "&amp;TEXT(PriorActualsData!B1,"##.0%")&amp;" of previous "&amp;PriorActualsData!D1&amp;" Expenditures. Please include a comment in the Additional Info (green) section on the bottom of the Estimating Tool exhibit.",""))</f>
        <v/>
      </c>
    </row>
    <row r="47" spans="2:8" ht="22.5" customHeight="1" thickTop="1" thickBot="1" x14ac:dyDescent="0.35">
      <c r="C47" s="33" t="s">
        <v>99</v>
      </c>
      <c r="H47" s="245"/>
    </row>
    <row r="48" spans="2:8" ht="54" customHeight="1" thickTop="1" thickBot="1" x14ac:dyDescent="0.4">
      <c r="B48" s="250" t="s">
        <v>96</v>
      </c>
      <c r="C48" s="250"/>
      <c r="D48" s="250"/>
      <c r="E48" s="250"/>
      <c r="F48" s="32">
        <f>F46+F20+F9</f>
        <v>0</v>
      </c>
      <c r="H48" s="245"/>
    </row>
    <row r="49" spans="2:8" ht="16.5" thickTop="1" x14ac:dyDescent="0.3">
      <c r="F49" s="78" t="s">
        <v>125</v>
      </c>
    </row>
    <row r="51" spans="2:8" x14ac:dyDescent="0.3">
      <c r="B51" s="53"/>
      <c r="C51" s="55" t="s">
        <v>97</v>
      </c>
      <c r="D51" s="53"/>
      <c r="E51" s="53"/>
      <c r="F51" s="53" t="s">
        <v>199</v>
      </c>
      <c r="H51" s="53"/>
    </row>
    <row r="52" spans="2:8" ht="21.75" customHeight="1" x14ac:dyDescent="0.3">
      <c r="B52" s="53"/>
      <c r="C52" s="52"/>
      <c r="D52" s="53"/>
      <c r="E52" s="54" t="s">
        <v>200</v>
      </c>
      <c r="F52" s="62">
        <f>IFERROR(IF(EstimatingTool!F27&gt;0,EstimatingTool!F27,0),0)</f>
        <v>0</v>
      </c>
      <c r="H52" s="244" t="str">
        <f>IF(OR(ISBLANK(EstimatingTool!D20),ISBLANK(EstimatingTool!D21)),"There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3">
      <c r="B53" s="53"/>
      <c r="C53" s="52"/>
      <c r="D53" s="53"/>
      <c r="E53" s="53"/>
      <c r="F53" s="1" t="s">
        <v>199</v>
      </c>
      <c r="H53" s="244"/>
    </row>
    <row r="54" spans="2:8" ht="21.75" customHeight="1" x14ac:dyDescent="0.3">
      <c r="B54" s="53"/>
      <c r="C54" s="55" t="s">
        <v>98</v>
      </c>
      <c r="D54" s="53"/>
      <c r="E54" s="53"/>
      <c r="F54" s="53"/>
      <c r="H54" s="244"/>
    </row>
    <row r="55" spans="2:8" ht="21.75" customHeight="1" x14ac:dyDescent="0.3">
      <c r="B55" s="53"/>
      <c r="C55" s="52"/>
      <c r="D55" s="53"/>
      <c r="E55" s="54" t="s">
        <v>201</v>
      </c>
      <c r="F55" s="62">
        <f>IFERROR(IF(EstimatingTool!F27&lt;0,(EstimatingTool!F27*-1),0),0)</f>
        <v>0</v>
      </c>
      <c r="H55" s="244"/>
    </row>
    <row r="56" spans="2:8" ht="16.5" thickBot="1" x14ac:dyDescent="0.35">
      <c r="B56" s="53"/>
      <c r="C56" s="53"/>
      <c r="D56" s="53"/>
      <c r="E56" s="53"/>
      <c r="F56" s="53" t="s">
        <v>199</v>
      </c>
      <c r="H56" s="244"/>
    </row>
    <row r="57" spans="2:8" ht="25.5" thickTop="1" thickBot="1" x14ac:dyDescent="0.4">
      <c r="B57" s="250" t="s">
        <v>100</v>
      </c>
      <c r="C57" s="250"/>
      <c r="D57" s="250"/>
      <c r="E57" s="250"/>
      <c r="F57" s="32">
        <f>IFERROR(IF(F48-F52+F55&lt;0,0,F48-F52+F55),0)</f>
        <v>0</v>
      </c>
      <c r="H57" s="1" t="s">
        <v>199</v>
      </c>
    </row>
    <row r="58" spans="2:8" ht="16.5" thickTop="1" x14ac:dyDescent="0.3">
      <c r="F58" s="78" t="s">
        <v>124</v>
      </c>
    </row>
    <row r="60" spans="2:8" x14ac:dyDescent="0.3">
      <c r="B60" s="34" t="s">
        <v>15</v>
      </c>
      <c r="F60" s="53" t="s">
        <v>199</v>
      </c>
      <c r="H60"/>
    </row>
    <row r="61" spans="2:8" ht="29.25" customHeight="1" x14ac:dyDescent="0.3">
      <c r="B61" s="81">
        <v>1</v>
      </c>
      <c r="C61" s="246" t="s">
        <v>210</v>
      </c>
      <c r="D61" s="246"/>
      <c r="E61" s="246"/>
      <c r="F61" s="246"/>
      <c r="H61"/>
    </row>
    <row r="62" spans="2:8" ht="18" x14ac:dyDescent="0.3">
      <c r="B62" s="81">
        <v>2</v>
      </c>
      <c r="C62" s="21" t="s">
        <v>211</v>
      </c>
      <c r="H62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dECay9h7xUsdFOOTTeC9mu71u6cMpzVbINo/8XdyEAk3wlwjYUNavThdTvBMkLT7fCczOodkXEMnb3mRh1oS1w==" saltValue="mNVBCyz0KN26Ds41A1a06w==" spinCount="100000" sheet="1" formatColumns="0" formatRows="0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4" priority="3">
      <formula>$H$46&lt;&gt;""</formula>
    </cfRule>
  </conditionalFormatting>
  <conditionalFormatting sqref="F52">
    <cfRule type="expression" dxfId="3" priority="2">
      <formula>#REF!&gt;0</formula>
    </cfRule>
  </conditionalFormatting>
  <conditionalFormatting sqref="F55">
    <cfRule type="expression" dxfId="2" priority="1">
      <formula>#REF!&gt;0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3000000}">
      <formula1>0</formula1>
    </dataValidation>
  </dataValidations>
  <hyperlinks>
    <hyperlink ref="A7" r:id="rId1" display="CCOC Website" xr:uid="{67048DE2-BD87-43AD-A860-090BBA6B7B13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5000000}">
          <x14:formula1>
            <xm:f>BasicLookupData!$H$2:$H$5</xm:f>
          </x14:formula1>
          <xm:sqref>F4</xm:sqref>
        </x14:dataValidation>
        <x14:dataValidation type="list" allowBlank="1" showInputMessage="1" showErrorMessage="1" xr:uid="{00000000-0002-0000-0000-000006000000}">
          <x14:formula1>
            <xm:f>BasicLookupData!$D$2:$D$68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9"/>
  <sheetViews>
    <sheetView showGridLines="0" view="pageBreakPreview" zoomScale="85" zoomScaleNormal="90" zoomScaleSheetLayoutView="85" zoomScalePageLayoutView="70" workbookViewId="0">
      <selection activeCell="C22" sqref="C22:D22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76" t="s">
        <v>195</v>
      </c>
      <c r="B1" s="73"/>
      <c r="C1" s="73"/>
      <c r="D1" s="73"/>
    </row>
    <row r="2" spans="1:12" ht="16.5" x14ac:dyDescent="0.3">
      <c r="A2" s="248" t="str">
        <f>Estimate!A2</f>
        <v xml:space="preserve"> Form # 4</v>
      </c>
      <c r="B2" s="248"/>
      <c r="C2" s="74"/>
      <c r="D2" s="75"/>
      <c r="G2" s="14"/>
      <c r="H2" s="14"/>
      <c r="I2" s="14"/>
      <c r="J2" s="14"/>
      <c r="K2" s="14"/>
      <c r="L2" s="14"/>
    </row>
    <row r="3" spans="1:12" ht="35.25" customHeight="1" x14ac:dyDescent="0.3">
      <c r="A3" s="260" t="str">
        <f>Estimate!A3</f>
        <v xml:space="preserve"> SFY 18/19: Q3 Apr - May - Jun
 CFY 18/19: Q4 Apr - May - Jun</v>
      </c>
      <c r="B3" s="260"/>
      <c r="C3" s="260"/>
      <c r="D3" s="75"/>
      <c r="E3" s="71"/>
      <c r="F3" s="71"/>
      <c r="G3" s="14"/>
      <c r="H3" s="14"/>
      <c r="I3" s="14"/>
      <c r="J3" s="14"/>
      <c r="K3" s="14"/>
      <c r="L3" s="14"/>
    </row>
    <row r="4" spans="1:12" ht="31.5" customHeight="1" x14ac:dyDescent="0.3">
      <c r="B4" s="71"/>
      <c r="C4" s="71"/>
      <c r="D4" s="72"/>
      <c r="F4" s="259" t="str">
        <f>Estimate!H4</f>
        <v>CCOC Form Version 11
Created 02/01/19</v>
      </c>
      <c r="G4" s="259"/>
      <c r="H4" s="14"/>
      <c r="I4" s="14"/>
      <c r="J4" s="14"/>
      <c r="K4" s="14"/>
      <c r="L4" s="14"/>
    </row>
    <row r="5" spans="1:12" ht="24" customHeight="1" x14ac:dyDescent="0.3">
      <c r="B5" s="14"/>
      <c r="C5" s="14"/>
      <c r="D5" s="15"/>
      <c r="E5" s="14"/>
      <c r="G5" s="14"/>
      <c r="H5" s="14"/>
      <c r="I5" s="14"/>
      <c r="J5" s="14"/>
      <c r="K5" s="14"/>
    </row>
    <row r="6" spans="1:12" ht="21" customHeight="1" x14ac:dyDescent="0.3">
      <c r="B6" s="16" t="s">
        <v>101</v>
      </c>
      <c r="C6" s="59" t="str">
        <f>IF(ISBLANK(Estimate!D4),"",Estimate!D4)</f>
        <v/>
      </c>
      <c r="D6" s="148" t="s">
        <v>270</v>
      </c>
      <c r="E6" s="59" t="str">
        <f>Estimate!F4</f>
        <v>Apr - May - Jun</v>
      </c>
    </row>
    <row r="7" spans="1:12" ht="22.5" customHeight="1" x14ac:dyDescent="0.3"/>
    <row r="8" spans="1:12" ht="16.5" x14ac:dyDescent="0.3">
      <c r="A8" s="261" t="s">
        <v>269</v>
      </c>
      <c r="B8" s="261"/>
      <c r="C8" s="147" t="s">
        <v>208</v>
      </c>
      <c r="D8" s="147"/>
      <c r="E8" s="147"/>
    </row>
    <row r="9" spans="1:12" ht="16.5" x14ac:dyDescent="0.3">
      <c r="B9" s="60"/>
      <c r="C9" s="60"/>
    </row>
    <row r="10" spans="1:12" ht="16.5" x14ac:dyDescent="0.3">
      <c r="B10" s="60"/>
      <c r="C10" s="61" t="str">
        <f>"Estimating Quarter "&amp;E6&amp;":"</f>
        <v>Estimating Quarter Apr - May - Jun:</v>
      </c>
      <c r="D10" s="22"/>
      <c r="F10" s="144">
        <f>Estimate!F48</f>
        <v>0</v>
      </c>
    </row>
    <row r="11" spans="1:12" ht="16.5" x14ac:dyDescent="0.3">
      <c r="B11" s="60"/>
      <c r="C11" s="61"/>
      <c r="D11" s="22"/>
    </row>
    <row r="12" spans="1:12" ht="16.5" x14ac:dyDescent="0.3">
      <c r="B12" s="136" t="s">
        <v>362</v>
      </c>
      <c r="C12" s="141"/>
      <c r="D12" s="22"/>
      <c r="E12" s="22"/>
    </row>
    <row r="13" spans="1:12" ht="16.5" x14ac:dyDescent="0.3">
      <c r="B13" s="60" t="s">
        <v>199</v>
      </c>
      <c r="C13" s="61" t="s">
        <v>272</v>
      </c>
      <c r="D13" s="22"/>
      <c r="E13" s="144">
        <f>IFERROR(INDEX('JAC Lookup'!D5:D71,MATCH(C6,'JAC Lookup'!A5:A71,0)),0)</f>
        <v>0</v>
      </c>
    </row>
    <row r="14" spans="1:12" ht="16.5" x14ac:dyDescent="0.3">
      <c r="B14" s="60"/>
      <c r="C14" s="61" t="s">
        <v>361</v>
      </c>
      <c r="D14" s="22"/>
      <c r="E14" s="144">
        <f>IFERROR(INDEX(PriorActualsData!M3:M69,MATCH(C6,PriorActualsData!A3:A69,0)),0)</f>
        <v>0</v>
      </c>
    </row>
    <row r="15" spans="1:12" ht="16.5" x14ac:dyDescent="0.3">
      <c r="B15" s="60"/>
      <c r="C15" s="139" t="s">
        <v>273</v>
      </c>
      <c r="D15" s="139"/>
      <c r="E15" s="144">
        <f>E13-E14</f>
        <v>0</v>
      </c>
    </row>
    <row r="16" spans="1:12" ht="16.5" x14ac:dyDescent="0.3">
      <c r="B16" s="60"/>
      <c r="C16" s="139"/>
      <c r="D16" s="139"/>
      <c r="E16" s="221" t="str">
        <f>IF(E15=0,"",IF(E15&gt;0,"Under-Expended","(Over)-Expended"))</f>
        <v/>
      </c>
    </row>
    <row r="17" spans="2:6" ht="16.5" x14ac:dyDescent="0.3">
      <c r="B17" s="136" t="s">
        <v>363</v>
      </c>
      <c r="C17" s="141"/>
      <c r="D17" s="22"/>
      <c r="E17" s="22"/>
    </row>
    <row r="18" spans="2:6" ht="16.5" x14ac:dyDescent="0.3">
      <c r="B18" s="60" t="s">
        <v>199</v>
      </c>
      <c r="C18" s="61" t="s">
        <v>364</v>
      </c>
      <c r="D18" s="22"/>
      <c r="E18" s="144">
        <f>IFERROR(INDEX('JAC Lookup'!E5:E71,MATCH(C6,'JAC Lookup'!A5:A71,0)),0)</f>
        <v>0</v>
      </c>
    </row>
    <row r="19" spans="2:6" ht="16.5" x14ac:dyDescent="0.3">
      <c r="B19" s="60"/>
      <c r="C19" s="142" t="s">
        <v>365</v>
      </c>
      <c r="D19" s="22"/>
      <c r="E19" s="138"/>
    </row>
    <row r="20" spans="2:6" ht="16.5" x14ac:dyDescent="0.3">
      <c r="B20" s="60"/>
      <c r="C20" s="144" t="s">
        <v>366</v>
      </c>
      <c r="D20" s="137"/>
      <c r="E20" s="138"/>
    </row>
    <row r="21" spans="2:6" ht="16.5" x14ac:dyDescent="0.3">
      <c r="B21" s="60"/>
      <c r="C21" s="144" t="s">
        <v>367</v>
      </c>
      <c r="D21" s="143"/>
      <c r="E21" s="144">
        <f>SUM(D20:D21)</f>
        <v>0</v>
      </c>
    </row>
    <row r="22" spans="2:6" ht="16.5" x14ac:dyDescent="0.3">
      <c r="B22" s="60"/>
      <c r="C22" s="262" t="s">
        <v>368</v>
      </c>
      <c r="D22" s="262"/>
      <c r="E22" s="144">
        <f>E18-E21</f>
        <v>0</v>
      </c>
    </row>
    <row r="23" spans="2:6" ht="16.5" x14ac:dyDescent="0.3">
      <c r="C23" s="139"/>
      <c r="D23" s="139"/>
      <c r="E23" s="221" t="str">
        <f>IF(E22=0,"",IF(E22&gt;0,"Under-Expended","(Over)-Expended"))</f>
        <v/>
      </c>
    </row>
    <row r="24" spans="2:6" ht="16.5" x14ac:dyDescent="0.3">
      <c r="B24" s="136" t="s">
        <v>356</v>
      </c>
      <c r="C24" s="219"/>
      <c r="D24" s="219"/>
      <c r="E24" s="220"/>
    </row>
    <row r="25" spans="2:6" ht="16.5" x14ac:dyDescent="0.3">
      <c r="B25" s="60" t="s">
        <v>199</v>
      </c>
      <c r="C25" s="140" t="s">
        <v>273</v>
      </c>
      <c r="E25" s="144">
        <f>+E15</f>
        <v>0</v>
      </c>
    </row>
    <row r="26" spans="2:6" ht="16.5" x14ac:dyDescent="0.3">
      <c r="B26" s="60" t="s">
        <v>199</v>
      </c>
      <c r="C26" s="264" t="s">
        <v>368</v>
      </c>
      <c r="D26" s="264"/>
      <c r="E26" s="144">
        <f>+E22</f>
        <v>0</v>
      </c>
    </row>
    <row r="27" spans="2:6" ht="16.5" x14ac:dyDescent="0.3">
      <c r="B27" s="60"/>
      <c r="C27" s="262" t="s">
        <v>354</v>
      </c>
      <c r="D27" s="262"/>
      <c r="E27" s="263"/>
      <c r="F27" s="144">
        <f>SUM(E25:E26)</f>
        <v>0</v>
      </c>
    </row>
    <row r="28" spans="2:6" ht="16.5" x14ac:dyDescent="0.3">
      <c r="B28" s="60"/>
      <c r="C28" s="61"/>
      <c r="F28" s="221" t="str">
        <f>IF(F27=0,"",IF(F27&gt;0,"Under-Expended","(Over)-Expended"))</f>
        <v/>
      </c>
    </row>
    <row r="29" spans="2:6" ht="17.25" thickBot="1" x14ac:dyDescent="0.35">
      <c r="B29" s="60"/>
      <c r="C29" s="265" t="s">
        <v>355</v>
      </c>
      <c r="D29" s="265"/>
      <c r="E29" s="266"/>
      <c r="F29" s="145">
        <f>F10-F27</f>
        <v>0</v>
      </c>
    </row>
    <row r="30" spans="2:6" ht="18" thickTop="1" thickBot="1" x14ac:dyDescent="0.35">
      <c r="B30" s="60"/>
      <c r="C30" s="222"/>
      <c r="D30" s="222"/>
      <c r="E30" s="225"/>
      <c r="F30" s="225"/>
    </row>
    <row r="31" spans="2:6" ht="17.25" thickBot="1" x14ac:dyDescent="0.35">
      <c r="B31" s="60"/>
      <c r="C31" s="236" t="s">
        <v>359</v>
      </c>
      <c r="D31" s="237"/>
      <c r="E31" s="237"/>
      <c r="F31" s="238"/>
    </row>
    <row r="32" spans="2:6" ht="16.5" x14ac:dyDescent="0.3">
      <c r="B32" s="60"/>
      <c r="C32" s="267" t="s">
        <v>358</v>
      </c>
      <c r="D32" s="268"/>
      <c r="E32" s="268"/>
      <c r="F32" s="230">
        <f>F10</f>
        <v>0</v>
      </c>
    </row>
    <row r="33" spans="1:7" ht="16.5" x14ac:dyDescent="0.3">
      <c r="B33" s="60"/>
      <c r="C33" s="269" t="s">
        <v>357</v>
      </c>
      <c r="D33" s="270"/>
      <c r="E33" s="270"/>
      <c r="F33" s="231">
        <v>0</v>
      </c>
    </row>
    <row r="34" spans="1:7" ht="16.5" x14ac:dyDescent="0.3">
      <c r="B34" s="60"/>
      <c r="C34" s="226"/>
      <c r="D34" s="227"/>
      <c r="E34" s="228"/>
      <c r="F34" s="232" t="str">
        <f>IF(F33=0,"",IF(F33&gt;0,"Under-Expended","(Over)-Expended"))</f>
        <v/>
      </c>
    </row>
    <row r="35" spans="1:7" ht="17.25" thickBot="1" x14ac:dyDescent="0.35">
      <c r="B35" s="60"/>
      <c r="C35" s="233"/>
      <c r="D35" s="234"/>
      <c r="E35" s="235" t="s">
        <v>360</v>
      </c>
      <c r="F35" s="229">
        <f>IF(F33&gt;0,F32-F33,F32-F33)</f>
        <v>0</v>
      </c>
    </row>
    <row r="36" spans="1:7" ht="16.5" thickBot="1" x14ac:dyDescent="0.35">
      <c r="A36" s="122"/>
      <c r="B36" s="123"/>
      <c r="C36" s="123"/>
      <c r="D36" s="123"/>
      <c r="E36" s="123"/>
      <c r="F36" s="122"/>
      <c r="G36" s="122"/>
    </row>
    <row r="37" spans="1:7" ht="16.5" thickBot="1" x14ac:dyDescent="0.35">
      <c r="A37" s="256" t="s">
        <v>251</v>
      </c>
      <c r="B37" s="257"/>
      <c r="C37" s="257"/>
      <c r="D37" s="257"/>
      <c r="E37" s="257"/>
      <c r="F37" s="257"/>
      <c r="G37" s="258"/>
    </row>
    <row r="38" spans="1:7" ht="269.45" customHeight="1" thickBot="1" x14ac:dyDescent="0.35">
      <c r="A38" s="124" t="s">
        <v>251</v>
      </c>
      <c r="B38" s="254" t="s">
        <v>199</v>
      </c>
      <c r="C38" s="254"/>
      <c r="D38" s="254"/>
      <c r="E38" s="254"/>
      <c r="F38" s="254"/>
      <c r="G38" s="255"/>
    </row>
    <row r="49" spans="6:6" x14ac:dyDescent="0.3">
      <c r="F49" s="1" t="s">
        <v>199</v>
      </c>
    </row>
  </sheetData>
  <mergeCells count="12">
    <mergeCell ref="B38:G38"/>
    <mergeCell ref="A37:G37"/>
    <mergeCell ref="F4:G4"/>
    <mergeCell ref="A2:B2"/>
    <mergeCell ref="A3:C3"/>
    <mergeCell ref="A8:B8"/>
    <mergeCell ref="C22:D22"/>
    <mergeCell ref="C27:E27"/>
    <mergeCell ref="C26:D26"/>
    <mergeCell ref="C29:E29"/>
    <mergeCell ref="C32:E32"/>
    <mergeCell ref="C33:E33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DE77693B-4879-4ABA-95E7-D8D2C0EEC25C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EF38D28A-D0CA-4855-B675-B36C1683A25E}">
      <formula1>D21=ROUND(D21,2)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0000000}">
          <x14:formula1>
            <xm:f>BasicLookupData!$H$2:$H$5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C7AC-CF3F-4059-98C6-89EB830D0C1F}">
  <sheetPr>
    <pageSetUpPr fitToPage="1"/>
  </sheetPr>
  <dimension ref="B1:Q48"/>
  <sheetViews>
    <sheetView zoomScale="85" zoomScaleNormal="85" zoomScalePageLayoutView="70" workbookViewId="0">
      <selection activeCell="G33" sqref="G33"/>
    </sheetView>
  </sheetViews>
  <sheetFormatPr defaultColWidth="8.77734375" defaultRowHeight="15.75" x14ac:dyDescent="0.3"/>
  <cols>
    <col min="1" max="1" width="3.88671875" style="163" customWidth="1"/>
    <col min="2" max="2" width="13.21875" style="163" customWidth="1"/>
    <col min="3" max="3" width="7.33203125" style="163" bestFit="1" customWidth="1"/>
    <col min="4" max="4" width="11.21875" style="163" customWidth="1"/>
    <col min="5" max="5" width="1.88671875" style="163" customWidth="1"/>
    <col min="6" max="6" width="18.21875" style="163" customWidth="1"/>
    <col min="7" max="7" width="16.5546875" style="163" customWidth="1"/>
    <col min="8" max="8" width="21.44140625" style="163" customWidth="1"/>
    <col min="9" max="9" width="2.44140625" style="163" customWidth="1"/>
    <col min="10" max="10" width="13.77734375" style="163" customWidth="1"/>
    <col min="11" max="11" width="7.33203125" style="163" bestFit="1" customWidth="1"/>
    <col min="12" max="12" width="11.21875" style="163" customWidth="1"/>
    <col min="13" max="13" width="1.77734375" style="163" bestFit="1" customWidth="1"/>
    <col min="14" max="14" width="17.77734375" style="163" customWidth="1"/>
    <col min="15" max="15" width="19.109375" style="163" customWidth="1"/>
    <col min="16" max="16" width="17.109375" style="163" customWidth="1"/>
    <col min="17" max="17" width="5.6640625" style="163" customWidth="1"/>
    <col min="18" max="16384" width="8.77734375" style="163"/>
  </cols>
  <sheetData>
    <row r="1" spans="2:17" ht="16.5" thickBot="1" x14ac:dyDescent="0.35"/>
    <row r="2" spans="2:17" x14ac:dyDescent="0.3">
      <c r="B2" s="271" t="s">
        <v>320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3"/>
    </row>
    <row r="3" spans="2:17" x14ac:dyDescent="0.3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6"/>
    </row>
    <row r="4" spans="2:17" ht="18" customHeight="1" x14ac:dyDescent="0.35">
      <c r="B4" s="203" t="s">
        <v>305</v>
      </c>
      <c r="C4" s="289">
        <f>Estimate!D4</f>
        <v>0</v>
      </c>
      <c r="D4" s="289"/>
      <c r="E4" s="204"/>
      <c r="F4" s="204"/>
      <c r="G4" s="204" t="s">
        <v>321</v>
      </c>
      <c r="H4" s="205">
        <v>43374</v>
      </c>
      <c r="I4" s="167"/>
      <c r="J4" s="167"/>
      <c r="K4" s="167"/>
      <c r="L4" s="167"/>
      <c r="M4" s="167"/>
      <c r="N4" s="167"/>
      <c r="O4" s="167"/>
      <c r="P4" s="167"/>
      <c r="Q4" s="168"/>
    </row>
    <row r="5" spans="2:17" s="172" customFormat="1" x14ac:dyDescent="0.3">
      <c r="B5" s="169"/>
      <c r="C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/>
    </row>
    <row r="6" spans="2:17" s="172" customFormat="1" x14ac:dyDescent="0.3">
      <c r="B6" s="274" t="s">
        <v>322</v>
      </c>
      <c r="C6" s="275"/>
      <c r="D6" s="275"/>
      <c r="E6" s="275"/>
      <c r="F6" s="275"/>
      <c r="G6" s="275"/>
      <c r="H6" s="275"/>
      <c r="I6" s="170"/>
      <c r="J6" s="275" t="s">
        <v>323</v>
      </c>
      <c r="K6" s="275"/>
      <c r="L6" s="275"/>
      <c r="M6" s="275"/>
      <c r="N6" s="275"/>
      <c r="O6" s="275"/>
      <c r="P6" s="275"/>
      <c r="Q6" s="171"/>
    </row>
    <row r="7" spans="2:17" s="172" customFormat="1" x14ac:dyDescent="0.3">
      <c r="B7" s="169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1"/>
    </row>
    <row r="8" spans="2:17" s="179" customFormat="1" ht="31.5" x14ac:dyDescent="0.3">
      <c r="B8" s="173" t="s">
        <v>314</v>
      </c>
      <c r="C8" s="174" t="s">
        <v>318</v>
      </c>
      <c r="D8" s="175" t="s">
        <v>319</v>
      </c>
      <c r="E8" s="176"/>
      <c r="F8" s="177" t="s">
        <v>307</v>
      </c>
      <c r="G8" s="177" t="s">
        <v>324</v>
      </c>
      <c r="H8" s="177" t="s">
        <v>325</v>
      </c>
      <c r="I8" s="176"/>
      <c r="J8" s="175" t="s">
        <v>326</v>
      </c>
      <c r="K8" s="175" t="s">
        <v>318</v>
      </c>
      <c r="L8" s="175" t="s">
        <v>319</v>
      </c>
      <c r="M8" s="176"/>
      <c r="N8" s="177" t="s">
        <v>307</v>
      </c>
      <c r="O8" s="177" t="s">
        <v>324</v>
      </c>
      <c r="P8" s="177" t="s">
        <v>325</v>
      </c>
      <c r="Q8" s="178"/>
    </row>
    <row r="9" spans="2:17" ht="16.5" x14ac:dyDescent="0.3">
      <c r="B9" s="180" t="s">
        <v>327</v>
      </c>
      <c r="C9" s="167" t="s">
        <v>328</v>
      </c>
      <c r="D9" s="167" t="s">
        <v>280</v>
      </c>
      <c r="E9" s="167"/>
      <c r="F9" s="201"/>
      <c r="G9" s="201"/>
      <c r="H9" s="201"/>
      <c r="I9" s="167"/>
      <c r="J9" s="167" t="s">
        <v>329</v>
      </c>
      <c r="K9" s="167" t="s">
        <v>328</v>
      </c>
      <c r="L9" s="167" t="s">
        <v>283</v>
      </c>
      <c r="M9" s="167"/>
      <c r="N9" s="201"/>
      <c r="O9" s="201"/>
      <c r="P9" s="201"/>
      <c r="Q9" s="168"/>
    </row>
    <row r="10" spans="2:17" ht="16.5" x14ac:dyDescent="0.3">
      <c r="B10" s="180" t="s">
        <v>327</v>
      </c>
      <c r="C10" s="167" t="s">
        <v>330</v>
      </c>
      <c r="D10" s="167" t="s">
        <v>283</v>
      </c>
      <c r="E10" s="167"/>
      <c r="F10" s="202"/>
      <c r="G10" s="202"/>
      <c r="H10" s="202"/>
      <c r="I10" s="167"/>
      <c r="J10" s="167" t="s">
        <v>329</v>
      </c>
      <c r="K10" s="167" t="s">
        <v>330</v>
      </c>
      <c r="L10" s="167" t="s">
        <v>286</v>
      </c>
      <c r="M10" s="167"/>
      <c r="N10" s="202"/>
      <c r="O10" s="202"/>
      <c r="P10" s="202"/>
      <c r="Q10" s="168"/>
    </row>
    <row r="11" spans="2:17" ht="16.5" x14ac:dyDescent="0.3">
      <c r="B11" s="180" t="s">
        <v>327</v>
      </c>
      <c r="C11" s="167" t="s">
        <v>331</v>
      </c>
      <c r="D11" s="167" t="s">
        <v>286</v>
      </c>
      <c r="E11" s="167"/>
      <c r="F11" s="202"/>
      <c r="G11" s="202"/>
      <c r="H11" s="202"/>
      <c r="I11" s="167"/>
      <c r="J11" s="167" t="s">
        <v>329</v>
      </c>
      <c r="K11" s="167" t="s">
        <v>331</v>
      </c>
      <c r="L11" s="167" t="s">
        <v>289</v>
      </c>
      <c r="M11" s="167"/>
      <c r="N11" s="202"/>
      <c r="O11" s="202"/>
      <c r="P11" s="202"/>
      <c r="Q11" s="168"/>
    </row>
    <row r="12" spans="2:17" ht="16.5" x14ac:dyDescent="0.3">
      <c r="B12" s="180" t="s">
        <v>327</v>
      </c>
      <c r="C12" s="167" t="s">
        <v>332</v>
      </c>
      <c r="D12" s="167" t="s">
        <v>289</v>
      </c>
      <c r="E12" s="167"/>
      <c r="F12" s="202"/>
      <c r="G12" s="202"/>
      <c r="H12" s="202"/>
      <c r="I12" s="167"/>
      <c r="J12" s="167" t="s">
        <v>329</v>
      </c>
      <c r="K12" s="167" t="s">
        <v>332</v>
      </c>
      <c r="L12" s="167" t="s">
        <v>280</v>
      </c>
      <c r="M12" s="167"/>
      <c r="N12" s="202">
        <f>F16</f>
        <v>0</v>
      </c>
      <c r="O12" s="202">
        <f>G16</f>
        <v>0</v>
      </c>
      <c r="P12" s="202">
        <f>H16</f>
        <v>0</v>
      </c>
      <c r="Q12" s="168"/>
    </row>
    <row r="13" spans="2:17" ht="17.25" thickBot="1" x14ac:dyDescent="0.35">
      <c r="B13" s="181" t="s">
        <v>333</v>
      </c>
      <c r="C13" s="182"/>
      <c r="D13" s="182"/>
      <c r="E13" s="183"/>
      <c r="F13" s="206">
        <f>SUM(F9:F12)</f>
        <v>0</v>
      </c>
      <c r="G13" s="206">
        <f>SUM(G9:G12)</f>
        <v>0</v>
      </c>
      <c r="H13" s="206">
        <f t="shared" ref="H13" si="0">+F13-G13</f>
        <v>0</v>
      </c>
      <c r="I13" s="167"/>
      <c r="J13" s="276" t="s">
        <v>334</v>
      </c>
      <c r="K13" s="276"/>
      <c r="L13" s="276"/>
      <c r="M13" s="183" t="s">
        <v>199</v>
      </c>
      <c r="N13" s="206">
        <f>SUM(N9:N12)</f>
        <v>0</v>
      </c>
      <c r="O13" s="206">
        <f>SUM(O9:O12)</f>
        <v>0</v>
      </c>
      <c r="P13" s="206">
        <f>SUM(P9:P12)</f>
        <v>0</v>
      </c>
      <c r="Q13" s="168"/>
    </row>
    <row r="14" spans="2:17" ht="16.5" thickTop="1" x14ac:dyDescent="0.3">
      <c r="B14" s="180"/>
      <c r="C14" s="167"/>
      <c r="D14" s="167"/>
      <c r="E14" s="167"/>
      <c r="F14" s="167"/>
      <c r="G14" s="167"/>
      <c r="H14" s="221" t="str">
        <f>IF(H13=0,"",IF(H13&gt;0,"Under-Expended","(Over)-Expended"))</f>
        <v/>
      </c>
      <c r="I14" s="167"/>
      <c r="J14" s="167"/>
      <c r="K14" s="167"/>
      <c r="L14" s="167"/>
      <c r="M14" s="167"/>
      <c r="N14" s="167"/>
      <c r="O14" s="167"/>
      <c r="P14" s="221" t="str">
        <f>IF(P13=0,"",IF(P13&gt;0,"Under-Expended","(Over)-Expended"))</f>
        <v/>
      </c>
      <c r="Q14" s="168"/>
    </row>
    <row r="15" spans="2:17" x14ac:dyDescent="0.3">
      <c r="B15" s="180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8"/>
    </row>
    <row r="16" spans="2:17" ht="16.5" x14ac:dyDescent="0.3">
      <c r="B16" s="180" t="s">
        <v>315</v>
      </c>
      <c r="C16" s="167" t="s">
        <v>328</v>
      </c>
      <c r="D16" s="167" t="s">
        <v>280</v>
      </c>
      <c r="E16" s="167"/>
      <c r="F16" s="201">
        <f>IFERROR(INDEX(Lookup_OverUnderExpended!C$5:C$71,MATCH($C$4,Lookup_OverUnderExpended!$A$5:$A$71,0)),0)</f>
        <v>0</v>
      </c>
      <c r="G16" s="201">
        <f>IFERROR(INDEX(Lookup_OverUnderExpended!D$5:D$71,MATCH($C$4,Lookup_OverUnderExpended!$A$5:$A$71,0)),0)</f>
        <v>0</v>
      </c>
      <c r="H16" s="201">
        <f>IFERROR(INDEX(Lookup_OverUnderExpended!E$5:E$71,MATCH($C$4,Lookup_OverUnderExpended!$A$5:$A$71,0)),0)</f>
        <v>0</v>
      </c>
      <c r="I16" s="167"/>
      <c r="J16" s="167" t="s">
        <v>335</v>
      </c>
      <c r="K16" s="167" t="s">
        <v>328</v>
      </c>
      <c r="L16" s="167" t="s">
        <v>283</v>
      </c>
      <c r="M16" s="167"/>
      <c r="N16" s="201">
        <f>F17</f>
        <v>0</v>
      </c>
      <c r="O16" s="201">
        <f>G17</f>
        <v>0</v>
      </c>
      <c r="P16" s="201">
        <f>H17</f>
        <v>0</v>
      </c>
      <c r="Q16" s="168"/>
    </row>
    <row r="17" spans="2:17" ht="16.5" x14ac:dyDescent="0.3">
      <c r="B17" s="180" t="s">
        <v>315</v>
      </c>
      <c r="C17" s="167" t="s">
        <v>330</v>
      </c>
      <c r="D17" s="167" t="s">
        <v>283</v>
      </c>
      <c r="E17" s="167"/>
      <c r="F17" s="201">
        <f>IFERROR(INDEX(Lookup_OverUnderExpended!G$5:G$71,MATCH($C$4,Lookup_OverUnderExpended!$A$5:$A$71,0)),0)</f>
        <v>0</v>
      </c>
      <c r="G17" s="201">
        <f>IFERROR(INDEX(Lookup_OverUnderExpended!H$5:H$71,MATCH($C$4,Lookup_OverUnderExpended!$A$5:$A$71,0)),0)</f>
        <v>0</v>
      </c>
      <c r="H17" s="201">
        <f>IFERROR(INDEX(Lookup_OverUnderExpended!I$5:I$71,MATCH($C$4,Lookup_OverUnderExpended!$A$5:$A$71,0)),0)</f>
        <v>0</v>
      </c>
      <c r="I17" s="167"/>
      <c r="J17" s="167" t="s">
        <v>335</v>
      </c>
      <c r="K17" s="167" t="s">
        <v>330</v>
      </c>
      <c r="L17" s="167" t="s">
        <v>286</v>
      </c>
      <c r="M17" s="167"/>
      <c r="N17" s="202">
        <f t="shared" ref="N17:O18" si="1">F18</f>
        <v>0</v>
      </c>
      <c r="O17" s="202">
        <f t="shared" si="1"/>
        <v>0</v>
      </c>
      <c r="P17" s="202">
        <f>H18</f>
        <v>0</v>
      </c>
      <c r="Q17" s="168"/>
    </row>
    <row r="18" spans="2:17" ht="16.5" x14ac:dyDescent="0.3">
      <c r="B18" s="180" t="s">
        <v>315</v>
      </c>
      <c r="C18" s="167" t="s">
        <v>331</v>
      </c>
      <c r="D18" s="167" t="s">
        <v>286</v>
      </c>
      <c r="E18" s="167"/>
      <c r="F18" s="201">
        <f>IFERROR(INDEX(Lookup_OverUnderExpended!K$5:K$71,MATCH($C$4,Lookup_OverUnderExpended!$A$5:$A$71,0)),0)</f>
        <v>0</v>
      </c>
      <c r="G18" s="201">
        <f>IFERROR(INDEX(Lookup_OverUnderExpended!L$5:L$71,MATCH($C$4,Lookup_OverUnderExpended!$A$5:$A$71,0)),0)</f>
        <v>0</v>
      </c>
      <c r="H18" s="201">
        <f>IFERROR(INDEX(Lookup_OverUnderExpended!M$5:M$71,MATCH($C$4,Lookup_OverUnderExpended!$A$5:$A$71,0)),0)</f>
        <v>0</v>
      </c>
      <c r="I18" s="167"/>
      <c r="J18" s="167" t="s">
        <v>335</v>
      </c>
      <c r="K18" s="167" t="s">
        <v>331</v>
      </c>
      <c r="L18" s="167" t="s">
        <v>289</v>
      </c>
      <c r="M18" s="167"/>
      <c r="N18" s="202">
        <f t="shared" si="1"/>
        <v>0</v>
      </c>
      <c r="O18" s="202">
        <f>G19</f>
        <v>0</v>
      </c>
      <c r="P18" s="202">
        <f>H19</f>
        <v>0</v>
      </c>
      <c r="Q18" s="168"/>
    </row>
    <row r="19" spans="2:17" ht="16.5" x14ac:dyDescent="0.3">
      <c r="B19" s="180" t="s">
        <v>315</v>
      </c>
      <c r="C19" s="167" t="s">
        <v>332</v>
      </c>
      <c r="D19" s="167" t="s">
        <v>289</v>
      </c>
      <c r="E19" s="167"/>
      <c r="F19" s="201">
        <f>IFERROR(INDEX(Lookup_OverUnderExpended!O$5:O$71,MATCH($C$4,Lookup_OverUnderExpended!$A$5:$A$71,0)),0)</f>
        <v>0</v>
      </c>
      <c r="G19" s="201">
        <f>IFERROR(INDEX(Lookup_OverUnderExpended!P$5:P$71,MATCH($C$4,Lookup_OverUnderExpended!$A$5:$A$71,0)),0)</f>
        <v>0</v>
      </c>
      <c r="H19" s="201">
        <f>IFERROR(INDEX(Lookup_OverUnderExpended!Q$5:Q$71,MATCH($C$4,Lookup_OverUnderExpended!$A$5:$A$71,0)),0)</f>
        <v>0</v>
      </c>
      <c r="I19" s="167"/>
      <c r="J19" s="167" t="s">
        <v>335</v>
      </c>
      <c r="K19" s="167" t="s">
        <v>332</v>
      </c>
      <c r="L19" s="167" t="s">
        <v>280</v>
      </c>
      <c r="M19" s="167"/>
      <c r="N19" s="202">
        <f>F23</f>
        <v>0</v>
      </c>
      <c r="O19" s="202">
        <f>G23</f>
        <v>0</v>
      </c>
      <c r="P19" s="202">
        <f>H23</f>
        <v>0</v>
      </c>
      <c r="Q19" s="168"/>
    </row>
    <row r="20" spans="2:17" ht="17.25" thickBot="1" x14ac:dyDescent="0.35">
      <c r="B20" s="277" t="s">
        <v>292</v>
      </c>
      <c r="C20" s="276"/>
      <c r="D20" s="276"/>
      <c r="E20" s="183"/>
      <c r="F20" s="206">
        <f>SUM(F16:F19)</f>
        <v>0</v>
      </c>
      <c r="G20" s="206">
        <f>SUM(G16:G19)</f>
        <v>0</v>
      </c>
      <c r="H20" s="206">
        <f>SUM(H16:H19)</f>
        <v>0</v>
      </c>
      <c r="I20" s="167"/>
      <c r="J20" s="276" t="s">
        <v>336</v>
      </c>
      <c r="K20" s="276"/>
      <c r="L20" s="276"/>
      <c r="M20" s="183" t="s">
        <v>199</v>
      </c>
      <c r="N20" s="206">
        <f>SUM(N16:N19)</f>
        <v>0</v>
      </c>
      <c r="O20" s="206">
        <f>SUM(O16:O19)</f>
        <v>0</v>
      </c>
      <c r="P20" s="206">
        <f>SUM(P16:P19)</f>
        <v>0</v>
      </c>
      <c r="Q20" s="168"/>
    </row>
    <row r="21" spans="2:17" ht="16.5" thickTop="1" x14ac:dyDescent="0.3">
      <c r="B21" s="180"/>
      <c r="C21" s="167"/>
      <c r="D21" s="167"/>
      <c r="E21" s="167"/>
      <c r="F21" s="167"/>
      <c r="G21" s="167"/>
      <c r="H21" s="221" t="str">
        <f>IF(H20=0,"",IF(H20&gt;0,"Under-Expended","(Over)-Expended"))</f>
        <v/>
      </c>
      <c r="I21" s="167"/>
      <c r="J21" s="167"/>
      <c r="K21" s="167"/>
      <c r="L21" s="167"/>
      <c r="M21" s="167"/>
      <c r="N21" s="167"/>
      <c r="O21" s="167"/>
      <c r="P21" s="221" t="str">
        <f>IF(P20=0,"",IF(P20&gt;0,"Under-Expended","(Over)-Expended"))</f>
        <v/>
      </c>
      <c r="Q21" s="168"/>
    </row>
    <row r="22" spans="2:17" x14ac:dyDescent="0.3">
      <c r="B22" s="180"/>
      <c r="C22" s="167"/>
      <c r="D22" s="167"/>
      <c r="E22" s="167"/>
      <c r="F22" s="167"/>
      <c r="G22" s="167"/>
      <c r="H22" s="186"/>
      <c r="I22" s="167"/>
      <c r="J22" s="167"/>
      <c r="K22" s="167"/>
      <c r="L22" s="167"/>
      <c r="M22" s="167"/>
      <c r="N22" s="167"/>
      <c r="O22" s="167"/>
      <c r="P22" s="188"/>
      <c r="Q22" s="168"/>
    </row>
    <row r="23" spans="2:17" ht="16.5" x14ac:dyDescent="0.3">
      <c r="B23" s="180" t="s">
        <v>316</v>
      </c>
      <c r="C23" s="167" t="s">
        <v>328</v>
      </c>
      <c r="D23" s="167" t="s">
        <v>280</v>
      </c>
      <c r="E23" s="167"/>
      <c r="F23" s="201">
        <f>IFERROR(INDEX(Lookup_OverUnderExpended!W$5:W$71,MATCH($C$4,Lookup_OverUnderExpended!$A$5:$A$71,0)),0)</f>
        <v>0</v>
      </c>
      <c r="G23" s="201">
        <f>IFERROR(INDEX(Lookup_OverUnderExpended!X$5:X$71,MATCH($C$4,Lookup_OverUnderExpended!$A$5:$A$71,0)),0)</f>
        <v>0</v>
      </c>
      <c r="H23" s="201">
        <f>IFERROR(INDEX(Lookup_OverUnderExpended!Y$5:Y$71,MATCH($C$4,Lookup_OverUnderExpended!$A$5:$A$71,0)),0)</f>
        <v>0</v>
      </c>
      <c r="I23" s="167"/>
      <c r="J23" s="167" t="s">
        <v>337</v>
      </c>
      <c r="K23" s="167" t="s">
        <v>328</v>
      </c>
      <c r="L23" s="167" t="s">
        <v>283</v>
      </c>
      <c r="M23" s="167"/>
      <c r="N23" s="201">
        <f>F24</f>
        <v>0</v>
      </c>
      <c r="O23" s="201">
        <f>G24</f>
        <v>0</v>
      </c>
      <c r="P23" s="201">
        <f>H24</f>
        <v>0</v>
      </c>
      <c r="Q23" s="168"/>
    </row>
    <row r="24" spans="2:17" ht="16.5" x14ac:dyDescent="0.3">
      <c r="B24" s="180" t="s">
        <v>316</v>
      </c>
      <c r="C24" s="167" t="s">
        <v>330</v>
      </c>
      <c r="D24" s="167" t="s">
        <v>283</v>
      </c>
      <c r="E24" s="167"/>
      <c r="F24" s="201">
        <f>IFERROR(INDEX(Lookup_OverUnderExpended!AA$5:AA$71,MATCH($C$4,Lookup_OverUnderExpended!$A$5:$A$71,0)),0)</f>
        <v>0</v>
      </c>
      <c r="G24" s="201">
        <f>IFERROR(INDEX(Lookup_OverUnderExpended!AB$5:AB$71,MATCH($C$4,Lookup_OverUnderExpended!$A$5:$A$71,0)),0)</f>
        <v>0</v>
      </c>
      <c r="H24" s="201">
        <f>IFERROR(INDEX(Lookup_OverUnderExpended!AC$5:AC$71,MATCH($C$4,Lookup_OverUnderExpended!$A$5:$A$71,0)),0)</f>
        <v>0</v>
      </c>
      <c r="I24" s="167"/>
      <c r="J24" s="167" t="s">
        <v>337</v>
      </c>
      <c r="K24" s="167" t="s">
        <v>330</v>
      </c>
      <c r="L24" s="167" t="s">
        <v>286</v>
      </c>
      <c r="M24" s="167"/>
      <c r="N24" s="202">
        <f t="shared" ref="N24:O25" si="2">F25</f>
        <v>0</v>
      </c>
      <c r="O24" s="202">
        <f t="shared" si="2"/>
        <v>0</v>
      </c>
      <c r="P24" s="202">
        <f>H25</f>
        <v>0</v>
      </c>
      <c r="Q24" s="168"/>
    </row>
    <row r="25" spans="2:17" ht="16.5" x14ac:dyDescent="0.3">
      <c r="B25" s="180" t="s">
        <v>316</v>
      </c>
      <c r="C25" s="167" t="s">
        <v>331</v>
      </c>
      <c r="D25" s="167" t="s">
        <v>286</v>
      </c>
      <c r="E25" s="167"/>
      <c r="F25" s="201">
        <f>IFERROR(INDEX(Lookup_OverUnderExpended!AE$5:AE$71,MATCH($C$4,Lookup_OverUnderExpended!$A$5:$A$71,0)),0)</f>
        <v>0</v>
      </c>
      <c r="G25" s="201">
        <f>IFERROR(INDEX(Lookup_OverUnderExpended!AF$5:AF$71,MATCH($C$4,Lookup_OverUnderExpended!$A$5:$A$71,0)),0)</f>
        <v>0</v>
      </c>
      <c r="H25" s="201">
        <f>IFERROR(INDEX(Lookup_OverUnderExpended!AG$5:AG$71,MATCH($C$4,Lookup_OverUnderExpended!$A$5:$A$71,0)),0)</f>
        <v>0</v>
      </c>
      <c r="I25" s="167"/>
      <c r="J25" s="167" t="s">
        <v>337</v>
      </c>
      <c r="K25" s="167" t="s">
        <v>331</v>
      </c>
      <c r="L25" s="167" t="s">
        <v>289</v>
      </c>
      <c r="M25" s="167"/>
      <c r="N25" s="202">
        <f t="shared" si="2"/>
        <v>0</v>
      </c>
      <c r="O25" s="202">
        <f t="shared" si="2"/>
        <v>0</v>
      </c>
      <c r="P25" s="202">
        <f>H26</f>
        <v>0</v>
      </c>
      <c r="Q25" s="168"/>
    </row>
    <row r="26" spans="2:17" ht="16.5" x14ac:dyDescent="0.3">
      <c r="B26" s="180" t="s">
        <v>316</v>
      </c>
      <c r="C26" s="167" t="s">
        <v>332</v>
      </c>
      <c r="D26" s="167" t="s">
        <v>289</v>
      </c>
      <c r="E26" s="167"/>
      <c r="F26" s="201">
        <f>IFERROR(INDEX(Lookup_OverUnderExpended!AI$5:AI$71,MATCH($C$4,Lookup_OverUnderExpended!$A$5:$A$71,0)),0)</f>
        <v>0</v>
      </c>
      <c r="G26" s="201">
        <f>IFERROR(INDEX(Lookup_OverUnderExpended!AJ$5:AJ$71,MATCH($C$4,Lookup_OverUnderExpended!$A$5:$A$71,0)),0)</f>
        <v>0</v>
      </c>
      <c r="H26" s="201">
        <f>IFERROR(INDEX(Lookup_OverUnderExpended!AK$5:AK$71,MATCH($C$4,Lookup_OverUnderExpended!$A$5:$A$71,0)),0)</f>
        <v>0</v>
      </c>
      <c r="I26" s="167"/>
      <c r="J26" s="167"/>
      <c r="K26" s="167" t="s">
        <v>332</v>
      </c>
      <c r="L26" s="167" t="s">
        <v>280</v>
      </c>
      <c r="M26" s="167"/>
      <c r="N26" s="202">
        <f>F33</f>
        <v>0</v>
      </c>
      <c r="O26" s="202">
        <f>G33</f>
        <v>0</v>
      </c>
      <c r="P26" s="202">
        <f>H33</f>
        <v>0</v>
      </c>
      <c r="Q26" s="168"/>
    </row>
    <row r="27" spans="2:17" ht="17.25" thickBot="1" x14ac:dyDescent="0.35">
      <c r="B27" s="277" t="s">
        <v>301</v>
      </c>
      <c r="C27" s="276"/>
      <c r="D27" s="276"/>
      <c r="E27" s="183"/>
      <c r="F27" s="206">
        <f>SUM(F23:F26)</f>
        <v>0</v>
      </c>
      <c r="G27" s="206">
        <f>SUM(G23:G26)</f>
        <v>0</v>
      </c>
      <c r="H27" s="206">
        <f>SUM(H23:H26)</f>
        <v>0</v>
      </c>
      <c r="I27" s="167"/>
      <c r="J27" s="276" t="s">
        <v>338</v>
      </c>
      <c r="K27" s="276"/>
      <c r="L27" s="276"/>
      <c r="M27" s="167"/>
      <c r="N27" s="206">
        <f>SUM(N23:N26)</f>
        <v>0</v>
      </c>
      <c r="O27" s="206">
        <f>SUM(O23:O26)</f>
        <v>0</v>
      </c>
      <c r="P27" s="206">
        <f>SUM(P23:P26)</f>
        <v>0</v>
      </c>
      <c r="Q27" s="168"/>
    </row>
    <row r="28" spans="2:17" ht="16.5" thickTop="1" x14ac:dyDescent="0.3">
      <c r="B28" s="181"/>
      <c r="C28" s="182"/>
      <c r="D28" s="182"/>
      <c r="E28" s="183"/>
      <c r="F28" s="187"/>
      <c r="G28" s="187"/>
      <c r="H28" s="221" t="str">
        <f>IF(H27=0,"",IF(H27&gt;0,"Under-Expended","(Over)-Expended"))</f>
        <v/>
      </c>
      <c r="I28" s="167"/>
      <c r="J28" s="182"/>
      <c r="K28" s="182"/>
      <c r="L28" s="182"/>
      <c r="M28" s="167"/>
      <c r="N28" s="184"/>
      <c r="O28" s="184"/>
      <c r="P28" s="221" t="str">
        <f>IF(P27=0,"",IF(P27&gt;0,"Under-Expended","(Over)-Expended"))</f>
        <v/>
      </c>
      <c r="Q28" s="168"/>
    </row>
    <row r="29" spans="2:17" x14ac:dyDescent="0.3">
      <c r="B29" s="181"/>
      <c r="C29" s="182"/>
      <c r="D29" s="182"/>
      <c r="E29" s="183"/>
      <c r="F29" s="187"/>
      <c r="G29" s="187"/>
      <c r="H29" s="187"/>
      <c r="I29" s="167"/>
      <c r="J29" s="182"/>
      <c r="K29" s="182"/>
      <c r="L29" s="182"/>
      <c r="M29" s="167"/>
      <c r="N29" s="184"/>
      <c r="O29" s="184"/>
      <c r="P29" s="184"/>
      <c r="Q29" s="168"/>
    </row>
    <row r="30" spans="2:17" x14ac:dyDescent="0.3">
      <c r="B30" s="189" t="s">
        <v>339</v>
      </c>
      <c r="C30" s="190"/>
      <c r="D30" s="190"/>
      <c r="E30" s="190"/>
      <c r="F30" s="190"/>
      <c r="G30" s="190"/>
      <c r="H30" s="185">
        <f>SUM(H27,H20)</f>
        <v>0</v>
      </c>
      <c r="I30" s="167"/>
      <c r="J30" s="190" t="s">
        <v>340</v>
      </c>
      <c r="K30" s="190"/>
      <c r="L30" s="190"/>
      <c r="M30" s="190"/>
      <c r="N30" s="190"/>
      <c r="O30" s="190"/>
      <c r="P30" s="185">
        <f>SUM(P27,P20,P13)</f>
        <v>0</v>
      </c>
      <c r="Q30" s="168"/>
    </row>
    <row r="31" spans="2:17" x14ac:dyDescent="0.3">
      <c r="B31" s="181"/>
      <c r="C31" s="182"/>
      <c r="D31" s="182"/>
      <c r="E31" s="183"/>
      <c r="F31" s="187"/>
      <c r="G31" s="187"/>
      <c r="H31" s="221" t="str">
        <f>IF(H30=0,"",IF(H30&gt;0,"Under-Expended","(Over)-Expended"))</f>
        <v/>
      </c>
      <c r="I31" s="167"/>
      <c r="J31" s="182"/>
      <c r="K31" s="182"/>
      <c r="L31" s="182"/>
      <c r="M31" s="183"/>
      <c r="N31" s="187"/>
      <c r="O31" s="187"/>
      <c r="P31" s="221" t="str">
        <f>IF(P30=0,"",IF(P30&gt;0,"Under-Expended","(Over)-Expended"))</f>
        <v/>
      </c>
      <c r="Q31" s="168"/>
    </row>
    <row r="32" spans="2:17" x14ac:dyDescent="0.3">
      <c r="B32" s="180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/>
    </row>
    <row r="33" spans="2:17" ht="16.5" x14ac:dyDescent="0.3">
      <c r="B33" s="180" t="s">
        <v>317</v>
      </c>
      <c r="C33" s="167" t="s">
        <v>328</v>
      </c>
      <c r="D33" s="167" t="s">
        <v>280</v>
      </c>
      <c r="E33" s="167"/>
      <c r="F33" s="201">
        <f>IFERROR(INDEX(Lookup_OverUnderExpended!AQ$5:AQ$71,MATCH($C$4,Lookup_OverUnderExpended!$A$5:$A$71,0)),0)</f>
        <v>0</v>
      </c>
      <c r="G33" s="201">
        <f>IFERROR(INDEX(Lookup_OverUnderExpended!AR$5:AR$71,MATCH($C$4,Lookup_OverUnderExpended!$A$5:$A$71,0)),0)</f>
        <v>0</v>
      </c>
      <c r="H33" s="201">
        <f>IFERROR(INDEX(Lookup_OverUnderExpended!AS$5:AS$71,MATCH($C$4,Lookup_OverUnderExpended!$A$5:$A$71,0)),0)</f>
        <v>0</v>
      </c>
      <c r="I33" s="167"/>
      <c r="J33" s="170" t="s">
        <v>341</v>
      </c>
      <c r="K33" s="170" t="s">
        <v>328</v>
      </c>
      <c r="L33" s="170" t="s">
        <v>283</v>
      </c>
      <c r="M33" s="170"/>
      <c r="N33" s="212">
        <f>F34</f>
        <v>0</v>
      </c>
      <c r="O33" s="213" t="s">
        <v>199</v>
      </c>
      <c r="P33" s="213" t="s">
        <v>199</v>
      </c>
      <c r="Q33" s="168"/>
    </row>
    <row r="34" spans="2:17" ht="16.5" x14ac:dyDescent="0.3">
      <c r="B34" s="169" t="s">
        <v>317</v>
      </c>
      <c r="C34" s="170" t="s">
        <v>330</v>
      </c>
      <c r="D34" s="170" t="s">
        <v>283</v>
      </c>
      <c r="E34" s="170"/>
      <c r="F34" s="217">
        <f>IFERROR(INDEX(Lookup_OverUnderExpended!AU$5:AU$71,MATCH($C$4,Lookup_OverUnderExpended!$A$5:$A$71,0)),0)</f>
        <v>0</v>
      </c>
      <c r="G34" s="207"/>
      <c r="H34" s="207"/>
      <c r="I34" s="167"/>
      <c r="J34" s="170" t="s">
        <v>341</v>
      </c>
      <c r="K34" s="170" t="s">
        <v>330</v>
      </c>
      <c r="L34" s="170" t="s">
        <v>286</v>
      </c>
      <c r="M34" s="170"/>
      <c r="N34" s="191"/>
      <c r="O34" s="191"/>
      <c r="P34" s="191" t="s">
        <v>199</v>
      </c>
      <c r="Q34" s="168"/>
    </row>
    <row r="35" spans="2:17" x14ac:dyDescent="0.3">
      <c r="B35" s="169" t="s">
        <v>317</v>
      </c>
      <c r="C35" s="170" t="s">
        <v>331</v>
      </c>
      <c r="D35" s="170" t="s">
        <v>286</v>
      </c>
      <c r="E35" s="170"/>
      <c r="F35" s="191"/>
      <c r="G35" s="191"/>
      <c r="H35" s="191"/>
      <c r="I35" s="167"/>
      <c r="J35" s="170" t="s">
        <v>341</v>
      </c>
      <c r="K35" s="170" t="s">
        <v>331</v>
      </c>
      <c r="L35" s="170" t="s">
        <v>289</v>
      </c>
      <c r="M35" s="167"/>
      <c r="N35" s="191"/>
      <c r="O35" s="191"/>
      <c r="P35" s="191" t="s">
        <v>199</v>
      </c>
      <c r="Q35" s="168"/>
    </row>
    <row r="36" spans="2:17" x14ac:dyDescent="0.3">
      <c r="B36" s="169" t="s">
        <v>317</v>
      </c>
      <c r="C36" s="170" t="s">
        <v>332</v>
      </c>
      <c r="D36" s="170" t="s">
        <v>289</v>
      </c>
      <c r="E36" s="170"/>
      <c r="F36" s="191"/>
      <c r="G36" s="191"/>
      <c r="H36" s="191"/>
      <c r="I36" s="167"/>
      <c r="J36" s="170" t="s">
        <v>341</v>
      </c>
      <c r="K36" s="170" t="s">
        <v>332</v>
      </c>
      <c r="L36" s="170" t="s">
        <v>280</v>
      </c>
      <c r="M36" s="167"/>
      <c r="N36" s="191"/>
      <c r="O36" s="191"/>
      <c r="P36" s="191"/>
      <c r="Q36" s="168"/>
    </row>
    <row r="37" spans="2:17" ht="16.5" thickBot="1" x14ac:dyDescent="0.35">
      <c r="B37" s="277" t="s">
        <v>342</v>
      </c>
      <c r="C37" s="276"/>
      <c r="D37" s="276"/>
      <c r="E37" s="183"/>
      <c r="F37" s="214">
        <f>F33</f>
        <v>0</v>
      </c>
      <c r="G37" s="214">
        <f>SUM(G33:G36)</f>
        <v>0</v>
      </c>
      <c r="H37" s="214">
        <f>SUM(H33:H36)</f>
        <v>0</v>
      </c>
      <c r="I37" s="167"/>
      <c r="J37" s="276" t="s">
        <v>343</v>
      </c>
      <c r="K37" s="276"/>
      <c r="L37" s="276"/>
      <c r="M37" s="167"/>
      <c r="N37" s="214">
        <f>SUM(N33:N36)</f>
        <v>0</v>
      </c>
      <c r="O37" s="214">
        <f>SUM(O33:O36)</f>
        <v>0</v>
      </c>
      <c r="P37" s="214">
        <f>SUM(P33:P36)</f>
        <v>0</v>
      </c>
      <c r="Q37" s="168"/>
    </row>
    <row r="38" spans="2:17" ht="16.5" thickTop="1" x14ac:dyDescent="0.3">
      <c r="B38" s="180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8"/>
    </row>
    <row r="39" spans="2:17" x14ac:dyDescent="0.3">
      <c r="B39" s="192" t="s">
        <v>344</v>
      </c>
      <c r="C39" s="193"/>
      <c r="D39" s="193"/>
      <c r="E39" s="193"/>
      <c r="F39" s="193"/>
      <c r="G39" s="193"/>
      <c r="H39" s="194">
        <f>SUM(H37,H27,H20,H13)</f>
        <v>0</v>
      </c>
      <c r="I39" s="167"/>
      <c r="J39" s="193" t="s">
        <v>344</v>
      </c>
      <c r="K39" s="193"/>
      <c r="L39" s="193"/>
      <c r="M39" s="193"/>
      <c r="N39" s="193"/>
      <c r="O39" s="193"/>
      <c r="P39" s="194">
        <f>SUM(P37,P27,P20,P13)</f>
        <v>0</v>
      </c>
      <c r="Q39" s="168"/>
    </row>
    <row r="40" spans="2:17" x14ac:dyDescent="0.3">
      <c r="B40" s="180"/>
      <c r="C40" s="167"/>
      <c r="D40" s="167"/>
      <c r="E40" s="167"/>
      <c r="F40" s="167"/>
      <c r="G40" s="167"/>
      <c r="H40" s="221" t="str">
        <f>IF(H39=0,"",IF(H39&gt;0,"Under-Expended","(Over)-Expended"))</f>
        <v/>
      </c>
      <c r="I40" s="167"/>
      <c r="J40" s="167"/>
      <c r="K40" s="167"/>
      <c r="L40" s="167"/>
      <c r="M40" s="167"/>
      <c r="N40" s="167"/>
      <c r="O40" s="167"/>
      <c r="P40" s="221" t="str">
        <f>IF(P39=0,"",IF(P39&gt;0,"Under-Expended","(Over)-Expended"))</f>
        <v/>
      </c>
      <c r="Q40" s="168"/>
    </row>
    <row r="41" spans="2:17" ht="16.5" thickBot="1" x14ac:dyDescent="0.35">
      <c r="B41" s="180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8"/>
    </row>
    <row r="42" spans="2:17" x14ac:dyDescent="0.3">
      <c r="B42" s="180"/>
      <c r="C42" s="167"/>
      <c r="D42" s="167"/>
      <c r="E42" s="167"/>
      <c r="F42" s="278" t="s">
        <v>275</v>
      </c>
      <c r="G42" s="279"/>
      <c r="H42" s="280"/>
      <c r="I42" s="167"/>
      <c r="J42" s="167"/>
      <c r="K42" s="167"/>
      <c r="L42" s="167"/>
      <c r="M42" s="167"/>
      <c r="N42" s="167"/>
      <c r="O42" s="167"/>
      <c r="P42" s="167"/>
      <c r="Q42" s="168"/>
    </row>
    <row r="43" spans="2:17" x14ac:dyDescent="0.3">
      <c r="B43" s="180"/>
      <c r="C43" s="167"/>
      <c r="D43" s="167"/>
      <c r="E43" s="167"/>
      <c r="F43" s="195"/>
      <c r="G43" s="281" t="s">
        <v>345</v>
      </c>
      <c r="H43" s="282"/>
      <c r="I43" s="167"/>
      <c r="J43" s="167"/>
      <c r="K43" s="167"/>
      <c r="L43" s="167"/>
      <c r="M43" s="167"/>
      <c r="N43" s="167"/>
      <c r="O43" s="167"/>
      <c r="P43" s="167"/>
      <c r="Q43" s="168"/>
    </row>
    <row r="44" spans="2:17" x14ac:dyDescent="0.3">
      <c r="B44" s="180"/>
      <c r="C44" s="167"/>
      <c r="D44" s="167"/>
      <c r="E44" s="167"/>
      <c r="F44" s="196"/>
      <c r="G44" s="283" t="s">
        <v>352</v>
      </c>
      <c r="H44" s="284"/>
      <c r="I44" s="167"/>
      <c r="J44" s="167"/>
      <c r="K44" s="167"/>
      <c r="L44" s="167"/>
      <c r="M44" s="167"/>
      <c r="N44" s="167"/>
      <c r="O44" s="167"/>
      <c r="P44" s="167"/>
      <c r="Q44" s="168"/>
    </row>
    <row r="45" spans="2:17" x14ac:dyDescent="0.3">
      <c r="B45" s="180"/>
      <c r="C45" s="167"/>
      <c r="D45" s="167"/>
      <c r="E45" s="167"/>
      <c r="F45" s="197"/>
      <c r="G45" s="285" t="s">
        <v>353</v>
      </c>
      <c r="H45" s="286"/>
      <c r="I45" s="167"/>
      <c r="J45" s="167"/>
      <c r="K45" s="167"/>
      <c r="L45" s="167"/>
      <c r="M45" s="167"/>
      <c r="N45" s="167"/>
      <c r="O45" s="167"/>
      <c r="P45" s="167"/>
      <c r="Q45" s="168"/>
    </row>
    <row r="46" spans="2:17" x14ac:dyDescent="0.3">
      <c r="B46" s="180"/>
      <c r="C46" s="167"/>
      <c r="D46" s="167"/>
      <c r="E46" s="167"/>
      <c r="F46" s="208"/>
      <c r="G46" s="287" t="s">
        <v>346</v>
      </c>
      <c r="H46" s="288"/>
      <c r="I46" s="167"/>
      <c r="J46" s="167"/>
      <c r="K46" s="167"/>
      <c r="L46" s="167"/>
      <c r="M46" s="167"/>
      <c r="N46" s="167"/>
      <c r="O46" s="167"/>
      <c r="P46" s="167"/>
      <c r="Q46" s="168"/>
    </row>
    <row r="47" spans="2:17" ht="16.5" thickBot="1" x14ac:dyDescent="0.35">
      <c r="B47" s="180"/>
      <c r="C47" s="167"/>
      <c r="D47" s="167"/>
      <c r="E47" s="167"/>
      <c r="F47" s="209"/>
      <c r="G47" s="210" t="s">
        <v>347</v>
      </c>
      <c r="H47" s="211"/>
      <c r="I47" s="167"/>
      <c r="J47" s="167"/>
      <c r="K47" s="167"/>
      <c r="L47" s="167"/>
      <c r="M47" s="167"/>
      <c r="N47" s="167"/>
      <c r="O47" s="167"/>
      <c r="P47" s="167"/>
      <c r="Q47" s="168"/>
    </row>
    <row r="48" spans="2:17" ht="16.5" thickBot="1" x14ac:dyDescent="0.35">
      <c r="B48" s="198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200"/>
    </row>
  </sheetData>
  <sheetProtection algorithmName="SHA-512" hashValue="FpIAHAgizCXjvTPtM/WyyhNl7jYJn6F8ImcOV+EIyIK4agsf0xV7RQYwPxuh91/lMPUE9fk/6rbB487lKbMsKA==" saltValue="RMffVcMI7R590XG1DsYi6Q==" spinCount="100000" sheet="1" objects="1" scenarios="1"/>
  <mergeCells count="16">
    <mergeCell ref="G44:H44"/>
    <mergeCell ref="G45:H45"/>
    <mergeCell ref="G46:H46"/>
    <mergeCell ref="C4:D4"/>
    <mergeCell ref="B27:D27"/>
    <mergeCell ref="J27:L27"/>
    <mergeCell ref="B37:D37"/>
    <mergeCell ref="J37:L37"/>
    <mergeCell ref="F42:H42"/>
    <mergeCell ref="G43:H43"/>
    <mergeCell ref="B2:Q2"/>
    <mergeCell ref="B6:H6"/>
    <mergeCell ref="J6:P6"/>
    <mergeCell ref="J13:L13"/>
    <mergeCell ref="B20:D20"/>
    <mergeCell ref="J20:L20"/>
  </mergeCells>
  <pageMargins left="0.25" right="0.25" top="0.75" bottom="0.75" header="0.3" footer="0.3"/>
  <pageSetup paperSize="3" scale="89" orientation="landscape" r:id="rId1"/>
  <headerFooter>
    <oddHeader>&amp;L&amp;T&amp;CCumulative (Over)/Under-Expended Calculation per Clerk by CCOC&amp;R&amp;P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C389-B257-4642-A86B-53010C836AC8}">
  <sheetPr>
    <tabColor rgb="FFFFFF00"/>
  </sheetPr>
  <dimension ref="A1:BD75"/>
  <sheetViews>
    <sheetView tabSelected="1" zoomScale="85" zoomScaleNormal="85" workbookViewId="0">
      <pane xSplit="2" ySplit="4" topLeftCell="AL47" activePane="bottomRight" state="frozen"/>
      <selection pane="topRight" activeCell="C1" sqref="C1"/>
      <selection pane="bottomLeft" activeCell="A4" sqref="A4"/>
      <selection pane="bottomRight" activeCell="AR72" sqref="AR72"/>
    </sheetView>
  </sheetViews>
  <sheetFormatPr defaultColWidth="8.77734375" defaultRowHeight="15.75" x14ac:dyDescent="0.3"/>
  <cols>
    <col min="1" max="1" width="11.21875" style="127" customWidth="1"/>
    <col min="2" max="2" width="7.44140625" style="153" bestFit="1" customWidth="1"/>
    <col min="3" max="3" width="17.44140625" style="127" bestFit="1" customWidth="1"/>
    <col min="4" max="4" width="17.77734375" style="127" bestFit="1" customWidth="1"/>
    <col min="5" max="5" width="15" style="127" customWidth="1"/>
    <col min="6" max="6" width="2.109375" style="127" customWidth="1"/>
    <col min="7" max="7" width="17" style="127" bestFit="1" customWidth="1"/>
    <col min="8" max="8" width="17.77734375" style="127" bestFit="1" customWidth="1"/>
    <col min="9" max="9" width="15" style="127" bestFit="1" customWidth="1"/>
    <col min="10" max="10" width="3.21875" style="127" customWidth="1"/>
    <col min="11" max="11" width="16.44140625" style="127" bestFit="1" customWidth="1"/>
    <col min="12" max="12" width="17" style="127" bestFit="1" customWidth="1"/>
    <col min="13" max="13" width="14.21875" style="127" bestFit="1" customWidth="1"/>
    <col min="14" max="14" width="2.44140625" style="127" customWidth="1"/>
    <col min="15" max="15" width="16.44140625" style="127" bestFit="1" customWidth="1"/>
    <col min="16" max="16" width="17.21875" style="127" bestFit="1" customWidth="1"/>
    <col min="17" max="17" width="13.5546875" style="127" bestFit="1" customWidth="1"/>
    <col min="18" max="18" width="2.77734375" style="127" customWidth="1"/>
    <col min="19" max="20" width="17.77734375" style="127" bestFit="1" customWidth="1"/>
    <col min="21" max="21" width="15.44140625" style="127" bestFit="1" customWidth="1"/>
    <col min="22" max="22" width="3.44140625" style="127" customWidth="1"/>
    <col min="23" max="23" width="17.44140625" style="127" bestFit="1" customWidth="1"/>
    <col min="24" max="24" width="16.77734375" style="127" bestFit="1" customWidth="1"/>
    <col min="25" max="25" width="15.21875" style="127" bestFit="1" customWidth="1"/>
    <col min="26" max="26" width="2.77734375" style="127" customWidth="1"/>
    <col min="27" max="27" width="16.77734375" style="127" bestFit="1" customWidth="1"/>
    <col min="28" max="28" width="16.44140625" style="127" bestFit="1" customWidth="1"/>
    <col min="29" max="29" width="15.77734375" style="127" bestFit="1" customWidth="1"/>
    <col min="30" max="30" width="3.5546875" style="127" customWidth="1"/>
    <col min="31" max="32" width="16.77734375" style="127" bestFit="1" customWidth="1"/>
    <col min="33" max="33" width="14.21875" style="127" bestFit="1" customWidth="1"/>
    <col min="34" max="34" width="3.5546875" style="127" customWidth="1"/>
    <col min="35" max="35" width="16.5546875" style="127" bestFit="1" customWidth="1"/>
    <col min="36" max="36" width="17" style="127" bestFit="1" customWidth="1"/>
    <col min="37" max="37" width="13.77734375" style="127" bestFit="1" customWidth="1"/>
    <col min="38" max="38" width="2.88671875" style="127" customWidth="1"/>
    <col min="39" max="39" width="17.77734375" style="127" bestFit="1" customWidth="1"/>
    <col min="40" max="40" width="17" style="127" bestFit="1" customWidth="1"/>
    <col min="41" max="41" width="14.77734375" style="127" bestFit="1" customWidth="1"/>
    <col min="42" max="42" width="4" style="127" customWidth="1"/>
    <col min="43" max="44" width="16.109375" style="127" bestFit="1" customWidth="1"/>
    <col min="45" max="45" width="14.77734375" style="127" bestFit="1" customWidth="1"/>
    <col min="46" max="46" width="5.21875" style="127" customWidth="1"/>
    <col min="47" max="49" width="22.33203125" style="127" customWidth="1"/>
    <col min="50" max="50" width="17.44140625" style="127" bestFit="1" customWidth="1"/>
    <col min="51" max="51" width="16.77734375" style="127" bestFit="1" customWidth="1"/>
    <col min="52" max="52" width="14.77734375" style="127" bestFit="1" customWidth="1"/>
    <col min="53" max="53" width="14.77734375" style="64" customWidth="1"/>
    <col min="54" max="54" width="15.6640625" style="127" customWidth="1"/>
    <col min="55" max="55" width="14.77734375" style="127" bestFit="1" customWidth="1"/>
    <col min="56" max="56" width="9.77734375" style="127" bestFit="1" customWidth="1"/>
    <col min="57" max="16384" width="8.77734375" style="127"/>
  </cols>
  <sheetData>
    <row r="1" spans="1:56" x14ac:dyDescent="0.3">
      <c r="A1" s="127">
        <v>1</v>
      </c>
      <c r="B1" s="153">
        <v>2</v>
      </c>
      <c r="C1" s="127">
        <v>3</v>
      </c>
      <c r="D1" s="127">
        <v>4</v>
      </c>
      <c r="E1" s="127">
        <v>5</v>
      </c>
      <c r="F1" s="153">
        <v>6</v>
      </c>
      <c r="G1" s="127">
        <v>7</v>
      </c>
      <c r="H1" s="127">
        <v>8</v>
      </c>
      <c r="I1" s="127">
        <v>9</v>
      </c>
      <c r="J1" s="153">
        <v>10</v>
      </c>
      <c r="K1" s="127">
        <v>11</v>
      </c>
      <c r="L1" s="127">
        <v>12</v>
      </c>
      <c r="M1" s="127">
        <v>13</v>
      </c>
      <c r="N1" s="153">
        <v>14</v>
      </c>
      <c r="O1" s="127">
        <v>15</v>
      </c>
      <c r="P1" s="127">
        <v>16</v>
      </c>
      <c r="Q1" s="127">
        <v>17</v>
      </c>
      <c r="R1" s="153">
        <v>18</v>
      </c>
      <c r="S1" s="127">
        <v>19</v>
      </c>
      <c r="T1" s="127">
        <v>20</v>
      </c>
      <c r="U1" s="127">
        <v>21</v>
      </c>
      <c r="V1" s="153">
        <v>22</v>
      </c>
      <c r="W1" s="127">
        <v>23</v>
      </c>
      <c r="X1" s="127">
        <v>24</v>
      </c>
      <c r="Y1" s="127">
        <v>25</v>
      </c>
      <c r="Z1" s="153">
        <v>26</v>
      </c>
      <c r="AA1" s="127">
        <v>27</v>
      </c>
      <c r="AB1" s="127">
        <v>28</v>
      </c>
      <c r="AC1" s="127">
        <v>29</v>
      </c>
      <c r="AD1" s="153">
        <v>30</v>
      </c>
      <c r="AE1" s="127">
        <v>31</v>
      </c>
      <c r="AF1" s="127">
        <v>32</v>
      </c>
      <c r="AG1" s="127">
        <v>33</v>
      </c>
      <c r="AH1" s="153">
        <v>34</v>
      </c>
      <c r="AI1" s="127">
        <v>35</v>
      </c>
      <c r="AJ1" s="127">
        <v>36</v>
      </c>
      <c r="AK1" s="127">
        <v>37</v>
      </c>
      <c r="AL1" s="153">
        <v>38</v>
      </c>
      <c r="AM1" s="127">
        <v>39</v>
      </c>
      <c r="AN1" s="127">
        <v>40</v>
      </c>
      <c r="AO1" s="127">
        <v>41</v>
      </c>
      <c r="AP1" s="153">
        <v>42</v>
      </c>
      <c r="AQ1" s="127">
        <v>43</v>
      </c>
      <c r="AR1" s="127">
        <v>44</v>
      </c>
      <c r="AS1" s="127">
        <v>45</v>
      </c>
      <c r="AT1" s="153">
        <v>46</v>
      </c>
      <c r="AU1" s="127">
        <v>47</v>
      </c>
      <c r="AV1" s="127">
        <v>48</v>
      </c>
      <c r="AW1" s="127">
        <v>49</v>
      </c>
      <c r="AX1" s="153">
        <v>50</v>
      </c>
      <c r="AY1" s="127">
        <v>51</v>
      </c>
      <c r="AZ1" s="127">
        <v>52</v>
      </c>
      <c r="BA1" s="127">
        <v>53</v>
      </c>
      <c r="BB1" s="153">
        <v>54</v>
      </c>
      <c r="BC1" s="127">
        <v>55</v>
      </c>
    </row>
    <row r="2" spans="1:56" ht="16.5" x14ac:dyDescent="0.3">
      <c r="C2" s="291" t="s">
        <v>276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W2" s="292" t="s">
        <v>277</v>
      </c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Q2" s="293" t="s">
        <v>278</v>
      </c>
      <c r="AR2" s="293"/>
      <c r="AS2" s="293"/>
      <c r="AU2" s="293" t="s">
        <v>278</v>
      </c>
      <c r="AV2" s="293"/>
      <c r="AW2" s="293"/>
      <c r="AX2" s="156"/>
      <c r="AY2" s="156"/>
      <c r="AZ2" s="156"/>
      <c r="BA2" s="159"/>
    </row>
    <row r="3" spans="1:56" s="152" customFormat="1" x14ac:dyDescent="0.3">
      <c r="A3" s="152" t="s">
        <v>279</v>
      </c>
      <c r="C3" s="152" t="s">
        <v>280</v>
      </c>
      <c r="D3" s="152" t="s">
        <v>281</v>
      </c>
      <c r="E3" s="152" t="s">
        <v>282</v>
      </c>
      <c r="G3" s="152" t="s">
        <v>283</v>
      </c>
      <c r="H3" s="152" t="s">
        <v>284</v>
      </c>
      <c r="I3" s="152" t="s">
        <v>285</v>
      </c>
      <c r="K3" s="152" t="s">
        <v>286</v>
      </c>
      <c r="L3" s="152" t="s">
        <v>287</v>
      </c>
      <c r="M3" s="152" t="s">
        <v>288</v>
      </c>
      <c r="O3" s="152" t="s">
        <v>289</v>
      </c>
      <c r="P3" s="152" t="s">
        <v>290</v>
      </c>
      <c r="Q3" s="152" t="s">
        <v>291</v>
      </c>
      <c r="S3" s="294" t="s">
        <v>292</v>
      </c>
      <c r="T3" s="294"/>
      <c r="U3" s="294"/>
      <c r="W3" s="152" t="s">
        <v>280</v>
      </c>
      <c r="X3" s="152" t="s">
        <v>293</v>
      </c>
      <c r="Y3" s="152" t="s">
        <v>294</v>
      </c>
      <c r="AA3" s="152" t="s">
        <v>283</v>
      </c>
      <c r="AB3" s="152" t="s">
        <v>295</v>
      </c>
      <c r="AC3" s="152" t="s">
        <v>296</v>
      </c>
      <c r="AE3" s="152" t="s">
        <v>286</v>
      </c>
      <c r="AF3" s="152" t="s">
        <v>297</v>
      </c>
      <c r="AG3" s="152" t="s">
        <v>298</v>
      </c>
      <c r="AI3" s="152" t="s">
        <v>289</v>
      </c>
      <c r="AJ3" s="152" t="s">
        <v>299</v>
      </c>
      <c r="AK3" s="152" t="s">
        <v>300</v>
      </c>
      <c r="AM3" s="294" t="s">
        <v>301</v>
      </c>
      <c r="AN3" s="294"/>
      <c r="AO3" s="294"/>
      <c r="AQ3" s="152" t="s">
        <v>280</v>
      </c>
      <c r="AR3" s="152" t="s">
        <v>302</v>
      </c>
      <c r="AS3" s="152" t="s">
        <v>303</v>
      </c>
      <c r="AU3" s="152" t="s">
        <v>283</v>
      </c>
      <c r="AV3" s="152" t="s">
        <v>349</v>
      </c>
      <c r="AW3" s="152" t="s">
        <v>350</v>
      </c>
      <c r="AX3" s="290" t="s">
        <v>304</v>
      </c>
      <c r="AY3" s="290"/>
      <c r="AZ3" s="290"/>
      <c r="BA3" s="160"/>
      <c r="BB3" s="152">
        <v>2755.86</v>
      </c>
    </row>
    <row r="4" spans="1:56" s="152" customFormat="1" ht="63" x14ac:dyDescent="0.3">
      <c r="A4" s="152" t="s">
        <v>305</v>
      </c>
      <c r="B4" s="157" t="s">
        <v>306</v>
      </c>
      <c r="C4" s="152" t="s">
        <v>307</v>
      </c>
      <c r="D4" s="152" t="s">
        <v>308</v>
      </c>
      <c r="E4" s="157" t="s">
        <v>309</v>
      </c>
      <c r="G4" s="152" t="s">
        <v>307</v>
      </c>
      <c r="H4" s="152" t="s">
        <v>308</v>
      </c>
      <c r="I4" s="157" t="s">
        <v>309</v>
      </c>
      <c r="K4" s="152" t="s">
        <v>307</v>
      </c>
      <c r="L4" s="152" t="s">
        <v>308</v>
      </c>
      <c r="M4" s="157" t="s">
        <v>309</v>
      </c>
      <c r="O4" s="152" t="s">
        <v>307</v>
      </c>
      <c r="P4" s="152" t="s">
        <v>308</v>
      </c>
      <c r="Q4" s="157" t="s">
        <v>309</v>
      </c>
      <c r="S4" s="152" t="s">
        <v>307</v>
      </c>
      <c r="T4" s="152" t="s">
        <v>308</v>
      </c>
      <c r="U4" s="157" t="s">
        <v>309</v>
      </c>
      <c r="W4" s="152" t="s">
        <v>307</v>
      </c>
      <c r="X4" s="152" t="s">
        <v>308</v>
      </c>
      <c r="Y4" s="157" t="s">
        <v>309</v>
      </c>
      <c r="AA4" s="152" t="s">
        <v>307</v>
      </c>
      <c r="AB4" s="152" t="s">
        <v>308</v>
      </c>
      <c r="AC4" s="157" t="s">
        <v>309</v>
      </c>
      <c r="AE4" s="152" t="s">
        <v>307</v>
      </c>
      <c r="AF4" s="152" t="s">
        <v>308</v>
      </c>
      <c r="AG4" s="157" t="s">
        <v>309</v>
      </c>
      <c r="AI4" s="152" t="s">
        <v>307</v>
      </c>
      <c r="AJ4" s="152" t="s">
        <v>308</v>
      </c>
      <c r="AK4" s="157" t="s">
        <v>309</v>
      </c>
      <c r="AM4" s="152" t="s">
        <v>307</v>
      </c>
      <c r="AN4" s="152" t="s">
        <v>308</v>
      </c>
      <c r="AO4" s="157" t="s">
        <v>309</v>
      </c>
      <c r="AQ4" s="152" t="s">
        <v>307</v>
      </c>
      <c r="AR4" s="152" t="s">
        <v>308</v>
      </c>
      <c r="AS4" s="157" t="s">
        <v>309</v>
      </c>
      <c r="AU4" s="152" t="s">
        <v>307</v>
      </c>
      <c r="AV4" s="152" t="s">
        <v>308</v>
      </c>
      <c r="AW4" s="157" t="s">
        <v>309</v>
      </c>
      <c r="AX4" s="152" t="s">
        <v>307</v>
      </c>
      <c r="AY4" s="152" t="s">
        <v>308</v>
      </c>
      <c r="AZ4" s="157" t="s">
        <v>309</v>
      </c>
      <c r="BA4" s="161" t="s">
        <v>313</v>
      </c>
      <c r="BB4" s="152" t="s">
        <v>310</v>
      </c>
      <c r="BC4" s="152" t="s">
        <v>311</v>
      </c>
    </row>
    <row r="5" spans="1:56" x14ac:dyDescent="0.3">
      <c r="A5" s="127" t="s">
        <v>16</v>
      </c>
      <c r="B5" s="153">
        <v>8</v>
      </c>
      <c r="C5" s="130">
        <v>29525.179710973724</v>
      </c>
      <c r="D5" s="130">
        <v>40025</v>
      </c>
      <c r="E5" s="150">
        <f>ROUND((C5-D5),2)</f>
        <v>-10499.82</v>
      </c>
      <c r="G5" s="130">
        <v>24270.825983999999</v>
      </c>
      <c r="H5" s="130">
        <v>43541.159999999996</v>
      </c>
      <c r="I5" s="150">
        <f>ROUND((G5-H5),2)</f>
        <v>-19270.330000000002</v>
      </c>
      <c r="K5" s="130">
        <v>25600</v>
      </c>
      <c r="L5" s="130">
        <v>44730.89</v>
      </c>
      <c r="M5" s="150">
        <f>ROUND((K5-L5),2)</f>
        <v>-19130.89</v>
      </c>
      <c r="O5" s="130">
        <v>98641.139840000003</v>
      </c>
      <c r="P5" s="130">
        <v>47650.020000000004</v>
      </c>
      <c r="Q5" s="150">
        <f>ROUND((O5-P5),2)</f>
        <v>50991.12</v>
      </c>
      <c r="S5" s="150">
        <v>178037.14553497371</v>
      </c>
      <c r="T5" s="150">
        <v>175947.07</v>
      </c>
      <c r="U5" s="150">
        <f>ROUND((S5-T5),2)</f>
        <v>2090.08</v>
      </c>
      <c r="W5" s="130">
        <v>38847.599999999999</v>
      </c>
      <c r="X5" s="130">
        <v>41037.009999999995</v>
      </c>
      <c r="Y5" s="150">
        <f>ROUND((W5-X5),2)</f>
        <v>-2189.41</v>
      </c>
      <c r="AA5" s="130">
        <v>35909.919999999998</v>
      </c>
      <c r="AB5" s="130">
        <v>52486.18</v>
      </c>
      <c r="AC5" s="150">
        <f>ROUND((AA5-AB5),2)</f>
        <v>-16576.259999999998</v>
      </c>
      <c r="AE5" s="130">
        <v>47563.09</v>
      </c>
      <c r="AF5" s="130">
        <v>52552.009999999995</v>
      </c>
      <c r="AG5" s="150">
        <f>ROUND((AE5-AF5),2)</f>
        <v>-4988.92</v>
      </c>
      <c r="AI5" s="130">
        <v>75094.142618298691</v>
      </c>
      <c r="AJ5" s="130">
        <v>50673.770000000004</v>
      </c>
      <c r="AK5" s="150">
        <f>ROUND((AI5-AJ5),2)</f>
        <v>24420.37</v>
      </c>
      <c r="AM5" s="150">
        <v>197414.75261829869</v>
      </c>
      <c r="AN5" s="150">
        <v>196748.97000000003</v>
      </c>
      <c r="AO5" s="150">
        <f>ROUND((AM5-AN5),2)</f>
        <v>665.78</v>
      </c>
      <c r="AQ5" s="130">
        <v>51639.93</v>
      </c>
      <c r="AR5" s="130">
        <v>50311.35</v>
      </c>
      <c r="AS5" s="150">
        <f>ROUND((AQ5-AR5),2)</f>
        <v>1328.58</v>
      </c>
      <c r="AU5" s="130">
        <v>23440.38</v>
      </c>
      <c r="AV5" s="243">
        <v>49140.28</v>
      </c>
      <c r="AW5" s="215"/>
      <c r="AX5" s="150">
        <v>427091.82815327239</v>
      </c>
      <c r="AY5" s="150">
        <v>423007.39</v>
      </c>
      <c r="AZ5" s="150">
        <f>ROUND((AX5-AY5),2)</f>
        <v>4084.44</v>
      </c>
      <c r="BA5" s="162">
        <f>ROUND(SUM(U5,AO5),2)</f>
        <v>2755.86</v>
      </c>
      <c r="BB5" s="130">
        <v>4084.4381532723783</v>
      </c>
      <c r="BC5" s="130" t="s">
        <v>348</v>
      </c>
      <c r="BD5" s="150"/>
    </row>
    <row r="6" spans="1:56" x14ac:dyDescent="0.3">
      <c r="A6" s="127" t="s">
        <v>17</v>
      </c>
      <c r="B6" s="153">
        <v>3</v>
      </c>
      <c r="C6" s="130">
        <v>4484.0749520913605</v>
      </c>
      <c r="D6" s="130">
        <v>3399.79</v>
      </c>
      <c r="E6" s="150">
        <f t="shared" ref="E6:E69" si="0">ROUND((C6-D6),2)</f>
        <v>1084.28</v>
      </c>
      <c r="G6" s="130">
        <v>4305.2273747400004</v>
      </c>
      <c r="H6" s="130">
        <v>4737.9699999999993</v>
      </c>
      <c r="I6" s="150">
        <f t="shared" ref="I6:I69" si="1">ROUND((G6-H6),2)</f>
        <v>-432.74</v>
      </c>
      <c r="K6" s="130">
        <v>3270.7200000000003</v>
      </c>
      <c r="L6" s="130">
        <v>7557.68</v>
      </c>
      <c r="M6" s="150">
        <f t="shared" ref="M6:M69" si="2">ROUND((K6-L6),2)</f>
        <v>-4286.96</v>
      </c>
      <c r="O6" s="130">
        <v>8757.5003199999992</v>
      </c>
      <c r="P6" s="130">
        <v>5414.920000000001</v>
      </c>
      <c r="Q6" s="150">
        <f t="shared" ref="Q6:Q69" si="3">ROUND((O6-P6),2)</f>
        <v>3342.58</v>
      </c>
      <c r="S6" s="150">
        <v>20817.522646831359</v>
      </c>
      <c r="T6" s="150">
        <v>21110.36</v>
      </c>
      <c r="U6" s="150">
        <f t="shared" ref="U6:U69" si="4">ROUND((S6-T6),2)</f>
        <v>-292.83999999999997</v>
      </c>
      <c r="W6" s="130">
        <v>4272.25</v>
      </c>
      <c r="X6" s="130">
        <v>7239.93</v>
      </c>
      <c r="Y6" s="150">
        <f t="shared" ref="Y6:Y69" si="5">ROUND((W6-X6),2)</f>
        <v>-2967.68</v>
      </c>
      <c r="AA6" s="130">
        <v>4687.84</v>
      </c>
      <c r="AB6" s="130">
        <v>6704.76</v>
      </c>
      <c r="AC6" s="150">
        <f t="shared" ref="AC6:AC69" si="6">ROUND((AA6-AB6),2)</f>
        <v>-2016.92</v>
      </c>
      <c r="AE6" s="130">
        <v>9226.08</v>
      </c>
      <c r="AF6" s="130">
        <v>9710.66</v>
      </c>
      <c r="AG6" s="150">
        <f t="shared" ref="AG6:AG69" si="7">ROUND((AE6-AF6),2)</f>
        <v>-484.58</v>
      </c>
      <c r="AI6" s="130">
        <v>10053.880377753871</v>
      </c>
      <c r="AJ6" s="130">
        <v>10425.119999999999</v>
      </c>
      <c r="AK6" s="150">
        <f t="shared" ref="AK6:AK69" si="8">ROUND((AI6-AJ6),2)</f>
        <v>-371.24</v>
      </c>
      <c r="AM6" s="150">
        <v>28240.050377753869</v>
      </c>
      <c r="AN6" s="150">
        <v>34080.47</v>
      </c>
      <c r="AO6" s="150">
        <f t="shared" ref="AO6:AO69" si="9">ROUND((AM6-AN6),2)</f>
        <v>-5840.42</v>
      </c>
      <c r="AQ6" s="130">
        <v>8854.15</v>
      </c>
      <c r="AR6" s="223">
        <v>10382.91</v>
      </c>
      <c r="AS6" s="150">
        <f t="shared" ref="AS6:AS69" si="10">ROUND((AQ6-AR6),2)</f>
        <v>-1528.76</v>
      </c>
      <c r="AU6" s="130">
        <v>3568.92</v>
      </c>
      <c r="AV6" s="243">
        <v>6598.0400000000009</v>
      </c>
      <c r="AW6" s="215"/>
      <c r="AX6" s="150">
        <v>57911.723024585233</v>
      </c>
      <c r="AY6" s="150">
        <v>90626.55</v>
      </c>
      <c r="AZ6" s="150">
        <f t="shared" ref="AZ6:AZ69" si="11">ROUND((AX6-AY6),2)</f>
        <v>-32714.83</v>
      </c>
      <c r="BA6" s="162">
        <f t="shared" ref="BA6:BA69" si="12">ROUND(SUM(U6,AO6),2)</f>
        <v>-6133.26</v>
      </c>
      <c r="BB6" s="130" t="s">
        <v>348</v>
      </c>
      <c r="BC6" s="130">
        <v>-32714.82697541477</v>
      </c>
      <c r="BD6" s="150"/>
    </row>
    <row r="7" spans="1:56" x14ac:dyDescent="0.3">
      <c r="A7" s="127" t="s">
        <v>18</v>
      </c>
      <c r="B7" s="153">
        <v>7</v>
      </c>
      <c r="C7" s="130">
        <v>23774.770788542904</v>
      </c>
      <c r="D7" s="130">
        <v>23774.77</v>
      </c>
      <c r="E7" s="150">
        <f t="shared" si="0"/>
        <v>0</v>
      </c>
      <c r="G7" s="130">
        <v>26980.4646084942</v>
      </c>
      <c r="H7" s="130">
        <v>24040.46</v>
      </c>
      <c r="I7" s="150">
        <f t="shared" si="1"/>
        <v>2940</v>
      </c>
      <c r="K7" s="130">
        <v>22170</v>
      </c>
      <c r="L7" s="130">
        <v>29844.81</v>
      </c>
      <c r="M7" s="150">
        <f t="shared" si="2"/>
        <v>-7674.81</v>
      </c>
      <c r="O7" s="130">
        <v>43384.951759999996</v>
      </c>
      <c r="P7" s="130">
        <v>29712.55</v>
      </c>
      <c r="Q7" s="150">
        <f t="shared" si="3"/>
        <v>13672.4</v>
      </c>
      <c r="S7" s="150">
        <v>116310.1871570371</v>
      </c>
      <c r="T7" s="150">
        <v>107372.59</v>
      </c>
      <c r="U7" s="150">
        <f t="shared" si="4"/>
        <v>8937.6</v>
      </c>
      <c r="W7" s="130">
        <v>27375.79</v>
      </c>
      <c r="X7" s="130">
        <v>58198.94</v>
      </c>
      <c r="Y7" s="150">
        <f t="shared" si="5"/>
        <v>-30823.15</v>
      </c>
      <c r="AA7" s="130">
        <v>20223.41</v>
      </c>
      <c r="AB7" s="130">
        <v>46027.399999999994</v>
      </c>
      <c r="AC7" s="150">
        <f t="shared" si="6"/>
        <v>-25803.99</v>
      </c>
      <c r="AE7" s="130">
        <v>94262.73000000001</v>
      </c>
      <c r="AF7" s="130">
        <v>47717.33</v>
      </c>
      <c r="AG7" s="150">
        <f t="shared" si="7"/>
        <v>46545.4</v>
      </c>
      <c r="AI7" s="130">
        <v>49090.545409616418</v>
      </c>
      <c r="AJ7" s="130">
        <v>54187.15</v>
      </c>
      <c r="AK7" s="150">
        <f t="shared" si="8"/>
        <v>-5096.6000000000004</v>
      </c>
      <c r="AM7" s="150">
        <v>190952.47540961643</v>
      </c>
      <c r="AN7" s="150">
        <v>206130.81999999998</v>
      </c>
      <c r="AO7" s="150">
        <f t="shared" si="9"/>
        <v>-15178.34</v>
      </c>
      <c r="AQ7" s="130">
        <v>57319.33</v>
      </c>
      <c r="AR7" s="223">
        <v>54942.36</v>
      </c>
      <c r="AS7" s="150">
        <f t="shared" si="10"/>
        <v>2376.9699999999998</v>
      </c>
      <c r="AU7" s="130">
        <v>42150.63</v>
      </c>
      <c r="AV7" s="243">
        <v>21253.89</v>
      </c>
      <c r="AW7" s="215"/>
      <c r="AX7" s="150">
        <v>364581.99256665353</v>
      </c>
      <c r="AY7" s="150">
        <v>365036.11499999999</v>
      </c>
      <c r="AZ7" s="150">
        <f t="shared" si="11"/>
        <v>-454.12</v>
      </c>
      <c r="BA7" s="162">
        <f t="shared" si="12"/>
        <v>-6240.74</v>
      </c>
      <c r="BB7" s="130" t="s">
        <v>348</v>
      </c>
      <c r="BC7" s="130">
        <v>-454.12243334646337</v>
      </c>
      <c r="BD7" s="150"/>
    </row>
    <row r="8" spans="1:56" x14ac:dyDescent="0.3">
      <c r="A8" s="127" t="s">
        <v>81</v>
      </c>
      <c r="B8" s="153">
        <v>3</v>
      </c>
      <c r="C8" s="130">
        <v>5579.1727547492155</v>
      </c>
      <c r="D8" s="130">
        <v>7607.41</v>
      </c>
      <c r="E8" s="150">
        <f t="shared" si="0"/>
        <v>-2028.24</v>
      </c>
      <c r="G8" s="130">
        <v>4822.5657190638003</v>
      </c>
      <c r="H8" s="130">
        <v>5619.38</v>
      </c>
      <c r="I8" s="150">
        <f t="shared" si="1"/>
        <v>-796.81</v>
      </c>
      <c r="K8" s="130">
        <v>8149.84</v>
      </c>
      <c r="L8" s="130">
        <v>6484.7899999999991</v>
      </c>
      <c r="M8" s="150">
        <f t="shared" si="2"/>
        <v>1665.05</v>
      </c>
      <c r="O8" s="130">
        <v>9749.3145600000025</v>
      </c>
      <c r="P8" s="130">
        <v>7299.8600000000006</v>
      </c>
      <c r="Q8" s="150">
        <f t="shared" si="3"/>
        <v>2449.4499999999998</v>
      </c>
      <c r="S8" s="150">
        <v>28300.893033813019</v>
      </c>
      <c r="T8" s="150">
        <v>27011.440000000002</v>
      </c>
      <c r="U8" s="150">
        <f t="shared" si="4"/>
        <v>1289.45</v>
      </c>
      <c r="W8" s="130">
        <v>8839.06</v>
      </c>
      <c r="X8" s="130">
        <v>13967.36</v>
      </c>
      <c r="Y8" s="150">
        <f t="shared" si="5"/>
        <v>-5128.3</v>
      </c>
      <c r="AA8" s="130">
        <v>8175.55</v>
      </c>
      <c r="AB8" s="130">
        <v>7054.8</v>
      </c>
      <c r="AC8" s="150">
        <f t="shared" si="6"/>
        <v>1120.75</v>
      </c>
      <c r="AE8" s="130">
        <v>24196.379999999997</v>
      </c>
      <c r="AF8" s="130">
        <v>5735.97</v>
      </c>
      <c r="AG8" s="150">
        <f t="shared" si="7"/>
        <v>18460.41</v>
      </c>
      <c r="AI8" s="130">
        <v>0</v>
      </c>
      <c r="AJ8" s="130">
        <v>5005.3600000000006</v>
      </c>
      <c r="AK8" s="150">
        <f t="shared" si="8"/>
        <v>-5005.3599999999997</v>
      </c>
      <c r="AM8" s="150">
        <v>41210.99</v>
      </c>
      <c r="AN8" s="150">
        <v>31763.49</v>
      </c>
      <c r="AO8" s="150">
        <f t="shared" si="9"/>
        <v>9447.5</v>
      </c>
      <c r="AQ8" s="130">
        <v>0</v>
      </c>
      <c r="AR8" s="130">
        <v>5703.2</v>
      </c>
      <c r="AS8" s="150">
        <f t="shared" si="10"/>
        <v>-5703.2</v>
      </c>
      <c r="AU8" s="130">
        <v>7431.13</v>
      </c>
      <c r="AV8" s="243">
        <v>5152.8899999999994</v>
      </c>
      <c r="AW8" s="215"/>
      <c r="AX8" s="150">
        <v>69511.883033813021</v>
      </c>
      <c r="AY8" s="150">
        <v>64478.130000000005</v>
      </c>
      <c r="AZ8" s="150">
        <f t="shared" si="11"/>
        <v>5033.75</v>
      </c>
      <c r="BA8" s="162">
        <f t="shared" si="12"/>
        <v>10736.95</v>
      </c>
      <c r="BB8" s="130">
        <v>5033.7530338130164</v>
      </c>
      <c r="BC8" s="130" t="s">
        <v>348</v>
      </c>
      <c r="BD8" s="150"/>
    </row>
    <row r="9" spans="1:56" x14ac:dyDescent="0.3">
      <c r="A9" s="127" t="s">
        <v>19</v>
      </c>
      <c r="B9" s="153">
        <v>10</v>
      </c>
      <c r="C9" s="130">
        <v>112230.24414885345</v>
      </c>
      <c r="D9" s="130">
        <v>129979.73999999999</v>
      </c>
      <c r="E9" s="150">
        <f t="shared" si="0"/>
        <v>-17749.5</v>
      </c>
      <c r="G9" s="130">
        <v>107753.9346567</v>
      </c>
      <c r="H9" s="130">
        <v>109393.22</v>
      </c>
      <c r="I9" s="150">
        <f t="shared" si="1"/>
        <v>-1639.29</v>
      </c>
      <c r="K9" s="130">
        <v>113655</v>
      </c>
      <c r="L9" s="130">
        <v>113707</v>
      </c>
      <c r="M9" s="150">
        <f t="shared" si="2"/>
        <v>-52</v>
      </c>
      <c r="O9" s="130">
        <v>145872.98584000001</v>
      </c>
      <c r="P9" s="130">
        <v>132229.82</v>
      </c>
      <c r="Q9" s="150">
        <f t="shared" si="3"/>
        <v>13643.17</v>
      </c>
      <c r="S9" s="150">
        <v>479512.16464555345</v>
      </c>
      <c r="T9" s="150">
        <v>485309.77999999997</v>
      </c>
      <c r="U9" s="150">
        <f t="shared" si="4"/>
        <v>-5797.62</v>
      </c>
      <c r="W9" s="130">
        <v>111495.55</v>
      </c>
      <c r="X9" s="130">
        <v>122086.28</v>
      </c>
      <c r="Y9" s="150">
        <f t="shared" si="5"/>
        <v>-10590.73</v>
      </c>
      <c r="AA9" s="130">
        <v>118797.62</v>
      </c>
      <c r="AB9" s="130">
        <v>120579.22</v>
      </c>
      <c r="AC9" s="150">
        <f t="shared" si="6"/>
        <v>-1781.6</v>
      </c>
      <c r="AE9" s="130">
        <v>126295.73</v>
      </c>
      <c r="AF9" s="130">
        <v>115636.53</v>
      </c>
      <c r="AG9" s="150">
        <f t="shared" si="7"/>
        <v>10659.2</v>
      </c>
      <c r="AI9" s="130">
        <v>117658.72583809002</v>
      </c>
      <c r="AJ9" s="130">
        <v>117662.37</v>
      </c>
      <c r="AK9" s="150">
        <f t="shared" si="8"/>
        <v>-3.64</v>
      </c>
      <c r="AM9" s="150">
        <v>474247.62583808997</v>
      </c>
      <c r="AN9" s="150">
        <v>475964.4</v>
      </c>
      <c r="AO9" s="150">
        <f t="shared" si="9"/>
        <v>-1716.77</v>
      </c>
      <c r="AQ9" s="130">
        <v>107931.08</v>
      </c>
      <c r="AR9" s="130">
        <v>78032.289999999994</v>
      </c>
      <c r="AS9" s="150">
        <f t="shared" si="10"/>
        <v>29898.79</v>
      </c>
      <c r="AU9" s="130">
        <v>89990.58</v>
      </c>
      <c r="AV9" s="243">
        <v>105145.98000000001</v>
      </c>
      <c r="AW9" s="215"/>
      <c r="AX9" s="150">
        <v>1061690.8704836434</v>
      </c>
      <c r="AY9" s="150">
        <v>1039306.47</v>
      </c>
      <c r="AZ9" s="150">
        <f t="shared" si="11"/>
        <v>22384.400000000001</v>
      </c>
      <c r="BA9" s="162">
        <f t="shared" si="12"/>
        <v>-7514.39</v>
      </c>
      <c r="BB9" s="130">
        <v>22384.400483643403</v>
      </c>
      <c r="BC9" s="130" t="s">
        <v>348</v>
      </c>
      <c r="BD9" s="150"/>
    </row>
    <row r="10" spans="1:56" x14ac:dyDescent="0.3">
      <c r="A10" s="127" t="s">
        <v>20</v>
      </c>
      <c r="B10" s="153">
        <v>12</v>
      </c>
      <c r="C10" s="130">
        <v>178629.31217979977</v>
      </c>
      <c r="D10" s="130">
        <v>166024.39000000001</v>
      </c>
      <c r="E10" s="150">
        <f t="shared" si="0"/>
        <v>12604.92</v>
      </c>
      <c r="G10" s="130">
        <v>208008.56331599999</v>
      </c>
      <c r="H10" s="130">
        <v>158198.96</v>
      </c>
      <c r="I10" s="150">
        <f t="shared" si="1"/>
        <v>49809.599999999999</v>
      </c>
      <c r="K10" s="130">
        <v>169514.57</v>
      </c>
      <c r="L10" s="130">
        <v>171331.88</v>
      </c>
      <c r="M10" s="150">
        <f t="shared" si="2"/>
        <v>-1817.31</v>
      </c>
      <c r="O10" s="130">
        <v>121011.73787999996</v>
      </c>
      <c r="P10" s="130">
        <v>200365.07</v>
      </c>
      <c r="Q10" s="150">
        <f t="shared" si="3"/>
        <v>-79353.33</v>
      </c>
      <c r="S10" s="150">
        <v>677164.18337579968</v>
      </c>
      <c r="T10" s="150">
        <v>695920.3</v>
      </c>
      <c r="U10" s="150">
        <f t="shared" si="4"/>
        <v>-18756.12</v>
      </c>
      <c r="W10" s="130">
        <v>170909.82</v>
      </c>
      <c r="X10" s="130">
        <v>178283.94</v>
      </c>
      <c r="Y10" s="150">
        <f t="shared" si="5"/>
        <v>-7374.12</v>
      </c>
      <c r="AA10" s="130">
        <v>216616.12</v>
      </c>
      <c r="AB10" s="130">
        <v>204911.39</v>
      </c>
      <c r="AC10" s="150">
        <f t="shared" si="6"/>
        <v>11704.73</v>
      </c>
      <c r="AE10" s="130">
        <v>191136.72</v>
      </c>
      <c r="AF10" s="130">
        <v>202960.56</v>
      </c>
      <c r="AG10" s="150">
        <f t="shared" si="7"/>
        <v>-11823.84</v>
      </c>
      <c r="AI10" s="130">
        <v>222031.59711329947</v>
      </c>
      <c r="AJ10" s="130">
        <v>214294.99</v>
      </c>
      <c r="AK10" s="150">
        <f t="shared" si="8"/>
        <v>7736.61</v>
      </c>
      <c r="AM10" s="150">
        <v>800694.25711329957</v>
      </c>
      <c r="AN10" s="150">
        <v>800450.88</v>
      </c>
      <c r="AO10" s="150">
        <f t="shared" si="9"/>
        <v>243.38</v>
      </c>
      <c r="AQ10" s="130">
        <v>193735.46000000002</v>
      </c>
      <c r="AR10" s="223">
        <v>221648.15</v>
      </c>
      <c r="AS10" s="150">
        <f t="shared" si="10"/>
        <v>-27912.69</v>
      </c>
      <c r="AU10" s="130">
        <v>225872.06</v>
      </c>
      <c r="AV10" s="243">
        <v>234744.9</v>
      </c>
      <c r="AW10" s="215"/>
      <c r="AX10" s="150">
        <v>1671593.9004890993</v>
      </c>
      <c r="AY10" s="150">
        <v>1713877.56</v>
      </c>
      <c r="AZ10" s="150">
        <f t="shared" si="11"/>
        <v>-42283.66</v>
      </c>
      <c r="BA10" s="162">
        <f t="shared" si="12"/>
        <v>-18512.740000000002</v>
      </c>
      <c r="BB10" s="130" t="s">
        <v>348</v>
      </c>
      <c r="BC10" s="130">
        <v>-42283.659510900732</v>
      </c>
      <c r="BD10" s="150"/>
    </row>
    <row r="11" spans="1:56" x14ac:dyDescent="0.3">
      <c r="A11" s="127" t="s">
        <v>21</v>
      </c>
      <c r="B11" s="153">
        <v>1</v>
      </c>
      <c r="C11" s="130">
        <v>2498.2844370823918</v>
      </c>
      <c r="D11" s="130">
        <v>2755.44</v>
      </c>
      <c r="E11" s="218">
        <v>0</v>
      </c>
      <c r="G11" s="130">
        <v>1900.8986757</v>
      </c>
      <c r="H11" s="130">
        <v>2565.7800000000002</v>
      </c>
      <c r="I11" s="150">
        <f t="shared" si="1"/>
        <v>-664.88</v>
      </c>
      <c r="K11" s="130">
        <v>2350</v>
      </c>
      <c r="L11" s="130">
        <v>1727.07</v>
      </c>
      <c r="M11" s="150">
        <f t="shared" si="2"/>
        <v>622.92999999999995</v>
      </c>
      <c r="O11" s="130">
        <v>2722.5845599999998</v>
      </c>
      <c r="P11" s="130">
        <v>1932.9299999999998</v>
      </c>
      <c r="Q11" s="150">
        <f t="shared" si="3"/>
        <v>789.65</v>
      </c>
      <c r="S11" s="150">
        <f>SUM(G11,K11,O11)</f>
        <v>6973.4832356999996</v>
      </c>
      <c r="T11" s="150">
        <f>SUM(H11,L11,P11)</f>
        <v>6225.7800000000007</v>
      </c>
      <c r="U11" s="150">
        <f>ROUND((S11-T11),2)</f>
        <v>747.7</v>
      </c>
      <c r="W11" s="130">
        <v>2457.4</v>
      </c>
      <c r="X11" s="130">
        <v>2811.5</v>
      </c>
      <c r="Y11" s="150">
        <f t="shared" si="5"/>
        <v>-354.1</v>
      </c>
      <c r="AA11" s="130">
        <v>2434.46</v>
      </c>
      <c r="AB11" s="130">
        <v>2092.44</v>
      </c>
      <c r="AC11" s="150">
        <f t="shared" si="6"/>
        <v>342.02</v>
      </c>
      <c r="AE11" s="130">
        <v>2895.0299999999997</v>
      </c>
      <c r="AF11" s="130">
        <v>3850.74</v>
      </c>
      <c r="AG11" s="150">
        <f t="shared" si="7"/>
        <v>-955.71</v>
      </c>
      <c r="AI11" s="130">
        <v>4466.4302851151124</v>
      </c>
      <c r="AJ11" s="130">
        <v>1859.8</v>
      </c>
      <c r="AK11" s="150">
        <f t="shared" si="8"/>
        <v>2606.63</v>
      </c>
      <c r="AM11" s="150">
        <v>12253.320285115113</v>
      </c>
      <c r="AN11" s="150">
        <v>10614.48</v>
      </c>
      <c r="AO11" s="150">
        <f t="shared" si="9"/>
        <v>1638.84</v>
      </c>
      <c r="AQ11" s="130">
        <v>1872.27</v>
      </c>
      <c r="AR11" s="130">
        <v>2246.46</v>
      </c>
      <c r="AS11" s="150">
        <f t="shared" si="10"/>
        <v>-374.19</v>
      </c>
      <c r="AU11" s="130">
        <v>223.67</v>
      </c>
      <c r="AV11" s="243">
        <v>1317.49</v>
      </c>
      <c r="AW11" s="215"/>
      <c r="AX11" s="150">
        <v>23597.357957897504</v>
      </c>
      <c r="AY11" s="150">
        <v>21842.159999999996</v>
      </c>
      <c r="AZ11" s="150">
        <f t="shared" si="11"/>
        <v>1755.2</v>
      </c>
      <c r="BA11" s="162">
        <f>ROUND(SUM(U11,AO11),2)</f>
        <v>2386.54</v>
      </c>
      <c r="BB11" s="130">
        <v>1755.1979578975079</v>
      </c>
      <c r="BC11" s="130" t="s">
        <v>348</v>
      </c>
      <c r="BD11" s="150"/>
    </row>
    <row r="12" spans="1:56" x14ac:dyDescent="0.3">
      <c r="A12" s="127" t="s">
        <v>22</v>
      </c>
      <c r="B12" s="153">
        <v>7</v>
      </c>
      <c r="C12" s="130">
        <v>42635.741952532189</v>
      </c>
      <c r="D12" s="130">
        <v>47203.200000000004</v>
      </c>
      <c r="E12" s="150">
        <f t="shared" si="0"/>
        <v>-4567.46</v>
      </c>
      <c r="G12" s="130">
        <v>38184.835442640004</v>
      </c>
      <c r="H12" s="130">
        <v>35728.519999999997</v>
      </c>
      <c r="I12" s="150">
        <f t="shared" si="1"/>
        <v>2456.3200000000002</v>
      </c>
      <c r="K12" s="130">
        <v>42663</v>
      </c>
      <c r="L12" s="130">
        <v>53954.84</v>
      </c>
      <c r="M12" s="150">
        <f t="shared" si="2"/>
        <v>-11291.84</v>
      </c>
      <c r="O12" s="130">
        <v>65278.403100000018</v>
      </c>
      <c r="P12" s="130">
        <v>27884.780000000002</v>
      </c>
      <c r="Q12" s="150">
        <f t="shared" si="3"/>
        <v>37393.620000000003</v>
      </c>
      <c r="S12" s="150">
        <v>188761.9804951722</v>
      </c>
      <c r="T12" s="150">
        <v>164771.34</v>
      </c>
      <c r="U12" s="150">
        <f t="shared" si="4"/>
        <v>23990.639999999999</v>
      </c>
      <c r="W12" s="130">
        <v>42145.72</v>
      </c>
      <c r="X12" s="130">
        <v>35026.28</v>
      </c>
      <c r="Y12" s="150">
        <f t="shared" si="5"/>
        <v>7119.44</v>
      </c>
      <c r="AA12" s="130">
        <v>13823.36</v>
      </c>
      <c r="AB12" s="130">
        <v>29440.309999999998</v>
      </c>
      <c r="AC12" s="150">
        <f t="shared" si="6"/>
        <v>-15616.95</v>
      </c>
      <c r="AE12" s="130">
        <v>18590.89</v>
      </c>
      <c r="AF12" s="130">
        <v>35012.04</v>
      </c>
      <c r="AG12" s="150">
        <f t="shared" si="7"/>
        <v>-16421.150000000001</v>
      </c>
      <c r="AI12" s="130">
        <v>38821.759678834373</v>
      </c>
      <c r="AJ12" s="130">
        <v>33562.51</v>
      </c>
      <c r="AK12" s="150">
        <f t="shared" si="8"/>
        <v>5259.25</v>
      </c>
      <c r="AM12" s="150">
        <v>113381.72967883438</v>
      </c>
      <c r="AN12" s="150">
        <v>133041.14000000001</v>
      </c>
      <c r="AO12" s="150">
        <f t="shared" si="9"/>
        <v>-19659.41</v>
      </c>
      <c r="AQ12" s="130">
        <v>36780.560000000005</v>
      </c>
      <c r="AR12" s="130">
        <v>40580.46</v>
      </c>
      <c r="AS12" s="150">
        <f t="shared" si="10"/>
        <v>-3799.9</v>
      </c>
      <c r="AU12" s="130">
        <v>25117.11</v>
      </c>
      <c r="AV12" s="243">
        <v>37858.81</v>
      </c>
      <c r="AW12" s="215"/>
      <c r="AX12" s="150">
        <v>338924.27017400658</v>
      </c>
      <c r="AY12" s="150">
        <v>338392.94</v>
      </c>
      <c r="AZ12" s="150">
        <f t="shared" si="11"/>
        <v>531.33000000000004</v>
      </c>
      <c r="BA12" s="162">
        <f t="shared" si="12"/>
        <v>4331.2299999999996</v>
      </c>
      <c r="BB12" s="130">
        <v>531.33017400657991</v>
      </c>
      <c r="BC12" s="130" t="s">
        <v>348</v>
      </c>
      <c r="BD12" s="150"/>
    </row>
    <row r="13" spans="1:56" x14ac:dyDescent="0.3">
      <c r="A13" s="127" t="s">
        <v>23</v>
      </c>
      <c r="B13" s="153">
        <v>6</v>
      </c>
      <c r="C13" s="130">
        <v>20909.554527754801</v>
      </c>
      <c r="D13" s="130">
        <v>20345.580000000002</v>
      </c>
      <c r="E13" s="150">
        <f t="shared" si="0"/>
        <v>563.97</v>
      </c>
      <c r="G13" s="130">
        <v>21182.315973579</v>
      </c>
      <c r="H13" s="130">
        <v>14786.84</v>
      </c>
      <c r="I13" s="150">
        <f t="shared" si="1"/>
        <v>6395.48</v>
      </c>
      <c r="K13" s="130">
        <v>18559.68</v>
      </c>
      <c r="L13" s="130">
        <v>14806.11</v>
      </c>
      <c r="M13" s="150">
        <f t="shared" si="2"/>
        <v>3753.57</v>
      </c>
      <c r="O13" s="130">
        <v>9213.6461200000031</v>
      </c>
      <c r="P13" s="130">
        <v>13726.74</v>
      </c>
      <c r="Q13" s="150">
        <f t="shared" si="3"/>
        <v>-4513.09</v>
      </c>
      <c r="S13" s="150">
        <v>69865.196621333802</v>
      </c>
      <c r="T13" s="150">
        <v>63665.27</v>
      </c>
      <c r="U13" s="150">
        <f t="shared" si="4"/>
        <v>6199.93</v>
      </c>
      <c r="W13" s="130">
        <v>15862.77</v>
      </c>
      <c r="X13" s="130">
        <v>19817.919999999998</v>
      </c>
      <c r="Y13" s="150">
        <f t="shared" si="5"/>
        <v>-3955.15</v>
      </c>
      <c r="AA13" s="130">
        <v>7515.07</v>
      </c>
      <c r="AB13" s="130">
        <v>17196.580000000002</v>
      </c>
      <c r="AC13" s="150">
        <f t="shared" si="6"/>
        <v>-9681.51</v>
      </c>
      <c r="AE13" s="130">
        <v>19441.150000000001</v>
      </c>
      <c r="AF13" s="130">
        <v>18720.489999999998</v>
      </c>
      <c r="AG13" s="150">
        <f t="shared" si="7"/>
        <v>720.66</v>
      </c>
      <c r="AI13" s="130">
        <v>23425.752513192801</v>
      </c>
      <c r="AJ13" s="130">
        <v>19562.379999999997</v>
      </c>
      <c r="AK13" s="150">
        <f t="shared" si="8"/>
        <v>3863.37</v>
      </c>
      <c r="AM13" s="150">
        <v>66244.742513192803</v>
      </c>
      <c r="AN13" s="150">
        <v>75297.37</v>
      </c>
      <c r="AO13" s="150">
        <f t="shared" si="9"/>
        <v>-9052.6299999999992</v>
      </c>
      <c r="AQ13" s="130">
        <v>21267.14</v>
      </c>
      <c r="AR13" s="130">
        <v>19019.300000000003</v>
      </c>
      <c r="AS13" s="150">
        <f t="shared" si="10"/>
        <v>2247.84</v>
      </c>
      <c r="AU13" s="130">
        <v>19899.330000000002</v>
      </c>
      <c r="AV13" s="243">
        <v>18839.47</v>
      </c>
      <c r="AW13" s="215"/>
      <c r="AX13" s="150">
        <v>157377.0791345266</v>
      </c>
      <c r="AY13" s="150">
        <v>157981.94</v>
      </c>
      <c r="AZ13" s="150">
        <f t="shared" si="11"/>
        <v>-604.86</v>
      </c>
      <c r="BA13" s="162">
        <f t="shared" si="12"/>
        <v>-2852.7</v>
      </c>
      <c r="BB13" s="130" t="s">
        <v>348</v>
      </c>
      <c r="BC13" s="130">
        <v>-604.86086547339801</v>
      </c>
      <c r="BD13" s="150"/>
    </row>
    <row r="14" spans="1:56" x14ac:dyDescent="0.3">
      <c r="A14" s="127" t="s">
        <v>24</v>
      </c>
      <c r="B14" s="153">
        <v>7</v>
      </c>
      <c r="C14" s="130">
        <v>15189.065770716708</v>
      </c>
      <c r="D14" s="130">
        <v>15834.300000000001</v>
      </c>
      <c r="E14" s="150">
        <f t="shared" si="0"/>
        <v>-645.23</v>
      </c>
      <c r="G14" s="130">
        <v>16911.503871621</v>
      </c>
      <c r="H14" s="130">
        <v>14037.37</v>
      </c>
      <c r="I14" s="150">
        <f t="shared" si="1"/>
        <v>2874.13</v>
      </c>
      <c r="K14" s="130">
        <v>17499.47</v>
      </c>
      <c r="L14" s="130">
        <v>13747.34</v>
      </c>
      <c r="M14" s="150">
        <f t="shared" si="2"/>
        <v>3752.13</v>
      </c>
      <c r="O14" s="130">
        <v>16423.521839999998</v>
      </c>
      <c r="P14" s="130">
        <v>16796.900000000001</v>
      </c>
      <c r="Q14" s="150">
        <f t="shared" si="3"/>
        <v>-373.38</v>
      </c>
      <c r="S14" s="150">
        <v>66023.561482337711</v>
      </c>
      <c r="T14" s="150">
        <v>60415.91</v>
      </c>
      <c r="U14" s="150">
        <f t="shared" si="4"/>
        <v>5607.65</v>
      </c>
      <c r="W14" s="130">
        <v>15521.73</v>
      </c>
      <c r="X14" s="130">
        <v>14700.34</v>
      </c>
      <c r="Y14" s="150">
        <f t="shared" si="5"/>
        <v>821.39</v>
      </c>
      <c r="AA14" s="130">
        <v>8442.35</v>
      </c>
      <c r="AB14" s="130">
        <v>12077.4</v>
      </c>
      <c r="AC14" s="150">
        <f t="shared" si="6"/>
        <v>-3635.05</v>
      </c>
      <c r="AE14" s="130">
        <v>13258.119999999999</v>
      </c>
      <c r="AF14" s="130">
        <v>12060.79</v>
      </c>
      <c r="AG14" s="150">
        <f t="shared" si="7"/>
        <v>1197.33</v>
      </c>
      <c r="AI14" s="130">
        <v>16263.834396816485</v>
      </c>
      <c r="AJ14" s="130">
        <v>18214.75</v>
      </c>
      <c r="AK14" s="150">
        <f t="shared" si="8"/>
        <v>-1950.92</v>
      </c>
      <c r="AM14" s="150">
        <v>53486.034396816482</v>
      </c>
      <c r="AN14" s="150">
        <v>57053.279999999999</v>
      </c>
      <c r="AO14" s="150">
        <f t="shared" si="9"/>
        <v>-3567.25</v>
      </c>
      <c r="AQ14" s="130">
        <v>10680.259999999998</v>
      </c>
      <c r="AR14" s="130">
        <v>14421.2</v>
      </c>
      <c r="AS14" s="150">
        <f t="shared" si="10"/>
        <v>-3740.94</v>
      </c>
      <c r="AU14" s="130">
        <v>25490.77</v>
      </c>
      <c r="AV14" s="243">
        <v>15332.36</v>
      </c>
      <c r="AW14" s="215"/>
      <c r="AX14" s="150">
        <v>130189.85587915419</v>
      </c>
      <c r="AY14" s="150">
        <v>131890.39000000001</v>
      </c>
      <c r="AZ14" s="150">
        <f t="shared" si="11"/>
        <v>-1700.53</v>
      </c>
      <c r="BA14" s="162">
        <f t="shared" si="12"/>
        <v>2040.4</v>
      </c>
      <c r="BB14" s="130" t="s">
        <v>348</v>
      </c>
      <c r="BC14" s="130">
        <v>-1700.5341208458267</v>
      </c>
      <c r="BD14" s="150"/>
    </row>
    <row r="15" spans="1:56" x14ac:dyDescent="0.3">
      <c r="A15" s="127" t="s">
        <v>25</v>
      </c>
      <c r="B15" s="153">
        <v>9</v>
      </c>
      <c r="C15" s="130">
        <v>50237.725255312595</v>
      </c>
      <c r="D15" s="130">
        <v>53913.990000000005</v>
      </c>
      <c r="E15" s="150">
        <f t="shared" si="0"/>
        <v>-3676.26</v>
      </c>
      <c r="G15" s="130">
        <v>69105.848784673202</v>
      </c>
      <c r="H15" s="130">
        <v>57879.55</v>
      </c>
      <c r="I15" s="150">
        <f t="shared" si="1"/>
        <v>11226.3</v>
      </c>
      <c r="K15" s="130">
        <v>69609.62</v>
      </c>
      <c r="L15" s="130">
        <v>54304.880000000005</v>
      </c>
      <c r="M15" s="150">
        <f t="shared" si="2"/>
        <v>15304.74</v>
      </c>
      <c r="O15" s="130">
        <v>54738.946400000008</v>
      </c>
      <c r="P15" s="130">
        <v>56439.06</v>
      </c>
      <c r="Q15" s="150">
        <f t="shared" si="3"/>
        <v>-1700.11</v>
      </c>
      <c r="S15" s="150">
        <v>243692.14043998581</v>
      </c>
      <c r="T15" s="150">
        <v>222537.48</v>
      </c>
      <c r="U15" s="150">
        <f t="shared" si="4"/>
        <v>21154.66</v>
      </c>
      <c r="W15" s="130">
        <v>68287.039999999994</v>
      </c>
      <c r="X15" s="130">
        <v>51866.71</v>
      </c>
      <c r="Y15" s="150">
        <f t="shared" si="5"/>
        <v>16420.330000000002</v>
      </c>
      <c r="AA15" s="130">
        <v>40415.33</v>
      </c>
      <c r="AB15" s="130">
        <v>57965.15</v>
      </c>
      <c r="AC15" s="150">
        <f t="shared" si="6"/>
        <v>-17549.82</v>
      </c>
      <c r="AE15" s="130">
        <v>32626.18</v>
      </c>
      <c r="AF15" s="130">
        <v>60780.539999999994</v>
      </c>
      <c r="AG15" s="150">
        <f t="shared" si="7"/>
        <v>-28154.36</v>
      </c>
      <c r="AI15" s="130">
        <v>68991.418560516264</v>
      </c>
      <c r="AJ15" s="130">
        <v>63568.57</v>
      </c>
      <c r="AK15" s="150">
        <f t="shared" si="8"/>
        <v>5422.85</v>
      </c>
      <c r="AM15" s="150">
        <v>210319.96856051625</v>
      </c>
      <c r="AN15" s="150">
        <v>234180.97</v>
      </c>
      <c r="AO15" s="150">
        <f t="shared" si="9"/>
        <v>-23861</v>
      </c>
      <c r="AQ15" s="130">
        <v>56670.400000000001</v>
      </c>
      <c r="AR15" s="223">
        <v>59919.47</v>
      </c>
      <c r="AS15" s="150">
        <f t="shared" si="10"/>
        <v>-3249.07</v>
      </c>
      <c r="AU15" s="130">
        <v>53367.46</v>
      </c>
      <c r="AV15" s="243">
        <v>51964.58</v>
      </c>
      <c r="AW15" s="215"/>
      <c r="AX15" s="150">
        <v>510682.50900050206</v>
      </c>
      <c r="AY15" s="150">
        <v>508112.55</v>
      </c>
      <c r="AZ15" s="150">
        <f t="shared" si="11"/>
        <v>2569.96</v>
      </c>
      <c r="BA15" s="162">
        <f t="shared" si="12"/>
        <v>-2706.34</v>
      </c>
      <c r="BB15" s="130">
        <v>2569.9590005020727</v>
      </c>
      <c r="BC15" s="130" t="s">
        <v>348</v>
      </c>
      <c r="BD15" s="150"/>
    </row>
    <row r="16" spans="1:56" ht="15" customHeight="1" x14ac:dyDescent="0.3">
      <c r="A16" s="127" t="s">
        <v>26</v>
      </c>
      <c r="B16" s="153">
        <v>5</v>
      </c>
      <c r="C16" s="130">
        <v>12442.04897519294</v>
      </c>
      <c r="D16" s="130">
        <v>12442.050000000001</v>
      </c>
      <c r="E16" s="150">
        <f t="shared" si="0"/>
        <v>0</v>
      </c>
      <c r="G16" s="130">
        <v>13510.127745</v>
      </c>
      <c r="H16" s="130">
        <v>14284.72</v>
      </c>
      <c r="I16" s="150">
        <f t="shared" si="1"/>
        <v>-774.59</v>
      </c>
      <c r="K16" s="130">
        <v>15350</v>
      </c>
      <c r="L16" s="130">
        <v>13794.66</v>
      </c>
      <c r="M16" s="150">
        <f t="shared" si="2"/>
        <v>1555.34</v>
      </c>
      <c r="O16" s="130">
        <v>19187.301749999999</v>
      </c>
      <c r="P16" s="130">
        <v>10921.11</v>
      </c>
      <c r="Q16" s="150">
        <f t="shared" si="3"/>
        <v>8266.19</v>
      </c>
      <c r="S16" s="150">
        <v>60489.478470192938</v>
      </c>
      <c r="T16" s="150">
        <v>51442.54</v>
      </c>
      <c r="U16" s="150">
        <f t="shared" si="4"/>
        <v>9046.94</v>
      </c>
      <c r="W16" s="130">
        <v>12988.44</v>
      </c>
      <c r="X16" s="130">
        <v>16979.71</v>
      </c>
      <c r="Y16" s="150">
        <f t="shared" si="5"/>
        <v>-3991.27</v>
      </c>
      <c r="AA16" s="130">
        <v>4921.0599999999995</v>
      </c>
      <c r="AB16" s="130">
        <v>14326.09</v>
      </c>
      <c r="AC16" s="150">
        <f t="shared" si="6"/>
        <v>-9405.0300000000007</v>
      </c>
      <c r="AE16" s="130">
        <v>18423.27</v>
      </c>
      <c r="AF16" s="130">
        <v>13387.85</v>
      </c>
      <c r="AG16" s="150">
        <f t="shared" si="7"/>
        <v>5035.42</v>
      </c>
      <c r="AI16" s="130">
        <v>14517.014477407311</v>
      </c>
      <c r="AJ16" s="130">
        <v>20315.689999999999</v>
      </c>
      <c r="AK16" s="150">
        <f t="shared" si="8"/>
        <v>-5798.68</v>
      </c>
      <c r="AM16" s="150">
        <v>50849.784477407316</v>
      </c>
      <c r="AN16" s="150">
        <v>65009.34</v>
      </c>
      <c r="AO16" s="150">
        <f t="shared" si="9"/>
        <v>-14159.56</v>
      </c>
      <c r="AQ16" s="130">
        <v>15251.83</v>
      </c>
      <c r="AR16" s="130">
        <v>13797.300000000001</v>
      </c>
      <c r="AS16" s="150">
        <f t="shared" si="10"/>
        <v>1454.53</v>
      </c>
      <c r="AU16" s="130">
        <v>17045.349999999999</v>
      </c>
      <c r="AV16" s="243">
        <v>12108.890000000001</v>
      </c>
      <c r="AW16" s="215"/>
      <c r="AX16" s="150">
        <v>126591.09294760025</v>
      </c>
      <c r="AY16" s="150">
        <v>130249.18000000001</v>
      </c>
      <c r="AZ16" s="150">
        <f t="shared" si="11"/>
        <v>-3658.09</v>
      </c>
      <c r="BA16" s="162">
        <f t="shared" si="12"/>
        <v>-5112.62</v>
      </c>
      <c r="BB16" s="130" t="s">
        <v>348</v>
      </c>
      <c r="BC16" s="130">
        <v>-3658.0870523997582</v>
      </c>
      <c r="BD16" s="150"/>
    </row>
    <row r="17" spans="1:56" x14ac:dyDescent="0.3">
      <c r="A17" s="127" t="s">
        <v>197</v>
      </c>
      <c r="B17" s="153">
        <v>12</v>
      </c>
      <c r="C17" s="130">
        <v>9209.6836485741642</v>
      </c>
      <c r="D17" s="130">
        <v>5565.43</v>
      </c>
      <c r="E17" s="150">
        <f t="shared" si="0"/>
        <v>3644.25</v>
      </c>
      <c r="G17" s="130">
        <v>8842.3549071239995</v>
      </c>
      <c r="H17" s="130">
        <v>6432.35</v>
      </c>
      <c r="I17" s="150">
        <f t="shared" si="1"/>
        <v>2410</v>
      </c>
      <c r="K17" s="130">
        <v>6432.35</v>
      </c>
      <c r="L17" s="130">
        <v>6640.12</v>
      </c>
      <c r="M17" s="150">
        <f t="shared" si="2"/>
        <v>-207.77</v>
      </c>
      <c r="O17" s="130">
        <v>0</v>
      </c>
      <c r="P17" s="130">
        <v>5923.59</v>
      </c>
      <c r="Q17" s="150">
        <f t="shared" si="3"/>
        <v>-5923.59</v>
      </c>
      <c r="S17" s="150">
        <v>24484.388555698162</v>
      </c>
      <c r="T17" s="150">
        <v>24561.49</v>
      </c>
      <c r="U17" s="150">
        <f t="shared" si="4"/>
        <v>-77.099999999999994</v>
      </c>
      <c r="W17" s="130">
        <v>5910.52</v>
      </c>
      <c r="X17" s="130">
        <v>8162.07</v>
      </c>
      <c r="Y17" s="150">
        <f t="shared" si="5"/>
        <v>-2251.5500000000002</v>
      </c>
      <c r="AA17" s="130">
        <v>9277.11</v>
      </c>
      <c r="AB17" s="130">
        <v>8953.34</v>
      </c>
      <c r="AC17" s="150">
        <f t="shared" si="6"/>
        <v>323.77</v>
      </c>
      <c r="AE17" s="130">
        <v>9689.89</v>
      </c>
      <c r="AF17" s="130">
        <v>9590.75</v>
      </c>
      <c r="AG17" s="150">
        <f t="shared" si="7"/>
        <v>99.14</v>
      </c>
      <c r="AI17" s="130">
        <v>9953.6387255906247</v>
      </c>
      <c r="AJ17" s="130">
        <v>7794.73</v>
      </c>
      <c r="AK17" s="150">
        <f t="shared" si="8"/>
        <v>2158.91</v>
      </c>
      <c r="AM17" s="150">
        <v>34831.158725590627</v>
      </c>
      <c r="AN17" s="150">
        <v>34500.89</v>
      </c>
      <c r="AO17" s="150">
        <f t="shared" si="9"/>
        <v>330.27</v>
      </c>
      <c r="AQ17" s="130">
        <v>7769.99</v>
      </c>
      <c r="AR17" s="130">
        <v>7951.15</v>
      </c>
      <c r="AS17" s="150">
        <f t="shared" si="10"/>
        <v>-181.16</v>
      </c>
      <c r="AU17" s="130">
        <v>3921.51</v>
      </c>
      <c r="AV17" s="243">
        <v>7718.5999999999995</v>
      </c>
      <c r="AW17" s="215"/>
      <c r="AX17" s="150">
        <v>67085.537281288794</v>
      </c>
      <c r="AY17" s="150">
        <v>67013.53</v>
      </c>
      <c r="AZ17" s="150">
        <f t="shared" si="11"/>
        <v>72.010000000000005</v>
      </c>
      <c r="BA17" s="162">
        <f t="shared" si="12"/>
        <v>253.17</v>
      </c>
      <c r="BB17" s="130">
        <v>72.007281288795639</v>
      </c>
      <c r="BC17" s="130" t="s">
        <v>348</v>
      </c>
      <c r="BD17" s="150"/>
    </row>
    <row r="18" spans="1:56" x14ac:dyDescent="0.3">
      <c r="A18" s="127" t="s">
        <v>28</v>
      </c>
      <c r="B18" s="153">
        <v>3</v>
      </c>
      <c r="C18" s="130">
        <v>4986.6942321209799</v>
      </c>
      <c r="D18" s="130">
        <v>4986.6899999999996</v>
      </c>
      <c r="E18" s="150">
        <f t="shared" si="0"/>
        <v>0</v>
      </c>
      <c r="G18" s="130">
        <v>8418.9427632000006</v>
      </c>
      <c r="H18" s="130">
        <v>4347.16</v>
      </c>
      <c r="I18" s="150">
        <f t="shared" si="1"/>
        <v>4071.78</v>
      </c>
      <c r="K18" s="130">
        <v>8880</v>
      </c>
      <c r="L18" s="130">
        <v>3641.2400000000002</v>
      </c>
      <c r="M18" s="150">
        <f t="shared" si="2"/>
        <v>5238.76</v>
      </c>
      <c r="O18" s="130">
        <v>0</v>
      </c>
      <c r="P18" s="130">
        <v>4493.34</v>
      </c>
      <c r="Q18" s="150">
        <f t="shared" si="3"/>
        <v>-4493.34</v>
      </c>
      <c r="S18" s="150">
        <v>22285.63699532098</v>
      </c>
      <c r="T18" s="150">
        <v>17468.43</v>
      </c>
      <c r="U18" s="150">
        <f t="shared" si="4"/>
        <v>4817.21</v>
      </c>
      <c r="W18" s="130">
        <v>2673.22</v>
      </c>
      <c r="X18" s="130">
        <v>0</v>
      </c>
      <c r="Y18" s="150">
        <f t="shared" si="5"/>
        <v>2673.22</v>
      </c>
      <c r="AA18" s="130">
        <v>0</v>
      </c>
      <c r="AB18" s="130">
        <v>0</v>
      </c>
      <c r="AC18" s="150">
        <f t="shared" si="6"/>
        <v>0</v>
      </c>
      <c r="AE18" s="130">
        <v>0</v>
      </c>
      <c r="AF18" s="130">
        <v>0</v>
      </c>
      <c r="AG18" s="150">
        <f t="shared" si="7"/>
        <v>0</v>
      </c>
      <c r="AI18" s="130">
        <v>0</v>
      </c>
      <c r="AJ18" s="130">
        <v>0</v>
      </c>
      <c r="AK18" s="150">
        <f t="shared" si="8"/>
        <v>0</v>
      </c>
      <c r="AM18" s="150">
        <v>2673.22</v>
      </c>
      <c r="AN18" s="150">
        <v>0</v>
      </c>
      <c r="AO18" s="150">
        <f t="shared" si="9"/>
        <v>2673.22</v>
      </c>
      <c r="AQ18" s="130">
        <v>0</v>
      </c>
      <c r="AR18" s="218">
        <f>AVERAGE(X18,AB18,AF18,AJ18)</f>
        <v>0</v>
      </c>
      <c r="AS18" s="150">
        <f t="shared" si="10"/>
        <v>0</v>
      </c>
      <c r="AU18" s="130">
        <v>4815.66</v>
      </c>
      <c r="AV18" s="243">
        <v>6239.78</v>
      </c>
      <c r="AW18" s="215"/>
      <c r="AX18" s="150">
        <v>24958.856995320981</v>
      </c>
      <c r="AY18" s="150">
        <v>17468.43</v>
      </c>
      <c r="AZ18" s="150">
        <f t="shared" si="11"/>
        <v>7490.43</v>
      </c>
      <c r="BA18" s="162">
        <f t="shared" si="12"/>
        <v>7490.43</v>
      </c>
      <c r="BB18" s="130">
        <v>7490.4269953209805</v>
      </c>
      <c r="BC18" s="130" t="s">
        <v>348</v>
      </c>
      <c r="BD18" s="150"/>
    </row>
    <row r="19" spans="1:56" x14ac:dyDescent="0.3">
      <c r="A19" s="127" t="s">
        <v>29</v>
      </c>
      <c r="B19" s="153">
        <v>2</v>
      </c>
      <c r="C19" s="130">
        <v>126443.42867030716</v>
      </c>
      <c r="D19" s="130">
        <v>114085.62</v>
      </c>
      <c r="E19" s="150">
        <f t="shared" si="0"/>
        <v>12357.81</v>
      </c>
      <c r="G19" s="130">
        <v>112461.100182843</v>
      </c>
      <c r="H19" s="130">
        <v>108227.16999999998</v>
      </c>
      <c r="I19" s="150">
        <f t="shared" si="1"/>
        <v>4233.93</v>
      </c>
      <c r="K19" s="130">
        <v>99898.920000000013</v>
      </c>
      <c r="L19" s="130">
        <v>93991.31</v>
      </c>
      <c r="M19" s="150">
        <f t="shared" si="2"/>
        <v>5907.61</v>
      </c>
      <c r="O19" s="130">
        <v>105456.44725999997</v>
      </c>
      <c r="P19" s="130">
        <v>115131.15</v>
      </c>
      <c r="Q19" s="150">
        <f t="shared" si="3"/>
        <v>-9674.7000000000007</v>
      </c>
      <c r="S19" s="150">
        <v>444259.89611315011</v>
      </c>
      <c r="T19" s="150">
        <v>431435.25</v>
      </c>
      <c r="U19" s="150">
        <f t="shared" si="4"/>
        <v>12824.65</v>
      </c>
      <c r="W19" s="130">
        <v>102567.56</v>
      </c>
      <c r="X19" s="130">
        <v>102518.61</v>
      </c>
      <c r="Y19" s="150">
        <f t="shared" si="5"/>
        <v>48.95</v>
      </c>
      <c r="AA19" s="130">
        <v>94992.35</v>
      </c>
      <c r="AB19" s="130">
        <v>103357.23</v>
      </c>
      <c r="AC19" s="150">
        <f t="shared" si="6"/>
        <v>-8364.8799999999992</v>
      </c>
      <c r="AE19" s="130">
        <v>114211.69</v>
      </c>
      <c r="AF19" s="130">
        <v>138071.75</v>
      </c>
      <c r="AG19" s="150">
        <f t="shared" si="7"/>
        <v>-23860.06</v>
      </c>
      <c r="AI19" s="130">
        <v>146237.01013516786</v>
      </c>
      <c r="AJ19" s="130">
        <v>115554.41999999998</v>
      </c>
      <c r="AK19" s="150">
        <f t="shared" si="8"/>
        <v>30682.59</v>
      </c>
      <c r="AM19" s="150">
        <v>458008.61013516784</v>
      </c>
      <c r="AN19" s="150">
        <v>459502.00999999995</v>
      </c>
      <c r="AO19" s="150">
        <f t="shared" si="9"/>
        <v>-1493.4</v>
      </c>
      <c r="AQ19" s="130">
        <v>98640.03</v>
      </c>
      <c r="AR19" s="130">
        <v>109257.19</v>
      </c>
      <c r="AS19" s="150">
        <f t="shared" si="10"/>
        <v>-10617.16</v>
      </c>
      <c r="AU19" s="130">
        <v>73905.100000000006</v>
      </c>
      <c r="AV19" s="243">
        <v>117286.82999999999</v>
      </c>
      <c r="AW19" s="215"/>
      <c r="AX19" s="150">
        <v>1000908.5362483179</v>
      </c>
      <c r="AY19" s="150">
        <v>1000194.45</v>
      </c>
      <c r="AZ19" s="150">
        <f t="shared" si="11"/>
        <v>714.09</v>
      </c>
      <c r="BA19" s="162">
        <f t="shared" si="12"/>
        <v>11331.25</v>
      </c>
      <c r="BB19" s="130">
        <v>714.08624831796624</v>
      </c>
      <c r="BC19" s="130" t="s">
        <v>348</v>
      </c>
      <c r="BD19" s="150"/>
    </row>
    <row r="20" spans="1:56" x14ac:dyDescent="0.3">
      <c r="A20" s="127" t="s">
        <v>30</v>
      </c>
      <c r="B20" s="153">
        <v>11</v>
      </c>
      <c r="C20" s="130">
        <v>69071.007923011057</v>
      </c>
      <c r="D20" s="130">
        <v>83848.44</v>
      </c>
      <c r="E20" s="150">
        <f t="shared" si="0"/>
        <v>-14777.43</v>
      </c>
      <c r="G20" s="130">
        <v>70227.492772832993</v>
      </c>
      <c r="H20" s="130">
        <v>69802.87</v>
      </c>
      <c r="I20" s="150">
        <f t="shared" si="1"/>
        <v>424.62</v>
      </c>
      <c r="K20" s="130">
        <v>73282</v>
      </c>
      <c r="L20" s="130">
        <v>64799.08</v>
      </c>
      <c r="M20" s="150">
        <f t="shared" si="2"/>
        <v>8482.92</v>
      </c>
      <c r="O20" s="130">
        <v>74915.399550000002</v>
      </c>
      <c r="P20" s="130">
        <v>64395.91</v>
      </c>
      <c r="Q20" s="150">
        <f t="shared" si="3"/>
        <v>10519.49</v>
      </c>
      <c r="S20" s="150">
        <v>287495.90024584404</v>
      </c>
      <c r="T20" s="150">
        <v>282846.30000000005</v>
      </c>
      <c r="U20" s="150">
        <f t="shared" si="4"/>
        <v>4649.6000000000004</v>
      </c>
      <c r="W20" s="130">
        <v>75401.62</v>
      </c>
      <c r="X20" s="130">
        <v>73775.12</v>
      </c>
      <c r="Y20" s="150">
        <f t="shared" si="5"/>
        <v>1626.5</v>
      </c>
      <c r="AA20" s="130">
        <v>68083.399999999994</v>
      </c>
      <c r="AB20" s="130">
        <v>79073.66</v>
      </c>
      <c r="AC20" s="150">
        <f t="shared" si="6"/>
        <v>-10990.26</v>
      </c>
      <c r="AE20" s="130">
        <v>64763.68</v>
      </c>
      <c r="AF20" s="130">
        <v>70475.64</v>
      </c>
      <c r="AG20" s="150">
        <f t="shared" si="7"/>
        <v>-5711.96</v>
      </c>
      <c r="AI20" s="130">
        <v>79135.295689674138</v>
      </c>
      <c r="AJ20" s="130">
        <v>70915.670000000013</v>
      </c>
      <c r="AK20" s="150">
        <f t="shared" si="8"/>
        <v>8219.6299999999992</v>
      </c>
      <c r="AM20" s="150">
        <v>287383.99568967411</v>
      </c>
      <c r="AN20" s="150">
        <v>294240.08999999997</v>
      </c>
      <c r="AO20" s="150">
        <f t="shared" si="9"/>
        <v>-6856.09</v>
      </c>
      <c r="AQ20" s="130">
        <v>70590.97</v>
      </c>
      <c r="AR20" s="130">
        <v>82421.7</v>
      </c>
      <c r="AS20" s="150">
        <f t="shared" si="10"/>
        <v>-11830.73</v>
      </c>
      <c r="AU20" s="130">
        <v>64877.53</v>
      </c>
      <c r="AV20" s="243">
        <v>69286.48</v>
      </c>
      <c r="AW20" s="215"/>
      <c r="AX20" s="150">
        <v>645470.86593551817</v>
      </c>
      <c r="AY20" s="150">
        <v>659508.09</v>
      </c>
      <c r="AZ20" s="150">
        <f t="shared" si="11"/>
        <v>-14037.22</v>
      </c>
      <c r="BA20" s="162">
        <f t="shared" si="12"/>
        <v>-2206.4899999999998</v>
      </c>
      <c r="BB20" s="130" t="s">
        <v>348</v>
      </c>
      <c r="BC20" s="130">
        <v>-14037.224064481794</v>
      </c>
      <c r="BD20" s="150"/>
    </row>
    <row r="21" spans="1:56" x14ac:dyDescent="0.3">
      <c r="A21" s="127" t="s">
        <v>31</v>
      </c>
      <c r="B21" s="153">
        <v>9</v>
      </c>
      <c r="C21" s="130">
        <v>13921.270353354766</v>
      </c>
      <c r="D21" s="130">
        <v>13763.76</v>
      </c>
      <c r="E21" s="150">
        <f t="shared" si="0"/>
        <v>157.51</v>
      </c>
      <c r="G21" s="130">
        <v>14549.22248244</v>
      </c>
      <c r="H21" s="130">
        <v>12918.24</v>
      </c>
      <c r="I21" s="150">
        <f t="shared" si="1"/>
        <v>1630.98</v>
      </c>
      <c r="K21" s="130">
        <v>15188.49</v>
      </c>
      <c r="L21" s="130">
        <v>16041.27</v>
      </c>
      <c r="M21" s="150">
        <f t="shared" si="2"/>
        <v>-852.78</v>
      </c>
      <c r="O21" s="130">
        <v>15764.857260000002</v>
      </c>
      <c r="P21" s="130">
        <v>16570.54</v>
      </c>
      <c r="Q21" s="150">
        <f t="shared" si="3"/>
        <v>-805.68</v>
      </c>
      <c r="S21" s="150">
        <v>59423.840095794767</v>
      </c>
      <c r="T21" s="150">
        <v>59293.810000000005</v>
      </c>
      <c r="U21" s="150">
        <f t="shared" si="4"/>
        <v>130.03</v>
      </c>
      <c r="W21" s="130">
        <v>15054.43</v>
      </c>
      <c r="X21" s="130">
        <v>16810.170000000002</v>
      </c>
      <c r="Y21" s="150">
        <f t="shared" si="5"/>
        <v>-1755.74</v>
      </c>
      <c r="AA21" s="130">
        <v>15124.97</v>
      </c>
      <c r="AB21" s="130">
        <v>13835.39</v>
      </c>
      <c r="AC21" s="150">
        <f t="shared" si="6"/>
        <v>1289.58</v>
      </c>
      <c r="AE21" s="130">
        <v>17453.63</v>
      </c>
      <c r="AF21" s="130">
        <v>13603.84</v>
      </c>
      <c r="AG21" s="150">
        <f t="shared" si="7"/>
        <v>3849.79</v>
      </c>
      <c r="AI21" s="130">
        <v>12062.593615316018</v>
      </c>
      <c r="AJ21" s="130">
        <v>17017.78</v>
      </c>
      <c r="AK21" s="150">
        <f t="shared" si="8"/>
        <v>-4955.1899999999996</v>
      </c>
      <c r="AM21" s="150">
        <v>59695.623615316013</v>
      </c>
      <c r="AN21" s="150">
        <v>61267.18</v>
      </c>
      <c r="AO21" s="150">
        <f t="shared" si="9"/>
        <v>-1571.56</v>
      </c>
      <c r="AQ21" s="130">
        <v>21162.25</v>
      </c>
      <c r="AR21" s="130">
        <v>15023.86</v>
      </c>
      <c r="AS21" s="150">
        <f t="shared" si="10"/>
        <v>6138.39</v>
      </c>
      <c r="AU21" s="130">
        <v>19766.080000000002</v>
      </c>
      <c r="AV21" s="243">
        <v>15537.199999999999</v>
      </c>
      <c r="AW21" s="215"/>
      <c r="AX21" s="150">
        <v>140281.71371111079</v>
      </c>
      <c r="AY21" s="150">
        <v>135584.85</v>
      </c>
      <c r="AZ21" s="150">
        <f t="shared" si="11"/>
        <v>4696.8599999999997</v>
      </c>
      <c r="BA21" s="162">
        <f t="shared" si="12"/>
        <v>-1441.53</v>
      </c>
      <c r="BB21" s="130">
        <v>4696.8637111107819</v>
      </c>
      <c r="BC21" s="130" t="s">
        <v>348</v>
      </c>
      <c r="BD21" s="150"/>
    </row>
    <row r="22" spans="1:56" x14ac:dyDescent="0.3">
      <c r="A22" s="127" t="s">
        <v>32</v>
      </c>
      <c r="B22" s="153">
        <v>6</v>
      </c>
      <c r="C22" s="130">
        <v>3324.1698737000202</v>
      </c>
      <c r="D22" s="130">
        <v>3715.59</v>
      </c>
      <c r="E22" s="150">
        <f t="shared" si="0"/>
        <v>-391.42</v>
      </c>
      <c r="G22" s="130">
        <v>3124.5749409066002</v>
      </c>
      <c r="H22" s="130">
        <v>3187.9199999999996</v>
      </c>
      <c r="I22" s="150">
        <f t="shared" si="1"/>
        <v>-63.35</v>
      </c>
      <c r="K22" s="130">
        <v>3197.36</v>
      </c>
      <c r="L22" s="130">
        <v>5290.47</v>
      </c>
      <c r="M22" s="150">
        <f t="shared" si="2"/>
        <v>-2093.11</v>
      </c>
      <c r="O22" s="130">
        <v>8935.4628000000012</v>
      </c>
      <c r="P22" s="130">
        <v>3870.76</v>
      </c>
      <c r="Q22" s="150">
        <f t="shared" si="3"/>
        <v>5064.7</v>
      </c>
      <c r="S22" s="150">
        <v>18581.567614606622</v>
      </c>
      <c r="T22" s="150">
        <v>16064.74</v>
      </c>
      <c r="U22" s="150">
        <f t="shared" si="4"/>
        <v>2516.83</v>
      </c>
      <c r="W22" s="130">
        <v>5230.6499999999996</v>
      </c>
      <c r="X22" s="130">
        <v>2925.47</v>
      </c>
      <c r="Y22" s="150">
        <f t="shared" si="5"/>
        <v>2305.1799999999998</v>
      </c>
      <c r="AA22" s="130">
        <v>1299.1799999999998</v>
      </c>
      <c r="AB22" s="130">
        <v>3068.49</v>
      </c>
      <c r="AC22" s="150">
        <f t="shared" si="6"/>
        <v>-1769.31</v>
      </c>
      <c r="AE22" s="130">
        <v>894.52</v>
      </c>
      <c r="AF22" s="130">
        <v>2958.41</v>
      </c>
      <c r="AG22" s="150">
        <f t="shared" si="7"/>
        <v>-2063.89</v>
      </c>
      <c r="AI22" s="130">
        <v>3797.2452456664846</v>
      </c>
      <c r="AJ22" s="130">
        <v>3718.95</v>
      </c>
      <c r="AK22" s="150">
        <f t="shared" si="8"/>
        <v>78.3</v>
      </c>
      <c r="AM22" s="150">
        <v>11221.595245666485</v>
      </c>
      <c r="AN22" s="150">
        <v>12671.32</v>
      </c>
      <c r="AO22" s="150">
        <f t="shared" si="9"/>
        <v>-1449.72</v>
      </c>
      <c r="AQ22" s="130">
        <v>4284.53</v>
      </c>
      <c r="AR22" s="130">
        <v>4827.01</v>
      </c>
      <c r="AS22" s="150">
        <f t="shared" si="10"/>
        <v>-542.48</v>
      </c>
      <c r="AU22" s="130">
        <v>4611.68</v>
      </c>
      <c r="AV22" s="243">
        <v>2652.7200000000003</v>
      </c>
      <c r="AW22" s="215"/>
      <c r="AX22" s="150">
        <v>34087.692860273106</v>
      </c>
      <c r="AY22" s="150">
        <v>33563.07</v>
      </c>
      <c r="AZ22" s="150">
        <f t="shared" si="11"/>
        <v>524.62</v>
      </c>
      <c r="BA22" s="162">
        <f t="shared" si="12"/>
        <v>1067.1099999999999</v>
      </c>
      <c r="BB22" s="130">
        <v>524.6228602731062</v>
      </c>
      <c r="BC22" s="130" t="s">
        <v>348</v>
      </c>
      <c r="BD22" s="150"/>
    </row>
    <row r="23" spans="1:56" x14ac:dyDescent="0.3">
      <c r="A23" s="127" t="s">
        <v>33</v>
      </c>
      <c r="B23" s="153">
        <v>1</v>
      </c>
      <c r="C23" s="130">
        <v>15310.63248891798</v>
      </c>
      <c r="D23" s="130">
        <v>15579.68</v>
      </c>
      <c r="E23" s="150">
        <f t="shared" si="0"/>
        <v>-269.05</v>
      </c>
      <c r="G23" s="130">
        <v>17468.832194070001</v>
      </c>
      <c r="H23" s="130">
        <v>12915.09</v>
      </c>
      <c r="I23" s="150">
        <f t="shared" si="1"/>
        <v>4553.74</v>
      </c>
      <c r="K23" s="130">
        <v>16095.04</v>
      </c>
      <c r="L23" s="130">
        <v>13899.310000000001</v>
      </c>
      <c r="M23" s="150">
        <f t="shared" si="2"/>
        <v>2195.73</v>
      </c>
      <c r="O23" s="130">
        <v>11916.32936</v>
      </c>
      <c r="P23" s="130">
        <v>13488.6</v>
      </c>
      <c r="Q23" s="150">
        <f t="shared" si="3"/>
        <v>-1572.27</v>
      </c>
      <c r="S23" s="150">
        <v>60790.834042987975</v>
      </c>
      <c r="T23" s="150">
        <v>55882.68</v>
      </c>
      <c r="U23" s="150">
        <f t="shared" si="4"/>
        <v>4908.1499999999996</v>
      </c>
      <c r="W23" s="130">
        <v>14429.590000000002</v>
      </c>
      <c r="X23" s="130">
        <v>19586.91</v>
      </c>
      <c r="Y23" s="150">
        <f t="shared" si="5"/>
        <v>-5157.32</v>
      </c>
      <c r="AA23" s="130">
        <v>9643.85</v>
      </c>
      <c r="AB23" s="130">
        <v>11934.939999999999</v>
      </c>
      <c r="AC23" s="150">
        <f t="shared" si="6"/>
        <v>-2291.09</v>
      </c>
      <c r="AE23" s="130">
        <v>17123.53</v>
      </c>
      <c r="AF23" s="130">
        <v>12641.939999999999</v>
      </c>
      <c r="AG23" s="150">
        <f t="shared" si="7"/>
        <v>4481.59</v>
      </c>
      <c r="AI23" s="130">
        <v>11705.586044606844</v>
      </c>
      <c r="AJ23" s="130">
        <v>14225.39</v>
      </c>
      <c r="AK23" s="150">
        <f t="shared" si="8"/>
        <v>-2519.8000000000002</v>
      </c>
      <c r="AM23" s="150">
        <v>52902.556044606841</v>
      </c>
      <c r="AN23" s="150">
        <v>58389.179999999993</v>
      </c>
      <c r="AO23" s="150">
        <f t="shared" si="9"/>
        <v>-5486.62</v>
      </c>
      <c r="AQ23" s="130">
        <v>11818.34</v>
      </c>
      <c r="AR23" s="130">
        <v>13448.3</v>
      </c>
      <c r="AS23" s="150">
        <f t="shared" si="10"/>
        <v>-1629.96</v>
      </c>
      <c r="AU23" s="130">
        <v>14686.89</v>
      </c>
      <c r="AV23" s="243">
        <v>9560.64</v>
      </c>
      <c r="AW23" s="215"/>
      <c r="AX23" s="150">
        <v>125511.73008759481</v>
      </c>
      <c r="AY23" s="150">
        <v>127720.15999999999</v>
      </c>
      <c r="AZ23" s="150">
        <f t="shared" si="11"/>
        <v>-2208.4299999999998</v>
      </c>
      <c r="BA23" s="162">
        <f t="shared" si="12"/>
        <v>-578.47</v>
      </c>
      <c r="BB23" s="130" t="s">
        <v>348</v>
      </c>
      <c r="BC23" s="130">
        <v>-2208.4299124051759</v>
      </c>
      <c r="BD23" s="150"/>
    </row>
    <row r="24" spans="1:56" x14ac:dyDescent="0.3">
      <c r="A24" s="127" t="s">
        <v>34</v>
      </c>
      <c r="B24" s="153">
        <v>4</v>
      </c>
      <c r="C24" s="130">
        <v>5549.5488286178033</v>
      </c>
      <c r="D24" s="130">
        <v>1395.67</v>
      </c>
      <c r="E24" s="150">
        <f t="shared" si="0"/>
        <v>4153.88</v>
      </c>
      <c r="G24" s="130">
        <v>0</v>
      </c>
      <c r="H24" s="130">
        <v>1756.3899999999999</v>
      </c>
      <c r="I24" s="150">
        <f t="shared" si="1"/>
        <v>-1756.39</v>
      </c>
      <c r="K24" s="130">
        <v>600.89000000000033</v>
      </c>
      <c r="L24" s="130">
        <v>867.95999999999992</v>
      </c>
      <c r="M24" s="150">
        <f t="shared" si="2"/>
        <v>-267.07</v>
      </c>
      <c r="O24" s="130">
        <v>3522.2205199999994</v>
      </c>
      <c r="P24" s="130">
        <v>1152.8499999999999</v>
      </c>
      <c r="Q24" s="150">
        <f t="shared" si="3"/>
        <v>2369.37</v>
      </c>
      <c r="S24" s="150">
        <v>9672.6593486178026</v>
      </c>
      <c r="T24" s="150">
        <v>5172.87</v>
      </c>
      <c r="U24" s="150">
        <f t="shared" si="4"/>
        <v>4499.79</v>
      </c>
      <c r="W24" s="130">
        <v>2354.4</v>
      </c>
      <c r="X24" s="130">
        <v>1440.8600000000001</v>
      </c>
      <c r="Y24" s="150">
        <f t="shared" si="5"/>
        <v>913.54</v>
      </c>
      <c r="AA24" s="130">
        <v>0</v>
      </c>
      <c r="AB24" s="130">
        <v>978.55000000000007</v>
      </c>
      <c r="AC24" s="150">
        <f t="shared" si="6"/>
        <v>-978.55</v>
      </c>
      <c r="AE24" s="130">
        <v>12677.16</v>
      </c>
      <c r="AF24" s="130">
        <v>3107.58</v>
      </c>
      <c r="AG24" s="150">
        <f t="shared" si="7"/>
        <v>9569.58</v>
      </c>
      <c r="AI24" s="130">
        <v>0</v>
      </c>
      <c r="AJ24" s="130">
        <v>2837.05</v>
      </c>
      <c r="AK24" s="150">
        <f t="shared" si="8"/>
        <v>-2837.05</v>
      </c>
      <c r="AM24" s="150">
        <v>15031.56</v>
      </c>
      <c r="AN24" s="150">
        <v>8364.0400000000009</v>
      </c>
      <c r="AO24" s="150">
        <f t="shared" si="9"/>
        <v>6667.52</v>
      </c>
      <c r="AQ24" s="130">
        <v>0</v>
      </c>
      <c r="AR24" s="130">
        <v>1971.9</v>
      </c>
      <c r="AS24" s="150">
        <f t="shared" si="10"/>
        <v>-1971.9</v>
      </c>
      <c r="AU24" s="130">
        <v>0</v>
      </c>
      <c r="AV24" s="243">
        <v>4833.55</v>
      </c>
      <c r="AW24" s="215"/>
      <c r="AX24" s="150">
        <v>24704.2193486178</v>
      </c>
      <c r="AY24" s="150">
        <v>15508.81</v>
      </c>
      <c r="AZ24" s="150">
        <f t="shared" si="11"/>
        <v>9195.41</v>
      </c>
      <c r="BA24" s="162">
        <f t="shared" si="12"/>
        <v>11167.31</v>
      </c>
      <c r="BB24" s="130">
        <v>9195.4093486178008</v>
      </c>
      <c r="BC24" s="130" t="s">
        <v>348</v>
      </c>
      <c r="BD24" s="150"/>
    </row>
    <row r="25" spans="1:56" x14ac:dyDescent="0.3">
      <c r="A25" s="127" t="s">
        <v>35</v>
      </c>
      <c r="B25" s="153">
        <v>2</v>
      </c>
      <c r="C25" s="130">
        <v>4573.6774539968374</v>
      </c>
      <c r="D25" s="130">
        <v>4742.37</v>
      </c>
      <c r="E25" s="150">
        <f t="shared" si="0"/>
        <v>-168.69</v>
      </c>
      <c r="G25" s="130">
        <v>4387.2836243070005</v>
      </c>
      <c r="H25" s="130">
        <v>4528.1099999999997</v>
      </c>
      <c r="I25" s="150">
        <f t="shared" si="1"/>
        <v>-140.83000000000001</v>
      </c>
      <c r="K25" s="130">
        <v>4782</v>
      </c>
      <c r="L25" s="130">
        <v>5379.95</v>
      </c>
      <c r="M25" s="150">
        <f t="shared" si="2"/>
        <v>-597.95000000000005</v>
      </c>
      <c r="O25" s="130">
        <v>5983.9779000000008</v>
      </c>
      <c r="P25" s="130">
        <v>4752.1499999999996</v>
      </c>
      <c r="Q25" s="150">
        <f t="shared" si="3"/>
        <v>1231.83</v>
      </c>
      <c r="S25" s="150">
        <v>19726.938978303839</v>
      </c>
      <c r="T25" s="150">
        <v>19402.580000000002</v>
      </c>
      <c r="U25" s="150">
        <f t="shared" si="4"/>
        <v>324.36</v>
      </c>
      <c r="W25" s="130">
        <v>4909.38</v>
      </c>
      <c r="X25" s="130">
        <v>4742.6099999999997</v>
      </c>
      <c r="Y25" s="150">
        <f t="shared" si="5"/>
        <v>166.77</v>
      </c>
      <c r="AA25" s="130">
        <v>4362.6400000000003</v>
      </c>
      <c r="AB25" s="130">
        <v>4692.04</v>
      </c>
      <c r="AC25" s="150">
        <f t="shared" si="6"/>
        <v>-329.4</v>
      </c>
      <c r="AE25" s="130">
        <v>4769.9399999999996</v>
      </c>
      <c r="AF25" s="130">
        <v>5063.66</v>
      </c>
      <c r="AG25" s="150">
        <f t="shared" si="7"/>
        <v>-293.72000000000003</v>
      </c>
      <c r="AI25" s="130">
        <v>4644.3451124067278</v>
      </c>
      <c r="AJ25" s="130">
        <v>5999.8099999999995</v>
      </c>
      <c r="AK25" s="150">
        <f t="shared" si="8"/>
        <v>-1355.46</v>
      </c>
      <c r="AM25" s="150">
        <v>18686.305112406728</v>
      </c>
      <c r="AN25" s="150">
        <v>20498.12</v>
      </c>
      <c r="AO25" s="150">
        <f t="shared" si="9"/>
        <v>-1811.81</v>
      </c>
      <c r="AQ25" s="130">
        <v>6478.9</v>
      </c>
      <c r="AR25" s="130">
        <v>5050.49</v>
      </c>
      <c r="AS25" s="150">
        <f t="shared" si="10"/>
        <v>1428.41</v>
      </c>
      <c r="AU25" s="130">
        <v>5252.38</v>
      </c>
      <c r="AV25" s="243">
        <v>4629.3999999999996</v>
      </c>
      <c r="AW25" s="215"/>
      <c r="AX25" s="150">
        <v>44892.144090710564</v>
      </c>
      <c r="AY25" s="150">
        <v>44951.189999999995</v>
      </c>
      <c r="AZ25" s="150">
        <f t="shared" si="11"/>
        <v>-59.05</v>
      </c>
      <c r="BA25" s="162">
        <f t="shared" si="12"/>
        <v>-1487.45</v>
      </c>
      <c r="BB25" s="130" t="s">
        <v>348</v>
      </c>
      <c r="BC25" s="130">
        <v>-59.04590928943071</v>
      </c>
      <c r="BD25" s="150"/>
    </row>
    <row r="26" spans="1:56" x14ac:dyDescent="0.3">
      <c r="A26" s="127" t="s">
        <v>36</v>
      </c>
      <c r="B26" s="153">
        <v>1</v>
      </c>
      <c r="C26" s="130">
        <v>5613.7340019025287</v>
      </c>
      <c r="D26" s="130">
        <v>4890.87</v>
      </c>
      <c r="E26" s="150">
        <f t="shared" si="0"/>
        <v>722.86</v>
      </c>
      <c r="G26" s="130">
        <v>4507.5569440073996</v>
      </c>
      <c r="H26" s="130">
        <v>4636.7700000000004</v>
      </c>
      <c r="I26" s="150">
        <f t="shared" si="1"/>
        <v>-129.21</v>
      </c>
      <c r="K26" s="130">
        <v>4515.79</v>
      </c>
      <c r="L26" s="130">
        <v>5580.1900000000005</v>
      </c>
      <c r="M26" s="150">
        <f t="shared" si="2"/>
        <v>-1064.4000000000001</v>
      </c>
      <c r="O26" s="130">
        <v>6665.8125</v>
      </c>
      <c r="P26" s="130">
        <v>5983.57</v>
      </c>
      <c r="Q26" s="150">
        <f t="shared" si="3"/>
        <v>682.24</v>
      </c>
      <c r="S26" s="150">
        <v>21302.893445909929</v>
      </c>
      <c r="T26" s="150">
        <v>21091.4</v>
      </c>
      <c r="U26" s="150">
        <f t="shared" si="4"/>
        <v>211.49</v>
      </c>
      <c r="W26" s="130">
        <v>5210.66</v>
      </c>
      <c r="X26" s="130">
        <v>5654.02</v>
      </c>
      <c r="Y26" s="150">
        <f t="shared" si="5"/>
        <v>-443.36</v>
      </c>
      <c r="AA26" s="130">
        <v>4878.55</v>
      </c>
      <c r="AB26" s="130">
        <v>5544.9</v>
      </c>
      <c r="AC26" s="150">
        <f t="shared" si="6"/>
        <v>-666.35</v>
      </c>
      <c r="AE26" s="130">
        <v>6084.36</v>
      </c>
      <c r="AF26" s="130">
        <v>4842.8500000000004</v>
      </c>
      <c r="AG26" s="150">
        <f t="shared" si="7"/>
        <v>1241.51</v>
      </c>
      <c r="AI26" s="130">
        <v>6161.5406764408663</v>
      </c>
      <c r="AJ26" s="130">
        <v>4985.63</v>
      </c>
      <c r="AK26" s="150">
        <f t="shared" si="8"/>
        <v>1175.9100000000001</v>
      </c>
      <c r="AM26" s="150">
        <v>22335.110676440865</v>
      </c>
      <c r="AN26" s="150">
        <v>21027.4</v>
      </c>
      <c r="AO26" s="150">
        <f t="shared" si="9"/>
        <v>1307.71</v>
      </c>
      <c r="AQ26" s="130">
        <v>5426.79</v>
      </c>
      <c r="AR26" s="223">
        <v>9568.4</v>
      </c>
      <c r="AS26" s="150">
        <f t="shared" si="10"/>
        <v>-4141.6099999999997</v>
      </c>
      <c r="AU26" s="130">
        <v>3992.54</v>
      </c>
      <c r="AV26" s="243">
        <v>4041.94</v>
      </c>
      <c r="AW26" s="215"/>
      <c r="AX26" s="150">
        <v>49064.794122350795</v>
      </c>
      <c r="AY26" s="150">
        <v>47375.65</v>
      </c>
      <c r="AZ26" s="150">
        <f t="shared" si="11"/>
        <v>1689.14</v>
      </c>
      <c r="BA26" s="162">
        <f t="shared" si="12"/>
        <v>1519.2</v>
      </c>
      <c r="BB26" s="130">
        <v>1689.1441223507936</v>
      </c>
      <c r="BC26" s="130" t="s">
        <v>348</v>
      </c>
      <c r="BD26" s="150"/>
    </row>
    <row r="27" spans="1:56" x14ac:dyDescent="0.3">
      <c r="A27" s="127" t="s">
        <v>37</v>
      </c>
      <c r="B27" s="153">
        <v>2</v>
      </c>
      <c r="C27" s="130">
        <v>2409.4126586881566</v>
      </c>
      <c r="D27" s="130">
        <v>3141.7799999999997</v>
      </c>
      <c r="E27" s="150">
        <f t="shared" si="0"/>
        <v>-732.37</v>
      </c>
      <c r="G27" s="130">
        <v>3363.7847887200001</v>
      </c>
      <c r="H27" s="130">
        <v>3099.04</v>
      </c>
      <c r="I27" s="150">
        <f t="shared" si="1"/>
        <v>264.74</v>
      </c>
      <c r="K27" s="130">
        <v>4374.46</v>
      </c>
      <c r="L27" s="130">
        <v>4872.9400000000005</v>
      </c>
      <c r="M27" s="150">
        <f t="shared" si="2"/>
        <v>-498.48</v>
      </c>
      <c r="O27" s="130">
        <v>3097.0990049999996</v>
      </c>
      <c r="P27" s="130">
        <v>3588.76</v>
      </c>
      <c r="Q27" s="150">
        <f t="shared" si="3"/>
        <v>-491.66</v>
      </c>
      <c r="S27" s="150">
        <v>13244.756452408157</v>
      </c>
      <c r="T27" s="150">
        <v>14702.52</v>
      </c>
      <c r="U27" s="150">
        <f t="shared" si="4"/>
        <v>-1457.76</v>
      </c>
      <c r="W27" s="130">
        <v>1877.63</v>
      </c>
      <c r="X27" s="130">
        <v>5578.32</v>
      </c>
      <c r="Y27" s="150">
        <f t="shared" si="5"/>
        <v>-3700.69</v>
      </c>
      <c r="AA27" s="130">
        <v>6264.77</v>
      </c>
      <c r="AB27" s="130">
        <v>4184.1399999999994</v>
      </c>
      <c r="AC27" s="150">
        <f t="shared" si="6"/>
        <v>2080.63</v>
      </c>
      <c r="AE27" s="130">
        <v>7685.99</v>
      </c>
      <c r="AF27" s="130">
        <v>6341.59</v>
      </c>
      <c r="AG27" s="150">
        <f t="shared" si="7"/>
        <v>1344.4</v>
      </c>
      <c r="AI27" s="130">
        <v>5346.5810925656433</v>
      </c>
      <c r="AJ27" s="130">
        <v>3258.8599999999997</v>
      </c>
      <c r="AK27" s="150">
        <f t="shared" si="8"/>
        <v>2087.7199999999998</v>
      </c>
      <c r="AM27" s="150">
        <v>21174.971092565644</v>
      </c>
      <c r="AN27" s="150">
        <v>19362.91</v>
      </c>
      <c r="AO27" s="150">
        <f t="shared" si="9"/>
        <v>1812.06</v>
      </c>
      <c r="AQ27" s="130">
        <v>5740.4900000000007</v>
      </c>
      <c r="AR27" s="130">
        <v>3012.05</v>
      </c>
      <c r="AS27" s="150">
        <f t="shared" si="10"/>
        <v>2728.44</v>
      </c>
      <c r="AU27" s="130">
        <v>0</v>
      </c>
      <c r="AV27" s="243">
        <v>3156.96</v>
      </c>
      <c r="AW27" s="215"/>
      <c r="AX27" s="150">
        <v>40160.217544973799</v>
      </c>
      <c r="AY27" s="150">
        <v>37077.480000000003</v>
      </c>
      <c r="AZ27" s="150">
        <f t="shared" si="11"/>
        <v>3082.74</v>
      </c>
      <c r="BA27" s="162">
        <f t="shared" si="12"/>
        <v>354.3</v>
      </c>
      <c r="BB27" s="130">
        <v>3082.7375449737956</v>
      </c>
      <c r="BC27" s="130" t="s">
        <v>348</v>
      </c>
      <c r="BD27" s="150"/>
    </row>
    <row r="28" spans="1:56" x14ac:dyDescent="0.3">
      <c r="A28" s="127" t="s">
        <v>38</v>
      </c>
      <c r="B28" s="153">
        <v>2</v>
      </c>
      <c r="C28" s="130">
        <v>12471.672901324351</v>
      </c>
      <c r="D28" s="130">
        <v>6914.42</v>
      </c>
      <c r="E28" s="150">
        <f t="shared" si="0"/>
        <v>5557.25</v>
      </c>
      <c r="G28" s="130">
        <v>8052.9842151599996</v>
      </c>
      <c r="H28" s="130">
        <v>4555.54</v>
      </c>
      <c r="I28" s="150">
        <f t="shared" si="1"/>
        <v>3497.44</v>
      </c>
      <c r="K28" s="130">
        <v>0</v>
      </c>
      <c r="L28" s="130">
        <v>5489.95</v>
      </c>
      <c r="M28" s="150">
        <f t="shared" si="2"/>
        <v>-5489.95</v>
      </c>
      <c r="O28" s="130">
        <v>0</v>
      </c>
      <c r="P28" s="130">
        <v>6115.25</v>
      </c>
      <c r="Q28" s="150">
        <f t="shared" si="3"/>
        <v>-6115.25</v>
      </c>
      <c r="S28" s="150">
        <v>20524.657116484352</v>
      </c>
      <c r="T28" s="150">
        <v>23075.16</v>
      </c>
      <c r="U28" s="150">
        <f t="shared" si="4"/>
        <v>-2550.5</v>
      </c>
      <c r="W28" s="130">
        <v>5395.5</v>
      </c>
      <c r="X28" s="130">
        <v>7385.07</v>
      </c>
      <c r="Y28" s="150">
        <f t="shared" si="5"/>
        <v>-1989.57</v>
      </c>
      <c r="AA28" s="130">
        <v>7510.51</v>
      </c>
      <c r="AB28" s="130">
        <v>6030.0400000000009</v>
      </c>
      <c r="AC28" s="150">
        <f t="shared" si="6"/>
        <v>1480.47</v>
      </c>
      <c r="AE28" s="130">
        <v>7489.57</v>
      </c>
      <c r="AF28" s="130">
        <v>11077.66</v>
      </c>
      <c r="AG28" s="150">
        <f t="shared" si="7"/>
        <v>-3588.09</v>
      </c>
      <c r="AI28" s="130">
        <v>15167.105397469852</v>
      </c>
      <c r="AJ28" s="130">
        <v>10123.33</v>
      </c>
      <c r="AK28" s="150">
        <f t="shared" si="8"/>
        <v>5043.78</v>
      </c>
      <c r="AM28" s="150">
        <v>35562.685397469853</v>
      </c>
      <c r="AN28" s="150">
        <v>34616.1</v>
      </c>
      <c r="AO28" s="150">
        <f t="shared" si="9"/>
        <v>946.59</v>
      </c>
      <c r="AQ28" s="130">
        <v>9078.92</v>
      </c>
      <c r="AR28" s="223">
        <v>12576.1</v>
      </c>
      <c r="AS28" s="150">
        <f t="shared" si="10"/>
        <v>-3497.18</v>
      </c>
      <c r="AU28" s="130">
        <v>7346.48</v>
      </c>
      <c r="AV28" s="243">
        <v>8727.77</v>
      </c>
      <c r="AW28" s="215"/>
      <c r="AX28" s="150">
        <v>65166.262513954207</v>
      </c>
      <c r="AY28" s="150">
        <v>70267.360000000001</v>
      </c>
      <c r="AZ28" s="150">
        <f t="shared" si="11"/>
        <v>-5101.1000000000004</v>
      </c>
      <c r="BA28" s="162">
        <f t="shared" si="12"/>
        <v>-1603.91</v>
      </c>
      <c r="BB28" s="130" t="s">
        <v>348</v>
      </c>
      <c r="BC28" s="130">
        <v>-5101.0974860457936</v>
      </c>
      <c r="BD28" s="150"/>
    </row>
    <row r="29" spans="1:56" x14ac:dyDescent="0.3">
      <c r="A29" s="127" t="s">
        <v>39</v>
      </c>
      <c r="B29" s="153">
        <v>3</v>
      </c>
      <c r="C29" s="130">
        <v>11239.811306359812</v>
      </c>
      <c r="D29" s="130">
        <v>11384.95</v>
      </c>
      <c r="E29" s="150">
        <f t="shared" si="0"/>
        <v>-145.13999999999999</v>
      </c>
      <c r="G29" s="130">
        <v>11573.67610155</v>
      </c>
      <c r="H29" s="130">
        <v>8422.119999999999</v>
      </c>
      <c r="I29" s="150">
        <f t="shared" si="1"/>
        <v>3151.56</v>
      </c>
      <c r="K29" s="130">
        <v>12532.5</v>
      </c>
      <c r="L29" s="130">
        <v>10350.959999999999</v>
      </c>
      <c r="M29" s="150">
        <f t="shared" si="2"/>
        <v>2181.54</v>
      </c>
      <c r="O29" s="130">
        <v>8034.9267600000012</v>
      </c>
      <c r="P29" s="130">
        <v>13151.810000000001</v>
      </c>
      <c r="Q29" s="150">
        <f t="shared" si="3"/>
        <v>-5116.88</v>
      </c>
      <c r="S29" s="150">
        <v>43380.91416790981</v>
      </c>
      <c r="T29" s="150">
        <v>43309.84</v>
      </c>
      <c r="U29" s="150">
        <f t="shared" si="4"/>
        <v>71.069999999999993</v>
      </c>
      <c r="W29" s="130">
        <v>11875</v>
      </c>
      <c r="X29" s="130">
        <v>16319.01</v>
      </c>
      <c r="Y29" s="150">
        <f t="shared" si="5"/>
        <v>-4444.01</v>
      </c>
      <c r="AA29" s="130">
        <v>12333.92</v>
      </c>
      <c r="AB29" s="130">
        <v>14932.32</v>
      </c>
      <c r="AC29" s="150">
        <f t="shared" si="6"/>
        <v>-2598.4</v>
      </c>
      <c r="AE29" s="130">
        <v>16866.89</v>
      </c>
      <c r="AF29" s="130">
        <v>15180.75</v>
      </c>
      <c r="AG29" s="150">
        <f t="shared" si="7"/>
        <v>1686.14</v>
      </c>
      <c r="AI29" s="130">
        <v>22301.406824842961</v>
      </c>
      <c r="AJ29" s="130">
        <v>17594.919999999998</v>
      </c>
      <c r="AK29" s="150">
        <f t="shared" si="8"/>
        <v>4706.49</v>
      </c>
      <c r="AM29" s="150">
        <v>63377.216824842959</v>
      </c>
      <c r="AN29" s="150">
        <v>64027</v>
      </c>
      <c r="AO29" s="150">
        <f t="shared" si="9"/>
        <v>-649.78</v>
      </c>
      <c r="AQ29" s="130">
        <v>14653.42</v>
      </c>
      <c r="AR29" s="130">
        <v>18128.13</v>
      </c>
      <c r="AS29" s="150">
        <f t="shared" si="10"/>
        <v>-3474.71</v>
      </c>
      <c r="AU29" s="130">
        <v>12643.19</v>
      </c>
      <c r="AV29" s="243">
        <v>14723.619999999999</v>
      </c>
      <c r="AW29" s="215"/>
      <c r="AX29" s="150">
        <v>121411.55099275276</v>
      </c>
      <c r="AY29" s="150">
        <v>125464.97</v>
      </c>
      <c r="AZ29" s="150">
        <f t="shared" si="11"/>
        <v>-4053.42</v>
      </c>
      <c r="BA29" s="162">
        <f t="shared" si="12"/>
        <v>-578.71</v>
      </c>
      <c r="BB29" s="130" t="s">
        <v>348</v>
      </c>
      <c r="BC29" s="130">
        <v>-4053.4190072472411</v>
      </c>
      <c r="BD29" s="150"/>
    </row>
    <row r="30" spans="1:56" x14ac:dyDescent="0.3">
      <c r="A30" s="127" t="s">
        <v>40</v>
      </c>
      <c r="B30" s="153">
        <v>4</v>
      </c>
      <c r="C30" s="130">
        <v>33367.797915899573</v>
      </c>
      <c r="D30" s="130">
        <v>40777.31</v>
      </c>
      <c r="E30" s="150">
        <f t="shared" si="0"/>
        <v>-7409.51</v>
      </c>
      <c r="G30" s="130">
        <v>31443.575602418397</v>
      </c>
      <c r="H30" s="130">
        <v>31912.91</v>
      </c>
      <c r="I30" s="150">
        <f t="shared" si="1"/>
        <v>-469.33</v>
      </c>
      <c r="K30" s="130">
        <v>36924</v>
      </c>
      <c r="L30" s="130">
        <v>45683.520000000004</v>
      </c>
      <c r="M30" s="150">
        <f t="shared" si="2"/>
        <v>-8759.52</v>
      </c>
      <c r="O30" s="130">
        <v>63749.104200000002</v>
      </c>
      <c r="P30" s="130">
        <v>39315.5</v>
      </c>
      <c r="Q30" s="150">
        <f t="shared" si="3"/>
        <v>24433.599999999999</v>
      </c>
      <c r="S30" s="150">
        <v>165484.47771831797</v>
      </c>
      <c r="T30" s="150">
        <v>157689.24</v>
      </c>
      <c r="U30" s="150">
        <f t="shared" si="4"/>
        <v>7795.24</v>
      </c>
      <c r="W30" s="130">
        <v>40900.42</v>
      </c>
      <c r="X30" s="130">
        <v>37677.97</v>
      </c>
      <c r="Y30" s="150">
        <f t="shared" si="5"/>
        <v>3222.45</v>
      </c>
      <c r="AA30" s="130">
        <v>22514.760000000002</v>
      </c>
      <c r="AB30" s="130">
        <v>34666.43</v>
      </c>
      <c r="AC30" s="150">
        <f t="shared" si="6"/>
        <v>-12151.67</v>
      </c>
      <c r="AE30" s="130">
        <v>31027.55</v>
      </c>
      <c r="AF30" s="130">
        <v>36543.040000000001</v>
      </c>
      <c r="AG30" s="150">
        <f t="shared" si="7"/>
        <v>-5515.49</v>
      </c>
      <c r="AI30" s="130">
        <v>48501.904097199716</v>
      </c>
      <c r="AJ30" s="130">
        <v>38175.599999999999</v>
      </c>
      <c r="AK30" s="150">
        <f t="shared" si="8"/>
        <v>10326.299999999999</v>
      </c>
      <c r="AM30" s="150">
        <v>142944.63409719971</v>
      </c>
      <c r="AN30" s="150">
        <v>147063.04000000001</v>
      </c>
      <c r="AO30" s="150">
        <f t="shared" si="9"/>
        <v>-4118.41</v>
      </c>
      <c r="AQ30" s="130">
        <v>36780.31</v>
      </c>
      <c r="AR30" s="130">
        <v>49574.71</v>
      </c>
      <c r="AS30" s="150">
        <f t="shared" si="10"/>
        <v>-12794.4</v>
      </c>
      <c r="AU30" s="130">
        <v>24269.81</v>
      </c>
      <c r="AV30" s="243">
        <v>34111.42</v>
      </c>
      <c r="AW30" s="215"/>
      <c r="AX30" s="150">
        <v>345209.42181551765</v>
      </c>
      <c r="AY30" s="150">
        <v>354326.99000000005</v>
      </c>
      <c r="AZ30" s="150">
        <f t="shared" si="11"/>
        <v>-9117.57</v>
      </c>
      <c r="BA30" s="162">
        <f t="shared" si="12"/>
        <v>3676.83</v>
      </c>
      <c r="BB30" s="130" t="s">
        <v>348</v>
      </c>
      <c r="BC30" s="130">
        <v>-9117.5681844823994</v>
      </c>
      <c r="BD30" s="150"/>
    </row>
    <row r="31" spans="1:56" x14ac:dyDescent="0.3">
      <c r="A31" s="127" t="s">
        <v>41</v>
      </c>
      <c r="B31" s="153">
        <v>7</v>
      </c>
      <c r="C31" s="130">
        <v>22131.808096010722</v>
      </c>
      <c r="D31" s="130">
        <v>30185.480000000003</v>
      </c>
      <c r="E31" s="150">
        <f t="shared" si="0"/>
        <v>-8053.67</v>
      </c>
      <c r="G31" s="130">
        <v>28347.566286000001</v>
      </c>
      <c r="H31" s="130">
        <v>27556.880000000001</v>
      </c>
      <c r="I31" s="150">
        <f t="shared" si="1"/>
        <v>790.69</v>
      </c>
      <c r="K31" s="130">
        <v>20660</v>
      </c>
      <c r="L31" s="130">
        <v>27994.51</v>
      </c>
      <c r="M31" s="150">
        <f t="shared" si="2"/>
        <v>-7334.51</v>
      </c>
      <c r="O31" s="130">
        <v>36110.351549999992</v>
      </c>
      <c r="P31" s="130">
        <v>17647.54</v>
      </c>
      <c r="Q31" s="150">
        <f t="shared" si="3"/>
        <v>18462.810000000001</v>
      </c>
      <c r="S31" s="150">
        <v>107249.72593201071</v>
      </c>
      <c r="T31" s="150">
        <v>103384.41</v>
      </c>
      <c r="U31" s="150">
        <f t="shared" si="4"/>
        <v>3865.32</v>
      </c>
      <c r="W31" s="130">
        <v>21719.34</v>
      </c>
      <c r="X31" s="130">
        <v>26467.95</v>
      </c>
      <c r="Y31" s="150">
        <f t="shared" si="5"/>
        <v>-4748.6099999999997</v>
      </c>
      <c r="AA31" s="130">
        <v>17744.68</v>
      </c>
      <c r="AB31" s="130">
        <v>14970.080000000002</v>
      </c>
      <c r="AC31" s="150">
        <f t="shared" si="6"/>
        <v>2774.6</v>
      </c>
      <c r="AE31" s="130">
        <v>25058.61</v>
      </c>
      <c r="AF31" s="130">
        <v>19918.72</v>
      </c>
      <c r="AG31" s="150">
        <f t="shared" si="7"/>
        <v>5139.8900000000003</v>
      </c>
      <c r="AI31" s="130">
        <v>14430.759341932782</v>
      </c>
      <c r="AJ31" s="130">
        <v>18202.189999999999</v>
      </c>
      <c r="AK31" s="150">
        <f t="shared" si="8"/>
        <v>-3771.43</v>
      </c>
      <c r="AM31" s="150">
        <v>78953.38934193278</v>
      </c>
      <c r="AN31" s="150">
        <v>79558.94</v>
      </c>
      <c r="AO31" s="150">
        <f t="shared" si="9"/>
        <v>-605.54999999999995</v>
      </c>
      <c r="AQ31" s="130">
        <v>21716.84</v>
      </c>
      <c r="AR31" s="130">
        <v>27820.739999999998</v>
      </c>
      <c r="AS31" s="150">
        <f t="shared" si="10"/>
        <v>-6103.9</v>
      </c>
      <c r="AU31" s="130">
        <v>23339.18</v>
      </c>
      <c r="AV31" s="243">
        <v>16044.86</v>
      </c>
      <c r="AW31" s="215"/>
      <c r="AX31" s="150">
        <v>207919.95527394349</v>
      </c>
      <c r="AY31" s="150">
        <v>210764.09</v>
      </c>
      <c r="AZ31" s="150">
        <f t="shared" si="11"/>
        <v>-2844.13</v>
      </c>
      <c r="BA31" s="162">
        <f t="shared" si="12"/>
        <v>3259.77</v>
      </c>
      <c r="BB31" s="130" t="s">
        <v>348</v>
      </c>
      <c r="BC31" s="130">
        <v>-2844.134726056509</v>
      </c>
      <c r="BD31" s="150"/>
    </row>
    <row r="32" spans="1:56" x14ac:dyDescent="0.3">
      <c r="A32" s="127" t="s">
        <v>42</v>
      </c>
      <c r="B32" s="153">
        <v>5</v>
      </c>
      <c r="C32" s="130">
        <v>150788.746401499</v>
      </c>
      <c r="D32" s="130">
        <v>141295.32</v>
      </c>
      <c r="E32" s="150">
        <f t="shared" si="0"/>
        <v>9493.43</v>
      </c>
      <c r="G32" s="130">
        <v>149677.99422749999</v>
      </c>
      <c r="H32" s="130">
        <v>104120.93</v>
      </c>
      <c r="I32" s="150">
        <f t="shared" si="1"/>
        <v>45557.06</v>
      </c>
      <c r="K32" s="130">
        <v>104506.57</v>
      </c>
      <c r="L32" s="130">
        <v>132600.95000000001</v>
      </c>
      <c r="M32" s="150">
        <f t="shared" si="2"/>
        <v>-28094.38</v>
      </c>
      <c r="O32" s="130">
        <v>110055.18565999999</v>
      </c>
      <c r="P32" s="130">
        <v>138907.57</v>
      </c>
      <c r="Q32" s="150">
        <f t="shared" si="3"/>
        <v>-28852.38</v>
      </c>
      <c r="S32" s="150">
        <v>515028.49628899898</v>
      </c>
      <c r="T32" s="150">
        <v>516924.77</v>
      </c>
      <c r="U32" s="150">
        <f t="shared" si="4"/>
        <v>-1896.27</v>
      </c>
      <c r="W32" s="130">
        <v>118617.61</v>
      </c>
      <c r="X32" s="130">
        <v>132086.13</v>
      </c>
      <c r="Y32" s="150">
        <f t="shared" si="5"/>
        <v>-13468.52</v>
      </c>
      <c r="AA32" s="130">
        <v>114196.27</v>
      </c>
      <c r="AB32" s="130">
        <v>111650.19</v>
      </c>
      <c r="AC32" s="150">
        <f t="shared" si="6"/>
        <v>2546.08</v>
      </c>
      <c r="AE32" s="130">
        <v>145068.51999999999</v>
      </c>
      <c r="AF32" s="130">
        <v>110296.70999999999</v>
      </c>
      <c r="AG32" s="150">
        <f t="shared" si="7"/>
        <v>34771.81</v>
      </c>
      <c r="AI32" s="130">
        <v>110023.20625144584</v>
      </c>
      <c r="AJ32" s="130">
        <v>123841</v>
      </c>
      <c r="AK32" s="150">
        <f t="shared" si="8"/>
        <v>-13817.79</v>
      </c>
      <c r="AM32" s="150">
        <v>487905.60625144583</v>
      </c>
      <c r="AN32" s="150">
        <v>477874.03</v>
      </c>
      <c r="AO32" s="150">
        <f t="shared" si="9"/>
        <v>10031.58</v>
      </c>
      <c r="AQ32" s="130">
        <v>103261.17</v>
      </c>
      <c r="AR32" s="130">
        <v>123463</v>
      </c>
      <c r="AS32" s="150">
        <f t="shared" si="10"/>
        <v>-20201.830000000002</v>
      </c>
      <c r="AU32" s="130">
        <v>130810.5</v>
      </c>
      <c r="AV32" s="243">
        <v>119003</v>
      </c>
      <c r="AW32" s="215"/>
      <c r="AX32" s="150">
        <v>1106195.2725404447</v>
      </c>
      <c r="AY32" s="150">
        <v>1118261.8</v>
      </c>
      <c r="AZ32" s="150">
        <f t="shared" si="11"/>
        <v>-12066.53</v>
      </c>
      <c r="BA32" s="162">
        <f t="shared" si="12"/>
        <v>8135.31</v>
      </c>
      <c r="BB32" s="130" t="s">
        <v>348</v>
      </c>
      <c r="BC32" s="130">
        <v>-12066.527459555306</v>
      </c>
      <c r="BD32" s="150"/>
    </row>
    <row r="33" spans="1:56" x14ac:dyDescent="0.3">
      <c r="A33" s="127" t="s">
        <v>43</v>
      </c>
      <c r="B33" s="153">
        <v>11</v>
      </c>
      <c r="C33" s="130">
        <v>3473.8990710102194</v>
      </c>
      <c r="D33" s="130">
        <v>2854.57</v>
      </c>
      <c r="E33" s="150">
        <f t="shared" si="0"/>
        <v>619.33000000000004</v>
      </c>
      <c r="G33" s="130">
        <v>2924.8241469</v>
      </c>
      <c r="H33" s="130">
        <v>3542.72</v>
      </c>
      <c r="I33" s="150">
        <f t="shared" si="1"/>
        <v>-617.9</v>
      </c>
      <c r="K33" s="130">
        <v>3252.67</v>
      </c>
      <c r="L33" s="130">
        <v>3854.36</v>
      </c>
      <c r="M33" s="150">
        <f t="shared" si="2"/>
        <v>-601.69000000000005</v>
      </c>
      <c r="O33" s="130">
        <v>4198.5146999999997</v>
      </c>
      <c r="P33" s="130">
        <v>4177.9699999999993</v>
      </c>
      <c r="Q33" s="150">
        <f t="shared" si="3"/>
        <v>20.54</v>
      </c>
      <c r="S33" s="150">
        <v>13849.907917910219</v>
      </c>
      <c r="T33" s="150">
        <v>14429.619999999999</v>
      </c>
      <c r="U33" s="150">
        <f t="shared" si="4"/>
        <v>-579.71</v>
      </c>
      <c r="W33" s="130">
        <v>6074.35</v>
      </c>
      <c r="X33" s="130">
        <v>5494.63</v>
      </c>
      <c r="Y33" s="150">
        <f t="shared" si="5"/>
        <v>579.72</v>
      </c>
      <c r="AA33" s="130">
        <v>5605.72</v>
      </c>
      <c r="AB33" s="130">
        <v>3399.73</v>
      </c>
      <c r="AC33" s="150">
        <f t="shared" si="6"/>
        <v>2205.9899999999998</v>
      </c>
      <c r="AE33" s="130">
        <v>3359.76</v>
      </c>
      <c r="AF33" s="130">
        <v>3772.16</v>
      </c>
      <c r="AG33" s="150">
        <f t="shared" si="7"/>
        <v>-412.4</v>
      </c>
      <c r="AI33" s="130">
        <v>3328.2663538088327</v>
      </c>
      <c r="AJ33" s="130">
        <v>3864.7</v>
      </c>
      <c r="AK33" s="150">
        <f t="shared" si="8"/>
        <v>-536.42999999999995</v>
      </c>
      <c r="AM33" s="150">
        <v>18368.096353808833</v>
      </c>
      <c r="AN33" s="150">
        <v>16531.22</v>
      </c>
      <c r="AO33" s="150">
        <f t="shared" si="9"/>
        <v>1836.88</v>
      </c>
      <c r="AQ33" s="130">
        <v>4238.66</v>
      </c>
      <c r="AR33" s="130">
        <v>4751.6900000000005</v>
      </c>
      <c r="AS33" s="150">
        <f t="shared" si="10"/>
        <v>-513.03</v>
      </c>
      <c r="AU33" s="130">
        <v>3560.42</v>
      </c>
      <c r="AV33" s="243">
        <v>3610.19</v>
      </c>
      <c r="AW33" s="215"/>
      <c r="AX33" s="150">
        <v>36456.664271719055</v>
      </c>
      <c r="AY33" s="150">
        <v>35712.53</v>
      </c>
      <c r="AZ33" s="150">
        <f t="shared" si="11"/>
        <v>744.13</v>
      </c>
      <c r="BA33" s="162">
        <f t="shared" si="12"/>
        <v>1257.17</v>
      </c>
      <c r="BB33" s="130">
        <v>744.13427171905641</v>
      </c>
      <c r="BC33" s="130" t="s">
        <v>348</v>
      </c>
      <c r="BD33" s="150"/>
    </row>
    <row r="34" spans="1:56" x14ac:dyDescent="0.3">
      <c r="A34" s="127" t="s">
        <v>44</v>
      </c>
      <c r="B34" s="153">
        <v>2</v>
      </c>
      <c r="C34" s="130">
        <v>31656.917435390111</v>
      </c>
      <c r="D34" s="130">
        <v>46845.78</v>
      </c>
      <c r="E34" s="150">
        <f t="shared" si="0"/>
        <v>-15188.86</v>
      </c>
      <c r="G34" s="130">
        <v>33625.5892239198</v>
      </c>
      <c r="H34" s="130">
        <v>32203.83</v>
      </c>
      <c r="I34" s="150">
        <f t="shared" si="1"/>
        <v>1421.76</v>
      </c>
      <c r="K34" s="130">
        <v>30349.239999999998</v>
      </c>
      <c r="L34" s="130">
        <v>44187.360000000001</v>
      </c>
      <c r="M34" s="150">
        <f t="shared" si="2"/>
        <v>-13838.12</v>
      </c>
      <c r="O34" s="130">
        <v>73687.094250000009</v>
      </c>
      <c r="P34" s="130">
        <v>37255.550000000003</v>
      </c>
      <c r="Q34" s="150">
        <f t="shared" si="3"/>
        <v>36431.54</v>
      </c>
      <c r="S34" s="150">
        <v>169318.84090930992</v>
      </c>
      <c r="T34" s="150">
        <v>160492.52000000002</v>
      </c>
      <c r="U34" s="150">
        <f t="shared" si="4"/>
        <v>8826.32</v>
      </c>
      <c r="W34" s="130">
        <v>47230.64</v>
      </c>
      <c r="X34" s="130">
        <v>62131.060000000005</v>
      </c>
      <c r="Y34" s="150">
        <f t="shared" si="5"/>
        <v>-14900.42</v>
      </c>
      <c r="AA34" s="130">
        <v>28580.68</v>
      </c>
      <c r="AB34" s="130">
        <v>33051.19</v>
      </c>
      <c r="AC34" s="150">
        <f t="shared" si="6"/>
        <v>-4470.51</v>
      </c>
      <c r="AE34" s="130">
        <v>33735.17</v>
      </c>
      <c r="AF34" s="130">
        <v>31914.329999999998</v>
      </c>
      <c r="AG34" s="150">
        <f t="shared" si="7"/>
        <v>1820.84</v>
      </c>
      <c r="AI34" s="130">
        <v>40754.68044768773</v>
      </c>
      <c r="AJ34" s="130">
        <v>50796.86</v>
      </c>
      <c r="AK34" s="150">
        <f t="shared" si="8"/>
        <v>-10042.18</v>
      </c>
      <c r="AM34" s="150">
        <v>150301.17044768773</v>
      </c>
      <c r="AN34" s="150">
        <v>177893.44</v>
      </c>
      <c r="AO34" s="150">
        <f t="shared" si="9"/>
        <v>-27592.27</v>
      </c>
      <c r="AQ34" s="130">
        <v>41434.79</v>
      </c>
      <c r="AR34" s="130">
        <v>49551.82</v>
      </c>
      <c r="AS34" s="150">
        <f t="shared" si="10"/>
        <v>-8117.03</v>
      </c>
      <c r="AU34" s="130">
        <v>57215.53</v>
      </c>
      <c r="AV34" s="243">
        <v>37259.97</v>
      </c>
      <c r="AW34" s="215"/>
      <c r="AX34" s="150">
        <v>361054.80135699763</v>
      </c>
      <c r="AY34" s="150">
        <v>387937.78</v>
      </c>
      <c r="AZ34" s="150">
        <f t="shared" si="11"/>
        <v>-26882.98</v>
      </c>
      <c r="BA34" s="162">
        <f t="shared" si="12"/>
        <v>-18765.95</v>
      </c>
      <c r="BB34" s="130" t="s">
        <v>348</v>
      </c>
      <c r="BC34" s="130">
        <v>-26882.978643002396</v>
      </c>
      <c r="BD34" s="150"/>
    </row>
    <row r="35" spans="1:56" x14ac:dyDescent="0.3">
      <c r="A35" s="127" t="s">
        <v>45</v>
      </c>
      <c r="B35" s="153">
        <v>6</v>
      </c>
      <c r="C35" s="130">
        <v>3347.5036528495289</v>
      </c>
      <c r="D35" s="130">
        <v>2618.21</v>
      </c>
      <c r="E35" s="150">
        <f t="shared" si="0"/>
        <v>729.29</v>
      </c>
      <c r="G35" s="130">
        <v>3231.0537091199999</v>
      </c>
      <c r="H35" s="130">
        <v>2099.23</v>
      </c>
      <c r="I35" s="150">
        <f t="shared" si="1"/>
        <v>1131.82</v>
      </c>
      <c r="K35" s="130">
        <v>2678.71</v>
      </c>
      <c r="L35" s="130">
        <v>2754.38</v>
      </c>
      <c r="M35" s="150">
        <f t="shared" si="2"/>
        <v>-75.67</v>
      </c>
      <c r="O35" s="130">
        <v>1436.8140800000006</v>
      </c>
      <c r="P35" s="130">
        <v>4492.25</v>
      </c>
      <c r="Q35" s="150">
        <f t="shared" si="3"/>
        <v>-3055.44</v>
      </c>
      <c r="S35" s="150">
        <v>10694.081441969529</v>
      </c>
      <c r="T35" s="150">
        <v>11964.07</v>
      </c>
      <c r="U35" s="150">
        <f t="shared" si="4"/>
        <v>-1269.99</v>
      </c>
      <c r="W35" s="130">
        <v>7112.25</v>
      </c>
      <c r="X35" s="130">
        <v>6983.75</v>
      </c>
      <c r="Y35" s="150">
        <f t="shared" si="5"/>
        <v>128.5</v>
      </c>
      <c r="AA35" s="130">
        <v>8520</v>
      </c>
      <c r="AB35" s="130">
        <v>7149.25</v>
      </c>
      <c r="AC35" s="150">
        <f t="shared" si="6"/>
        <v>1370.75</v>
      </c>
      <c r="AE35" s="130">
        <v>7121.5</v>
      </c>
      <c r="AF35" s="130">
        <v>9715.7899999999991</v>
      </c>
      <c r="AG35" s="150">
        <f t="shared" si="7"/>
        <v>-2594.29</v>
      </c>
      <c r="AI35" s="130">
        <v>10556.741680528357</v>
      </c>
      <c r="AJ35" s="130">
        <v>8970.89</v>
      </c>
      <c r="AK35" s="150">
        <f t="shared" si="8"/>
        <v>1585.85</v>
      </c>
      <c r="AM35" s="150">
        <v>33310.491680528357</v>
      </c>
      <c r="AN35" s="150">
        <v>32819.68</v>
      </c>
      <c r="AO35" s="150">
        <f t="shared" si="9"/>
        <v>490.81</v>
      </c>
      <c r="AQ35" s="130">
        <v>7605.4</v>
      </c>
      <c r="AR35" s="223">
        <v>6702.01</v>
      </c>
      <c r="AS35" s="150">
        <f t="shared" si="10"/>
        <v>903.39</v>
      </c>
      <c r="AU35" s="130">
        <v>8042.28</v>
      </c>
      <c r="AV35" s="243">
        <v>5123.6400000000003</v>
      </c>
      <c r="AW35" s="215"/>
      <c r="AX35" s="150">
        <v>51609.97312249789</v>
      </c>
      <c r="AY35" s="150">
        <v>52988.67</v>
      </c>
      <c r="AZ35" s="150">
        <f t="shared" si="11"/>
        <v>-1378.7</v>
      </c>
      <c r="BA35" s="162">
        <f t="shared" si="12"/>
        <v>-779.18</v>
      </c>
      <c r="BB35" s="130" t="s">
        <v>348</v>
      </c>
      <c r="BC35" s="130">
        <v>-1378.6968775021087</v>
      </c>
      <c r="BD35" s="150"/>
    </row>
    <row r="36" spans="1:56" x14ac:dyDescent="0.3">
      <c r="A36" s="127" t="s">
        <v>46</v>
      </c>
      <c r="B36" s="153">
        <v>4</v>
      </c>
      <c r="C36" s="130">
        <v>3265.109639636029</v>
      </c>
      <c r="D36" s="130">
        <v>4006.21</v>
      </c>
      <c r="E36" s="150">
        <f t="shared" si="0"/>
        <v>-741.1</v>
      </c>
      <c r="G36" s="130">
        <v>3310.1519517702</v>
      </c>
      <c r="H36" s="130">
        <v>8008.2400000000007</v>
      </c>
      <c r="I36" s="150">
        <f t="shared" si="1"/>
        <v>-4698.09</v>
      </c>
      <c r="K36" s="130">
        <v>3720.78</v>
      </c>
      <c r="L36" s="130">
        <v>7393.67</v>
      </c>
      <c r="M36" s="150">
        <f t="shared" si="2"/>
        <v>-3672.89</v>
      </c>
      <c r="O36" s="130">
        <v>14487.386549999999</v>
      </c>
      <c r="P36" s="130">
        <v>7313.81</v>
      </c>
      <c r="Q36" s="150">
        <f t="shared" si="3"/>
        <v>7173.58</v>
      </c>
      <c r="S36" s="150">
        <v>24783.428141406228</v>
      </c>
      <c r="T36" s="150">
        <v>26721.930000000004</v>
      </c>
      <c r="U36" s="150">
        <f t="shared" si="4"/>
        <v>-1938.5</v>
      </c>
      <c r="W36" s="130">
        <v>5739.65</v>
      </c>
      <c r="X36" s="130">
        <v>7514.02</v>
      </c>
      <c r="Y36" s="150">
        <f t="shared" si="5"/>
        <v>-1774.37</v>
      </c>
      <c r="AA36" s="130">
        <v>8123.5</v>
      </c>
      <c r="AB36" s="130">
        <v>6808.7800000000007</v>
      </c>
      <c r="AC36" s="150">
        <f t="shared" si="6"/>
        <v>1314.72</v>
      </c>
      <c r="AE36" s="130">
        <v>11779.26</v>
      </c>
      <c r="AF36" s="130">
        <v>16460.98</v>
      </c>
      <c r="AG36" s="150">
        <f t="shared" si="7"/>
        <v>-4681.72</v>
      </c>
      <c r="AI36" s="130">
        <v>16442.194654575891</v>
      </c>
      <c r="AJ36" s="130">
        <v>17373.21</v>
      </c>
      <c r="AK36" s="150">
        <f t="shared" si="8"/>
        <v>-931.02</v>
      </c>
      <c r="AM36" s="150">
        <v>42084.604654575887</v>
      </c>
      <c r="AN36" s="150">
        <v>48156.99</v>
      </c>
      <c r="AO36" s="150">
        <f t="shared" si="9"/>
        <v>-6072.39</v>
      </c>
      <c r="AQ36" s="130">
        <v>11407.800000000001</v>
      </c>
      <c r="AR36" s="223">
        <v>8505.48</v>
      </c>
      <c r="AS36" s="150">
        <f t="shared" si="10"/>
        <v>2902.32</v>
      </c>
      <c r="AU36" s="130">
        <v>7545.3</v>
      </c>
      <c r="AV36" s="243">
        <v>8682.2200000000012</v>
      </c>
      <c r="AW36" s="215"/>
      <c r="AX36" s="150">
        <v>78275.832795982118</v>
      </c>
      <c r="AY36" s="150">
        <v>83514.399999999994</v>
      </c>
      <c r="AZ36" s="150">
        <f t="shared" si="11"/>
        <v>-5238.57</v>
      </c>
      <c r="BA36" s="162">
        <f t="shared" si="12"/>
        <v>-8010.89</v>
      </c>
      <c r="BB36" s="130" t="s">
        <v>348</v>
      </c>
      <c r="BC36" s="130">
        <v>-5238.5672040178761</v>
      </c>
      <c r="BD36" s="150"/>
    </row>
    <row r="37" spans="1:56" x14ac:dyDescent="0.3">
      <c r="A37" s="127" t="s">
        <v>47</v>
      </c>
      <c r="B37" s="153">
        <v>1</v>
      </c>
      <c r="C37" s="130">
        <v>2970.3713239125696</v>
      </c>
      <c r="D37" s="130">
        <v>947.79000000000008</v>
      </c>
      <c r="E37" s="150">
        <f t="shared" si="0"/>
        <v>2022.58</v>
      </c>
      <c r="G37" s="130">
        <v>1504.60159518</v>
      </c>
      <c r="H37" s="130">
        <v>771.18000000000006</v>
      </c>
      <c r="I37" s="150">
        <f t="shared" si="1"/>
        <v>733.42</v>
      </c>
      <c r="K37" s="130">
        <v>0</v>
      </c>
      <c r="L37" s="130">
        <v>1385.46</v>
      </c>
      <c r="M37" s="150">
        <f t="shared" si="2"/>
        <v>-1385.46</v>
      </c>
      <c r="O37" s="130">
        <v>0</v>
      </c>
      <c r="P37" s="130">
        <v>0</v>
      </c>
      <c r="Q37" s="150">
        <f t="shared" si="3"/>
        <v>0</v>
      </c>
      <c r="S37" s="150">
        <v>4474.97291909257</v>
      </c>
      <c r="T37" s="150">
        <v>3104.4300000000003</v>
      </c>
      <c r="U37" s="150">
        <f t="shared" si="4"/>
        <v>1370.54</v>
      </c>
      <c r="W37" s="130">
        <v>0</v>
      </c>
      <c r="X37" s="130">
        <v>1797.3</v>
      </c>
      <c r="Y37" s="150">
        <f t="shared" si="5"/>
        <v>-1797.3</v>
      </c>
      <c r="AA37" s="130">
        <v>24.460000000000036</v>
      </c>
      <c r="AB37" s="130">
        <v>1503.27</v>
      </c>
      <c r="AC37" s="150">
        <f t="shared" si="6"/>
        <v>-1478.81</v>
      </c>
      <c r="AE37" s="130">
        <v>3062.3</v>
      </c>
      <c r="AF37" s="130">
        <v>2652.38</v>
      </c>
      <c r="AG37" s="150">
        <f t="shared" si="7"/>
        <v>409.92</v>
      </c>
      <c r="AI37" s="130">
        <v>4103.5529306859025</v>
      </c>
      <c r="AJ37" s="130">
        <v>0</v>
      </c>
      <c r="AK37" s="150">
        <f t="shared" si="8"/>
        <v>4103.55</v>
      </c>
      <c r="AM37" s="150">
        <v>7190.3129306859028</v>
      </c>
      <c r="AN37" s="150">
        <v>5952.95</v>
      </c>
      <c r="AO37" s="150">
        <f t="shared" si="9"/>
        <v>1237.3599999999999</v>
      </c>
      <c r="AQ37" s="130">
        <v>0</v>
      </c>
      <c r="AR37" s="130">
        <v>1845.51</v>
      </c>
      <c r="AS37" s="150">
        <f t="shared" si="10"/>
        <v>-1845.51</v>
      </c>
      <c r="AU37" s="130">
        <v>0</v>
      </c>
      <c r="AV37" s="243">
        <v>489.33</v>
      </c>
      <c r="AW37" s="215"/>
      <c r="AX37" s="150">
        <v>11665.285849778473</v>
      </c>
      <c r="AY37" s="150">
        <v>10902.890000000001</v>
      </c>
      <c r="AZ37" s="150">
        <f t="shared" si="11"/>
        <v>762.4</v>
      </c>
      <c r="BA37" s="162">
        <f t="shared" si="12"/>
        <v>2607.9</v>
      </c>
      <c r="BB37" s="130">
        <v>762.39584977847153</v>
      </c>
      <c r="BC37" s="130" t="s">
        <v>348</v>
      </c>
      <c r="BD37" s="150"/>
    </row>
    <row r="38" spans="1:56" x14ac:dyDescent="0.3">
      <c r="A38" s="127" t="s">
        <v>48</v>
      </c>
      <c r="B38" s="153">
        <v>1</v>
      </c>
      <c r="C38" s="130">
        <v>52630.854629270514</v>
      </c>
      <c r="D38" s="130">
        <v>53347.06</v>
      </c>
      <c r="E38" s="150">
        <f t="shared" si="0"/>
        <v>-716.21</v>
      </c>
      <c r="G38" s="130">
        <v>51333.745035300002</v>
      </c>
      <c r="H38" s="130">
        <v>40009.350000000006</v>
      </c>
      <c r="I38" s="150">
        <f t="shared" si="1"/>
        <v>11324.4</v>
      </c>
      <c r="K38" s="130">
        <v>54145</v>
      </c>
      <c r="L38" s="130">
        <v>53775.229999999996</v>
      </c>
      <c r="M38" s="150">
        <f t="shared" si="2"/>
        <v>369.77</v>
      </c>
      <c r="O38" s="130">
        <v>47181.585650000001</v>
      </c>
      <c r="P38" s="130">
        <v>45462.369999999995</v>
      </c>
      <c r="Q38" s="150">
        <f t="shared" si="3"/>
        <v>1719.22</v>
      </c>
      <c r="S38" s="150">
        <v>205291.18531457052</v>
      </c>
      <c r="T38" s="150">
        <v>192594.01</v>
      </c>
      <c r="U38" s="150">
        <f t="shared" si="4"/>
        <v>12697.18</v>
      </c>
      <c r="W38" s="130">
        <v>53116.24</v>
      </c>
      <c r="X38" s="130">
        <v>51564.229999999996</v>
      </c>
      <c r="Y38" s="150">
        <f t="shared" si="5"/>
        <v>1552.01</v>
      </c>
      <c r="AA38" s="130">
        <v>44743.83</v>
      </c>
      <c r="AB38" s="130">
        <v>47256.639999999999</v>
      </c>
      <c r="AC38" s="150">
        <f t="shared" si="6"/>
        <v>-2512.81</v>
      </c>
      <c r="AE38" s="130">
        <v>53463.76</v>
      </c>
      <c r="AF38" s="130">
        <v>60713.17</v>
      </c>
      <c r="AG38" s="150">
        <f t="shared" si="7"/>
        <v>-7249.41</v>
      </c>
      <c r="AI38" s="130">
        <v>52416.3173528056</v>
      </c>
      <c r="AJ38" s="130">
        <v>56409.86</v>
      </c>
      <c r="AK38" s="150">
        <f t="shared" si="8"/>
        <v>-3993.54</v>
      </c>
      <c r="AM38" s="150">
        <v>203740.14735280562</v>
      </c>
      <c r="AN38" s="150">
        <v>215943.89999999997</v>
      </c>
      <c r="AO38" s="150">
        <f t="shared" si="9"/>
        <v>-12203.75</v>
      </c>
      <c r="AQ38" s="130">
        <v>61511.25</v>
      </c>
      <c r="AR38" s="130">
        <v>54286.570000000007</v>
      </c>
      <c r="AS38" s="150">
        <f t="shared" si="10"/>
        <v>7224.68</v>
      </c>
      <c r="AU38" s="130">
        <v>54582.43</v>
      </c>
      <c r="AV38" s="243">
        <v>61081.599999999991</v>
      </c>
      <c r="AW38" s="215"/>
      <c r="AX38" s="150">
        <v>470542.58266737615</v>
      </c>
      <c r="AY38" s="150">
        <v>462824.48</v>
      </c>
      <c r="AZ38" s="150">
        <f t="shared" si="11"/>
        <v>7718.1</v>
      </c>
      <c r="BA38" s="162">
        <f t="shared" si="12"/>
        <v>493.43</v>
      </c>
      <c r="BB38" s="130">
        <v>7718.1026673761662</v>
      </c>
      <c r="BC38" s="130" t="s">
        <v>348</v>
      </c>
      <c r="BD38" s="150"/>
    </row>
    <row r="39" spans="1:56" x14ac:dyDescent="0.3">
      <c r="A39" s="127" t="s">
        <v>49</v>
      </c>
      <c r="B39" s="153">
        <v>8</v>
      </c>
      <c r="C39" s="130">
        <v>60136.570046765875</v>
      </c>
      <c r="D39" s="130">
        <v>58470.879999999997</v>
      </c>
      <c r="E39" s="150">
        <f t="shared" si="0"/>
        <v>1665.69</v>
      </c>
      <c r="G39" s="130">
        <v>60885.6423708</v>
      </c>
      <c r="H39" s="130">
        <v>61798.430000000008</v>
      </c>
      <c r="I39" s="150">
        <f t="shared" si="1"/>
        <v>-912.79</v>
      </c>
      <c r="K39" s="130">
        <v>57538.07</v>
      </c>
      <c r="L39" s="130">
        <v>57429.14</v>
      </c>
      <c r="M39" s="150">
        <f t="shared" si="2"/>
        <v>108.93</v>
      </c>
      <c r="O39" s="130">
        <v>73503.080490000022</v>
      </c>
      <c r="P39" s="130">
        <v>62662.95</v>
      </c>
      <c r="Q39" s="150">
        <f t="shared" si="3"/>
        <v>10840.13</v>
      </c>
      <c r="S39" s="150">
        <v>252063.3629075659</v>
      </c>
      <c r="T39" s="150">
        <v>240361.40000000002</v>
      </c>
      <c r="U39" s="150">
        <f t="shared" si="4"/>
        <v>11701.96</v>
      </c>
      <c r="W39" s="130">
        <v>65553.36</v>
      </c>
      <c r="X39" s="130">
        <v>64391.179999999993</v>
      </c>
      <c r="Y39" s="150">
        <f t="shared" si="5"/>
        <v>1162.18</v>
      </c>
      <c r="AA39" s="130">
        <v>51782.04</v>
      </c>
      <c r="AB39" s="130">
        <v>54941.4</v>
      </c>
      <c r="AC39" s="150">
        <f t="shared" si="6"/>
        <v>-3159.36</v>
      </c>
      <c r="AE39" s="130">
        <v>59069.82</v>
      </c>
      <c r="AF39" s="130">
        <v>63622.46</v>
      </c>
      <c r="AG39" s="150">
        <f t="shared" si="7"/>
        <v>-4552.6400000000003</v>
      </c>
      <c r="AI39" s="130">
        <v>56381.460189465768</v>
      </c>
      <c r="AJ39" s="130">
        <v>79216.7</v>
      </c>
      <c r="AK39" s="150">
        <f t="shared" si="8"/>
        <v>-22835.24</v>
      </c>
      <c r="AM39" s="150">
        <v>232786.68018946575</v>
      </c>
      <c r="AN39" s="150">
        <v>262171.74</v>
      </c>
      <c r="AO39" s="150">
        <f t="shared" si="9"/>
        <v>-29385.06</v>
      </c>
      <c r="AQ39" s="130">
        <v>74180.989999999991</v>
      </c>
      <c r="AR39" s="130">
        <v>69724.66</v>
      </c>
      <c r="AS39" s="150">
        <f t="shared" si="10"/>
        <v>4456.33</v>
      </c>
      <c r="AU39" s="130">
        <v>65001.94</v>
      </c>
      <c r="AV39" s="243">
        <v>61250.29</v>
      </c>
      <c r="AW39" s="215"/>
      <c r="AX39" s="150">
        <v>559031.03309703164</v>
      </c>
      <c r="AY39" s="150">
        <v>572257.80000000005</v>
      </c>
      <c r="AZ39" s="150">
        <f t="shared" si="11"/>
        <v>-13226.77</v>
      </c>
      <c r="BA39" s="162">
        <f t="shared" si="12"/>
        <v>-17683.099999999999</v>
      </c>
      <c r="BB39" s="130" t="s">
        <v>348</v>
      </c>
      <c r="BC39" s="130">
        <v>-13226.766902968404</v>
      </c>
      <c r="BD39" s="150"/>
    </row>
    <row r="40" spans="1:56" x14ac:dyDescent="0.3">
      <c r="A40" s="127" t="s">
        <v>50</v>
      </c>
      <c r="B40" s="153">
        <v>10</v>
      </c>
      <c r="C40" s="130">
        <v>58424.790973830422</v>
      </c>
      <c r="D40" s="130">
        <v>58424.79</v>
      </c>
      <c r="E40" s="150">
        <f t="shared" si="0"/>
        <v>0</v>
      </c>
      <c r="G40" s="130">
        <v>65681.197315165191</v>
      </c>
      <c r="H40" s="130">
        <v>64106.619999999995</v>
      </c>
      <c r="I40" s="150">
        <f t="shared" si="1"/>
        <v>1574.58</v>
      </c>
      <c r="K40" s="130">
        <v>58490</v>
      </c>
      <c r="L40" s="130">
        <v>66248.84</v>
      </c>
      <c r="M40" s="150">
        <f t="shared" si="2"/>
        <v>-7758.84</v>
      </c>
      <c r="O40" s="130">
        <v>64583.38470000001</v>
      </c>
      <c r="P40" s="130">
        <v>57157.09</v>
      </c>
      <c r="Q40" s="150">
        <f t="shared" si="3"/>
        <v>7426.29</v>
      </c>
      <c r="S40" s="150">
        <v>247179.37298899563</v>
      </c>
      <c r="T40" s="150">
        <v>245937.34</v>
      </c>
      <c r="U40" s="150">
        <f t="shared" si="4"/>
        <v>1242.03</v>
      </c>
      <c r="W40" s="130">
        <v>60758.23</v>
      </c>
      <c r="X40" s="130">
        <v>63582.89</v>
      </c>
      <c r="Y40" s="150">
        <f t="shared" si="5"/>
        <v>-2824.66</v>
      </c>
      <c r="AA40" s="130">
        <v>60698.97</v>
      </c>
      <c r="AB40" s="130">
        <v>53769.64</v>
      </c>
      <c r="AC40" s="150">
        <f t="shared" si="6"/>
        <v>6929.33</v>
      </c>
      <c r="AE40" s="130">
        <v>49996.04</v>
      </c>
      <c r="AF40" s="130">
        <v>87636.12</v>
      </c>
      <c r="AG40" s="150">
        <f t="shared" si="7"/>
        <v>-37640.080000000002</v>
      </c>
      <c r="AI40" s="130">
        <v>82942.498780909518</v>
      </c>
      <c r="AJ40" s="130">
        <v>67049.36</v>
      </c>
      <c r="AK40" s="150">
        <f t="shared" si="8"/>
        <v>15893.14</v>
      </c>
      <c r="AM40" s="150">
        <v>254395.73878090954</v>
      </c>
      <c r="AN40" s="150">
        <v>272038.01</v>
      </c>
      <c r="AO40" s="150">
        <f t="shared" si="9"/>
        <v>-17642.27</v>
      </c>
      <c r="AQ40" s="130">
        <v>65832.810000000012</v>
      </c>
      <c r="AR40" s="130">
        <v>62274.2</v>
      </c>
      <c r="AS40" s="150">
        <f t="shared" si="10"/>
        <v>3558.61</v>
      </c>
      <c r="AU40" s="130">
        <v>76592.12</v>
      </c>
      <c r="AV40" s="223">
        <v>61044.52</v>
      </c>
      <c r="AW40" s="215"/>
      <c r="AX40" s="150">
        <v>567407.92176990525</v>
      </c>
      <c r="AY40" s="150">
        <v>580249.54999999993</v>
      </c>
      <c r="AZ40" s="150">
        <f t="shared" si="11"/>
        <v>-12841.63</v>
      </c>
      <c r="BA40" s="162">
        <f t="shared" si="12"/>
        <v>-16400.240000000002</v>
      </c>
      <c r="BB40" s="130" t="s">
        <v>348</v>
      </c>
      <c r="BC40" s="130">
        <v>-12841.628230094677</v>
      </c>
      <c r="BD40" s="150"/>
    </row>
    <row r="41" spans="1:56" x14ac:dyDescent="0.3">
      <c r="A41" s="127" t="s">
        <v>51</v>
      </c>
      <c r="B41" s="153">
        <v>8</v>
      </c>
      <c r="C41" s="130">
        <v>17202.574405942632</v>
      </c>
      <c r="D41" s="130">
        <v>14666.2</v>
      </c>
      <c r="E41" s="150">
        <f t="shared" si="0"/>
        <v>2536.37</v>
      </c>
      <c r="G41" s="130">
        <v>15759.473947024202</v>
      </c>
      <c r="H41" s="130">
        <v>20049.55</v>
      </c>
      <c r="I41" s="150">
        <f t="shared" si="1"/>
        <v>-4290.08</v>
      </c>
      <c r="K41" s="130">
        <v>14495.380000000001</v>
      </c>
      <c r="L41" s="130">
        <v>17427.010000000002</v>
      </c>
      <c r="M41" s="150">
        <f t="shared" si="2"/>
        <v>-2931.63</v>
      </c>
      <c r="O41" s="130">
        <v>28322.974349999997</v>
      </c>
      <c r="P41" s="130">
        <v>19947.249999999996</v>
      </c>
      <c r="Q41" s="150">
        <f t="shared" si="3"/>
        <v>8375.7199999999993</v>
      </c>
      <c r="S41" s="150">
        <v>75780.402702966821</v>
      </c>
      <c r="T41" s="150">
        <v>72090.009999999995</v>
      </c>
      <c r="U41" s="150">
        <f t="shared" si="4"/>
        <v>3690.39</v>
      </c>
      <c r="W41" s="130">
        <v>16735.86</v>
      </c>
      <c r="X41" s="130">
        <v>17401.800000000003</v>
      </c>
      <c r="Y41" s="150">
        <f t="shared" si="5"/>
        <v>-665.94</v>
      </c>
      <c r="AA41" s="130">
        <v>13625.619999999999</v>
      </c>
      <c r="AB41" s="130">
        <v>14993.33</v>
      </c>
      <c r="AC41" s="150">
        <f t="shared" si="6"/>
        <v>-1367.71</v>
      </c>
      <c r="AE41" s="130">
        <v>18426.72</v>
      </c>
      <c r="AF41" s="130">
        <v>13375.01</v>
      </c>
      <c r="AG41" s="150">
        <f t="shared" si="7"/>
        <v>5051.71</v>
      </c>
      <c r="AI41" s="130">
        <v>8491.4488751015797</v>
      </c>
      <c r="AJ41" s="130">
        <v>16779.669999999998</v>
      </c>
      <c r="AK41" s="150">
        <f t="shared" si="8"/>
        <v>-8288.2199999999993</v>
      </c>
      <c r="AM41" s="150">
        <v>57279.648875101579</v>
      </c>
      <c r="AN41" s="150">
        <v>62549.810000000005</v>
      </c>
      <c r="AO41" s="150">
        <f t="shared" si="9"/>
        <v>-5270.16</v>
      </c>
      <c r="AQ41" s="130">
        <v>14150.91</v>
      </c>
      <c r="AR41" s="223">
        <v>17083.12</v>
      </c>
      <c r="AS41" s="150">
        <f t="shared" si="10"/>
        <v>-2932.21</v>
      </c>
      <c r="AU41" s="130">
        <v>22004.62</v>
      </c>
      <c r="AV41" s="243">
        <v>15720.570000000002</v>
      </c>
      <c r="AW41" s="215"/>
      <c r="AX41" s="150">
        <v>147210.96157806841</v>
      </c>
      <c r="AY41" s="150">
        <v>151527.67999999999</v>
      </c>
      <c r="AZ41" s="150">
        <f t="shared" si="11"/>
        <v>-4316.72</v>
      </c>
      <c r="BA41" s="162">
        <f t="shared" si="12"/>
        <v>-1579.77</v>
      </c>
      <c r="BB41" s="130" t="s">
        <v>348</v>
      </c>
      <c r="BC41" s="130">
        <v>-4316.7184219315823</v>
      </c>
      <c r="BD41" s="150"/>
    </row>
    <row r="42" spans="1:56" x14ac:dyDescent="0.3">
      <c r="A42" s="127" t="s">
        <v>52</v>
      </c>
      <c r="B42" s="153">
        <v>4</v>
      </c>
      <c r="C42" s="130">
        <v>2832.0275888788769</v>
      </c>
      <c r="D42" s="130">
        <v>3111.05</v>
      </c>
      <c r="E42" s="150">
        <f t="shared" si="0"/>
        <v>-279.02</v>
      </c>
      <c r="G42" s="130">
        <v>2333.22276354</v>
      </c>
      <c r="H42" s="130">
        <v>1558.6599999999999</v>
      </c>
      <c r="I42" s="150">
        <f t="shared" si="1"/>
        <v>774.56</v>
      </c>
      <c r="K42" s="130">
        <v>2327</v>
      </c>
      <c r="L42" s="130">
        <v>2403.86</v>
      </c>
      <c r="M42" s="150">
        <f t="shared" si="2"/>
        <v>-76.86</v>
      </c>
      <c r="O42" s="130">
        <v>1803.7997600000001</v>
      </c>
      <c r="P42" s="130">
        <v>1691.09</v>
      </c>
      <c r="Q42" s="150">
        <f t="shared" si="3"/>
        <v>112.71</v>
      </c>
      <c r="S42" s="150">
        <v>9296.0501124188777</v>
      </c>
      <c r="T42" s="150">
        <v>8764.66</v>
      </c>
      <c r="U42" s="150">
        <f t="shared" si="4"/>
        <v>531.39</v>
      </c>
      <c r="W42" s="130">
        <v>2224.91</v>
      </c>
      <c r="X42" s="130">
        <v>3065.37</v>
      </c>
      <c r="Y42" s="150">
        <f t="shared" si="5"/>
        <v>-840.46</v>
      </c>
      <c r="AA42" s="130">
        <v>1569.6100000000001</v>
      </c>
      <c r="AB42" s="130">
        <v>2112.98</v>
      </c>
      <c r="AC42" s="150">
        <f t="shared" si="6"/>
        <v>-543.37</v>
      </c>
      <c r="AE42" s="130">
        <v>3549.45</v>
      </c>
      <c r="AF42" s="130">
        <v>4320.1499999999996</v>
      </c>
      <c r="AG42" s="150">
        <f t="shared" si="7"/>
        <v>-770.7</v>
      </c>
      <c r="AI42" s="130">
        <v>5538.3240612685404</v>
      </c>
      <c r="AJ42" s="130">
        <v>2681.74</v>
      </c>
      <c r="AK42" s="150">
        <f t="shared" si="8"/>
        <v>2856.58</v>
      </c>
      <c r="AM42" s="150">
        <v>12882.29406126854</v>
      </c>
      <c r="AN42" s="150">
        <v>12180.24</v>
      </c>
      <c r="AO42" s="150">
        <f t="shared" si="9"/>
        <v>702.05</v>
      </c>
      <c r="AQ42" s="130">
        <v>2603</v>
      </c>
      <c r="AR42" s="130">
        <v>2850.55</v>
      </c>
      <c r="AS42" s="150">
        <f t="shared" si="10"/>
        <v>-247.55</v>
      </c>
      <c r="AU42" s="130">
        <v>1241.3</v>
      </c>
      <c r="AV42" s="243">
        <v>1732.95</v>
      </c>
      <c r="AW42" s="215"/>
      <c r="AX42" s="150">
        <v>24781.344173687416</v>
      </c>
      <c r="AY42" s="150">
        <v>23795.45</v>
      </c>
      <c r="AZ42" s="150">
        <f t="shared" si="11"/>
        <v>985.89</v>
      </c>
      <c r="BA42" s="162">
        <f t="shared" si="12"/>
        <v>1233.44</v>
      </c>
      <c r="BB42" s="130">
        <v>985.89417368741488</v>
      </c>
      <c r="BC42" s="130" t="s">
        <v>348</v>
      </c>
      <c r="BD42" s="150"/>
    </row>
    <row r="43" spans="1:56" x14ac:dyDescent="0.3">
      <c r="A43" s="127" t="s">
        <v>53</v>
      </c>
      <c r="B43" s="153">
        <v>1</v>
      </c>
      <c r="C43" s="130">
        <v>1523.6572673589449</v>
      </c>
      <c r="D43" s="130">
        <v>1320.18</v>
      </c>
      <c r="E43" s="150">
        <f t="shared" si="0"/>
        <v>203.48</v>
      </c>
      <c r="G43" s="130">
        <v>3893.7610279800001</v>
      </c>
      <c r="H43" s="130">
        <v>1643.27</v>
      </c>
      <c r="I43" s="150">
        <f t="shared" si="1"/>
        <v>2250.4899999999998</v>
      </c>
      <c r="K43" s="130">
        <v>3903.52</v>
      </c>
      <c r="L43" s="130">
        <v>2145.2200000000003</v>
      </c>
      <c r="M43" s="150">
        <f t="shared" si="2"/>
        <v>1758.3</v>
      </c>
      <c r="O43" s="130">
        <v>0</v>
      </c>
      <c r="P43" s="130">
        <v>2143.42</v>
      </c>
      <c r="Q43" s="150">
        <f t="shared" si="3"/>
        <v>-2143.42</v>
      </c>
      <c r="S43" s="150">
        <v>9320.938295338945</v>
      </c>
      <c r="T43" s="150">
        <v>7252.09</v>
      </c>
      <c r="U43" s="150">
        <f t="shared" si="4"/>
        <v>2068.85</v>
      </c>
      <c r="W43" s="130">
        <v>2411.71</v>
      </c>
      <c r="X43" s="130">
        <v>2051.6</v>
      </c>
      <c r="Y43" s="150">
        <f t="shared" si="5"/>
        <v>360.11</v>
      </c>
      <c r="AA43" s="130">
        <v>394.15000000000009</v>
      </c>
      <c r="AB43" s="130">
        <v>2413.75</v>
      </c>
      <c r="AC43" s="150">
        <f t="shared" si="6"/>
        <v>-2019.6</v>
      </c>
      <c r="AE43" s="130">
        <v>6797.54</v>
      </c>
      <c r="AF43" s="130">
        <v>3877.54</v>
      </c>
      <c r="AG43" s="150">
        <f t="shared" si="7"/>
        <v>2920</v>
      </c>
      <c r="AI43" s="130">
        <v>5128.0331081564082</v>
      </c>
      <c r="AJ43" s="130">
        <v>2924.38</v>
      </c>
      <c r="AK43" s="150">
        <f t="shared" si="8"/>
        <v>2203.65</v>
      </c>
      <c r="AM43" s="150">
        <v>14731.433108156409</v>
      </c>
      <c r="AN43" s="150">
        <v>11267.27</v>
      </c>
      <c r="AO43" s="150">
        <f t="shared" si="9"/>
        <v>3464.16</v>
      </c>
      <c r="AQ43" s="130">
        <v>1429.5999999999995</v>
      </c>
      <c r="AR43" s="130">
        <v>1795.23</v>
      </c>
      <c r="AS43" s="150">
        <f t="shared" si="10"/>
        <v>-365.63</v>
      </c>
      <c r="AU43" s="130">
        <v>4627.4799999999996</v>
      </c>
      <c r="AV43" s="243">
        <v>2583.27</v>
      </c>
      <c r="AW43" s="215"/>
      <c r="AX43" s="150">
        <v>25481.97140349535</v>
      </c>
      <c r="AY43" s="150">
        <v>20314.59</v>
      </c>
      <c r="AZ43" s="150">
        <f t="shared" si="11"/>
        <v>5167.38</v>
      </c>
      <c r="BA43" s="162">
        <f t="shared" si="12"/>
        <v>5533.01</v>
      </c>
      <c r="BB43" s="130">
        <v>5167.3814034953502</v>
      </c>
      <c r="BC43" s="130" t="s">
        <v>348</v>
      </c>
      <c r="BD43" s="150"/>
    </row>
    <row r="44" spans="1:56" x14ac:dyDescent="0.3">
      <c r="A44" s="127" t="s">
        <v>54</v>
      </c>
      <c r="B44" s="153">
        <v>2</v>
      </c>
      <c r="C44" s="130">
        <v>38838.586599576003</v>
      </c>
      <c r="D44" s="130">
        <v>18573.900000000001</v>
      </c>
      <c r="E44" s="150">
        <f t="shared" si="0"/>
        <v>20264.689999999999</v>
      </c>
      <c r="G44" s="130">
        <v>34314.529892583596</v>
      </c>
      <c r="H44" s="130">
        <v>32164.400000000001</v>
      </c>
      <c r="I44" s="150">
        <f t="shared" si="1"/>
        <v>2150.13</v>
      </c>
      <c r="K44" s="130">
        <v>29279.31</v>
      </c>
      <c r="L44" s="130">
        <v>34691.340000000004</v>
      </c>
      <c r="M44" s="150">
        <f t="shared" si="2"/>
        <v>-5412.03</v>
      </c>
      <c r="O44" s="130">
        <v>35065.855530000001</v>
      </c>
      <c r="P44" s="130">
        <v>52861.65</v>
      </c>
      <c r="Q44" s="150">
        <f t="shared" si="3"/>
        <v>-17795.79</v>
      </c>
      <c r="S44" s="150">
        <v>137498.2820221596</v>
      </c>
      <c r="T44" s="150">
        <v>138291.29</v>
      </c>
      <c r="U44" s="150">
        <f t="shared" si="4"/>
        <v>-793.01</v>
      </c>
      <c r="W44" s="130">
        <v>34585.120000000003</v>
      </c>
      <c r="X44" s="130">
        <v>36531.15</v>
      </c>
      <c r="Y44" s="150">
        <f t="shared" si="5"/>
        <v>-1946.03</v>
      </c>
      <c r="AA44" s="130">
        <v>51564</v>
      </c>
      <c r="AB44" s="130">
        <v>41821.69</v>
      </c>
      <c r="AC44" s="150">
        <f t="shared" si="6"/>
        <v>9742.31</v>
      </c>
      <c r="AE44" s="130">
        <v>41376.239999999998</v>
      </c>
      <c r="AF44" s="130">
        <v>31797.809999999998</v>
      </c>
      <c r="AG44" s="150">
        <f t="shared" si="7"/>
        <v>9578.43</v>
      </c>
      <c r="AI44" s="130">
        <v>34155.895325605801</v>
      </c>
      <c r="AJ44" s="130">
        <v>36444.089999999997</v>
      </c>
      <c r="AK44" s="150">
        <f t="shared" si="8"/>
        <v>-2288.19</v>
      </c>
      <c r="AM44" s="150">
        <v>161681.2553256058</v>
      </c>
      <c r="AN44" s="150">
        <v>146594.74</v>
      </c>
      <c r="AO44" s="150">
        <f t="shared" si="9"/>
        <v>15086.52</v>
      </c>
      <c r="AQ44" s="130">
        <v>34713.11</v>
      </c>
      <c r="AR44" s="130">
        <v>31602.720000000001</v>
      </c>
      <c r="AS44" s="150">
        <f t="shared" si="10"/>
        <v>3110.39</v>
      </c>
      <c r="AU44" s="130">
        <v>32718.53</v>
      </c>
      <c r="AV44" s="243">
        <v>28125.25</v>
      </c>
      <c r="AW44" s="215"/>
      <c r="AX44" s="150">
        <v>333892.64734776539</v>
      </c>
      <c r="AY44" s="150">
        <v>316488.75</v>
      </c>
      <c r="AZ44" s="150">
        <f t="shared" si="11"/>
        <v>17403.900000000001</v>
      </c>
      <c r="BA44" s="162">
        <f t="shared" si="12"/>
        <v>14293.51</v>
      </c>
      <c r="BB44" s="130">
        <v>17403.897347765393</v>
      </c>
      <c r="BC44" s="130" t="s">
        <v>348</v>
      </c>
      <c r="BD44" s="150"/>
    </row>
    <row r="45" spans="1:56" x14ac:dyDescent="0.3">
      <c r="A45" s="127" t="s">
        <v>55</v>
      </c>
      <c r="B45" s="153">
        <v>9</v>
      </c>
      <c r="C45" s="130">
        <v>60548.066130015271</v>
      </c>
      <c r="D45" s="130">
        <v>63141.72</v>
      </c>
      <c r="E45" s="150">
        <f t="shared" si="0"/>
        <v>-2593.65</v>
      </c>
      <c r="G45" s="130">
        <v>58133.103165220804</v>
      </c>
      <c r="H45" s="130">
        <v>47192.819999999992</v>
      </c>
      <c r="I45" s="150">
        <f t="shared" si="1"/>
        <v>10940.28</v>
      </c>
      <c r="K45" s="130">
        <v>63141.72</v>
      </c>
      <c r="L45" s="130">
        <v>52194.96</v>
      </c>
      <c r="M45" s="150">
        <f t="shared" si="2"/>
        <v>10946.76</v>
      </c>
      <c r="O45" s="130">
        <v>30494.076990000001</v>
      </c>
      <c r="P45" s="130">
        <v>55710.89</v>
      </c>
      <c r="Q45" s="150">
        <f t="shared" si="3"/>
        <v>-25216.81</v>
      </c>
      <c r="S45" s="150">
        <v>212316.96628523609</v>
      </c>
      <c r="T45" s="150">
        <v>218240.39</v>
      </c>
      <c r="U45" s="150">
        <f t="shared" si="4"/>
        <v>-5923.42</v>
      </c>
      <c r="W45" s="130">
        <v>49870.229999999996</v>
      </c>
      <c r="X45" s="130">
        <v>51978.11</v>
      </c>
      <c r="Y45" s="150">
        <f t="shared" si="5"/>
        <v>-2107.88</v>
      </c>
      <c r="AA45" s="130">
        <v>63925.42</v>
      </c>
      <c r="AB45" s="130">
        <v>61082.249999999993</v>
      </c>
      <c r="AC45" s="150">
        <f t="shared" si="6"/>
        <v>2843.17</v>
      </c>
      <c r="AE45" s="130">
        <v>52504.82</v>
      </c>
      <c r="AF45" s="130">
        <v>47646.65</v>
      </c>
      <c r="AG45" s="150">
        <f t="shared" si="7"/>
        <v>4858.17</v>
      </c>
      <c r="AI45" s="130">
        <v>53910.904845985504</v>
      </c>
      <c r="AJ45" s="130">
        <v>55121.45</v>
      </c>
      <c r="AK45" s="150">
        <f t="shared" si="8"/>
        <v>-1210.55</v>
      </c>
      <c r="AM45" s="150">
        <v>220211.3748459855</v>
      </c>
      <c r="AN45" s="150">
        <v>215828.45999999996</v>
      </c>
      <c r="AO45" s="150">
        <f t="shared" si="9"/>
        <v>4382.91</v>
      </c>
      <c r="AQ45" s="130">
        <v>46593.27</v>
      </c>
      <c r="AR45" s="130">
        <v>54590.29</v>
      </c>
      <c r="AS45" s="150">
        <f t="shared" si="10"/>
        <v>-7997.02</v>
      </c>
      <c r="AU45" s="130">
        <v>45303.86</v>
      </c>
      <c r="AV45" s="243">
        <v>47978.25</v>
      </c>
      <c r="AW45" s="215"/>
      <c r="AX45" s="150">
        <v>479121.61113122164</v>
      </c>
      <c r="AY45" s="150">
        <v>488659.13999999996</v>
      </c>
      <c r="AZ45" s="150">
        <f t="shared" si="11"/>
        <v>-9537.5300000000007</v>
      </c>
      <c r="BA45" s="162">
        <f t="shared" si="12"/>
        <v>-1540.51</v>
      </c>
      <c r="BB45" s="130" t="s">
        <v>348</v>
      </c>
      <c r="BC45" s="130">
        <v>-9537.5288687783177</v>
      </c>
      <c r="BD45" s="150"/>
    </row>
    <row r="46" spans="1:56" x14ac:dyDescent="0.3">
      <c r="A46" s="127" t="s">
        <v>56</v>
      </c>
      <c r="B46" s="153">
        <v>8</v>
      </c>
      <c r="C46" s="130">
        <v>34201.731185782905</v>
      </c>
      <c r="D46" s="130">
        <v>39011.65</v>
      </c>
      <c r="E46" s="150">
        <f t="shared" si="0"/>
        <v>-4809.92</v>
      </c>
      <c r="G46" s="130">
        <v>37482.0054145752</v>
      </c>
      <c r="H46" s="130">
        <v>39919.839999999997</v>
      </c>
      <c r="I46" s="150">
        <f t="shared" si="1"/>
        <v>-2437.83</v>
      </c>
      <c r="K46" s="130">
        <v>39189.85</v>
      </c>
      <c r="L46" s="130">
        <v>40297.11</v>
      </c>
      <c r="M46" s="150">
        <f t="shared" si="2"/>
        <v>-1107.26</v>
      </c>
      <c r="O46" s="130">
        <v>62881.513800000001</v>
      </c>
      <c r="P46" s="130">
        <v>33488.200000000004</v>
      </c>
      <c r="Q46" s="150">
        <f t="shared" si="3"/>
        <v>29393.31</v>
      </c>
      <c r="S46" s="150">
        <v>173755.10040035809</v>
      </c>
      <c r="T46" s="150">
        <v>152716.79999999999</v>
      </c>
      <c r="U46" s="150">
        <f t="shared" si="4"/>
        <v>21038.3</v>
      </c>
      <c r="W46" s="130">
        <v>35112.76</v>
      </c>
      <c r="X46" s="130">
        <v>30448.049999999996</v>
      </c>
      <c r="Y46" s="150">
        <f t="shared" si="5"/>
        <v>4664.71</v>
      </c>
      <c r="AA46" s="130">
        <v>15284.7</v>
      </c>
      <c r="AB46" s="130">
        <v>35328.020000000004</v>
      </c>
      <c r="AC46" s="150">
        <f t="shared" si="6"/>
        <v>-20043.32</v>
      </c>
      <c r="AE46" s="130">
        <v>27515.96</v>
      </c>
      <c r="AF46" s="130">
        <v>38440.589999999997</v>
      </c>
      <c r="AG46" s="150">
        <f t="shared" si="7"/>
        <v>-10924.63</v>
      </c>
      <c r="AI46" s="130">
        <v>39286.907868669005</v>
      </c>
      <c r="AJ46" s="130">
        <v>51664.66</v>
      </c>
      <c r="AK46" s="150">
        <f t="shared" si="8"/>
        <v>-12377.75</v>
      </c>
      <c r="AM46" s="150">
        <v>117200.32786866902</v>
      </c>
      <c r="AN46" s="150">
        <v>155881.32</v>
      </c>
      <c r="AO46" s="150">
        <f t="shared" si="9"/>
        <v>-38680.99</v>
      </c>
      <c r="AQ46" s="130">
        <v>36221.789999999994</v>
      </c>
      <c r="AR46" s="130">
        <v>39714.71</v>
      </c>
      <c r="AS46" s="150">
        <f t="shared" si="10"/>
        <v>-3492.92</v>
      </c>
      <c r="AU46" s="130">
        <v>48344.02</v>
      </c>
      <c r="AV46" s="243">
        <v>37950.300000000003</v>
      </c>
      <c r="AW46" s="215"/>
      <c r="AX46" s="150">
        <v>327177.21826902707</v>
      </c>
      <c r="AY46" s="150">
        <v>348312.83</v>
      </c>
      <c r="AZ46" s="150">
        <f t="shared" si="11"/>
        <v>-21135.61</v>
      </c>
      <c r="BA46" s="162">
        <f t="shared" si="12"/>
        <v>-17642.689999999999</v>
      </c>
      <c r="BB46" s="130" t="s">
        <v>348</v>
      </c>
      <c r="BC46" s="130">
        <v>-21135.611730972945</v>
      </c>
      <c r="BD46" s="150"/>
    </row>
    <row r="47" spans="1:56" x14ac:dyDescent="0.3">
      <c r="A47" s="127" t="s">
        <v>109</v>
      </c>
      <c r="B47" s="153">
        <v>6</v>
      </c>
      <c r="C47" s="130">
        <v>278401.5400572755</v>
      </c>
      <c r="D47" s="130">
        <v>249903.12999999998</v>
      </c>
      <c r="E47" s="150">
        <f t="shared" si="0"/>
        <v>28498.41</v>
      </c>
      <c r="G47" s="130">
        <v>267569.07547282201</v>
      </c>
      <c r="H47" s="130">
        <v>234796.06</v>
      </c>
      <c r="I47" s="150">
        <f t="shared" si="1"/>
        <v>32773.019999999997</v>
      </c>
      <c r="K47" s="130">
        <v>253559.86000000002</v>
      </c>
      <c r="L47" s="130">
        <v>250164.32</v>
      </c>
      <c r="M47" s="150">
        <f t="shared" si="2"/>
        <v>3395.54</v>
      </c>
      <c r="O47" s="130">
        <v>237608.69089999996</v>
      </c>
      <c r="P47" s="130">
        <v>236524.84</v>
      </c>
      <c r="Q47" s="150">
        <f t="shared" si="3"/>
        <v>1083.8499999999999</v>
      </c>
      <c r="S47" s="150">
        <v>1037139.1664300974</v>
      </c>
      <c r="T47" s="150">
        <v>971388.35</v>
      </c>
      <c r="U47" s="150">
        <f t="shared" si="4"/>
        <v>65750.820000000007</v>
      </c>
      <c r="W47" s="130">
        <v>276699.16000000003</v>
      </c>
      <c r="X47" s="130">
        <v>309380.65999999997</v>
      </c>
      <c r="Y47" s="150">
        <f t="shared" si="5"/>
        <v>-32681.5</v>
      </c>
      <c r="AA47" s="130">
        <v>236038.18</v>
      </c>
      <c r="AB47" s="130">
        <v>251387.38</v>
      </c>
      <c r="AC47" s="150">
        <f t="shared" si="6"/>
        <v>-15349.2</v>
      </c>
      <c r="AE47" s="130">
        <v>326612.06</v>
      </c>
      <c r="AF47" s="130">
        <v>277104.7</v>
      </c>
      <c r="AG47" s="150">
        <f t="shared" si="7"/>
        <v>49507.360000000001</v>
      </c>
      <c r="AI47" s="130">
        <v>232499.38138018205</v>
      </c>
      <c r="AJ47" s="130">
        <v>276063.28000000003</v>
      </c>
      <c r="AK47" s="150">
        <f t="shared" si="8"/>
        <v>-43563.9</v>
      </c>
      <c r="AM47" s="150">
        <v>1071848.7813801821</v>
      </c>
      <c r="AN47" s="150">
        <v>1113936.02</v>
      </c>
      <c r="AO47" s="150">
        <f t="shared" si="9"/>
        <v>-42087.24</v>
      </c>
      <c r="AQ47" s="130">
        <v>278239.52999999997</v>
      </c>
      <c r="AR47" s="130">
        <v>260363.22</v>
      </c>
      <c r="AS47" s="150">
        <f t="shared" si="10"/>
        <v>17876.310000000001</v>
      </c>
      <c r="AU47" s="130">
        <v>336236.84</v>
      </c>
      <c r="AV47" s="243">
        <v>252887.05</v>
      </c>
      <c r="AW47" s="215"/>
      <c r="AX47" s="150">
        <v>2387227.4778102795</v>
      </c>
      <c r="AY47" s="150">
        <v>2345687.5900000003</v>
      </c>
      <c r="AZ47" s="150">
        <f t="shared" si="11"/>
        <v>41539.89</v>
      </c>
      <c r="BA47" s="162">
        <f t="shared" si="12"/>
        <v>23663.58</v>
      </c>
      <c r="BB47" s="130">
        <v>41539.88781027915</v>
      </c>
      <c r="BC47" s="130" t="s">
        <v>348</v>
      </c>
      <c r="BD47" s="150"/>
    </row>
    <row r="48" spans="1:56" x14ac:dyDescent="0.3">
      <c r="A48" s="127" t="s">
        <v>57</v>
      </c>
      <c r="B48" s="153">
        <v>6</v>
      </c>
      <c r="C48" s="130">
        <v>35538.382482116293</v>
      </c>
      <c r="D48" s="130">
        <v>36718.289999999994</v>
      </c>
      <c r="E48" s="150">
        <f t="shared" si="0"/>
        <v>-1179.9100000000001</v>
      </c>
      <c r="G48" s="130">
        <v>36353.146544160001</v>
      </c>
      <c r="H48" s="130">
        <v>25076.66</v>
      </c>
      <c r="I48" s="150">
        <f t="shared" si="1"/>
        <v>11276.49</v>
      </c>
      <c r="K48" s="130">
        <v>40598</v>
      </c>
      <c r="L48" s="130">
        <v>39136.740000000005</v>
      </c>
      <c r="M48" s="150">
        <f t="shared" si="2"/>
        <v>1461.26</v>
      </c>
      <c r="O48" s="130">
        <v>20481.257010000016</v>
      </c>
      <c r="P48" s="130">
        <v>43585.36</v>
      </c>
      <c r="Q48" s="150">
        <f t="shared" si="3"/>
        <v>-23104.1</v>
      </c>
      <c r="S48" s="150">
        <v>132970.78603627632</v>
      </c>
      <c r="T48" s="150">
        <v>144517.04999999999</v>
      </c>
      <c r="U48" s="150">
        <f t="shared" si="4"/>
        <v>-11546.26</v>
      </c>
      <c r="W48" s="130">
        <v>33779.79</v>
      </c>
      <c r="X48" s="130">
        <v>38551.64</v>
      </c>
      <c r="Y48" s="150">
        <f t="shared" si="5"/>
        <v>-4771.8500000000004</v>
      </c>
      <c r="AA48" s="130">
        <v>40315.26</v>
      </c>
      <c r="AB48" s="130">
        <v>35436.479999999996</v>
      </c>
      <c r="AC48" s="150">
        <f t="shared" si="6"/>
        <v>4878.78</v>
      </c>
      <c r="AE48" s="130">
        <v>39468.85</v>
      </c>
      <c r="AF48" s="130">
        <v>52366.83</v>
      </c>
      <c r="AG48" s="150">
        <f t="shared" si="7"/>
        <v>-12897.98</v>
      </c>
      <c r="AI48" s="130">
        <v>68566.903527799266</v>
      </c>
      <c r="AJ48" s="130">
        <v>34533.99</v>
      </c>
      <c r="AK48" s="150">
        <f t="shared" si="8"/>
        <v>34032.910000000003</v>
      </c>
      <c r="AM48" s="150">
        <v>182130.80352779926</v>
      </c>
      <c r="AN48" s="150">
        <v>160888.94</v>
      </c>
      <c r="AO48" s="150">
        <f t="shared" si="9"/>
        <v>21241.86</v>
      </c>
      <c r="AQ48" s="130">
        <v>736.79000000000178</v>
      </c>
      <c r="AR48" s="130">
        <v>38110.539999999994</v>
      </c>
      <c r="AS48" s="150">
        <f t="shared" si="10"/>
        <v>-37373.75</v>
      </c>
      <c r="AU48" s="130">
        <v>30959.94</v>
      </c>
      <c r="AV48" s="243">
        <v>35313.379999999997</v>
      </c>
      <c r="AW48" s="215"/>
      <c r="AX48" s="150">
        <v>315838.37956407556</v>
      </c>
      <c r="AY48" s="150">
        <v>343516.52999999997</v>
      </c>
      <c r="AZ48" s="150">
        <f t="shared" si="11"/>
        <v>-27678.15</v>
      </c>
      <c r="BA48" s="162">
        <f t="shared" si="12"/>
        <v>9695.6</v>
      </c>
      <c r="BB48" s="130" t="s">
        <v>348</v>
      </c>
      <c r="BC48" s="130">
        <v>-27678.150435924414</v>
      </c>
      <c r="BD48" s="150"/>
    </row>
    <row r="49" spans="1:56" x14ac:dyDescent="0.3">
      <c r="A49" s="127" t="s">
        <v>58</v>
      </c>
      <c r="B49" s="153">
        <v>5</v>
      </c>
      <c r="C49" s="130">
        <v>16705.919409707472</v>
      </c>
      <c r="D49" s="130">
        <v>16705.919999999998</v>
      </c>
      <c r="E49" s="150">
        <f t="shared" si="0"/>
        <v>0</v>
      </c>
      <c r="G49" s="130">
        <v>14992.923519960001</v>
      </c>
      <c r="H49" s="130">
        <v>13724.029999999999</v>
      </c>
      <c r="I49" s="150">
        <f t="shared" si="1"/>
        <v>1268.8900000000001</v>
      </c>
      <c r="K49" s="130">
        <v>17405</v>
      </c>
      <c r="L49" s="130">
        <v>17628.79</v>
      </c>
      <c r="M49" s="150">
        <f t="shared" si="2"/>
        <v>-223.79</v>
      </c>
      <c r="O49" s="130">
        <v>15589.349700000002</v>
      </c>
      <c r="P49" s="130">
        <v>15325.75</v>
      </c>
      <c r="Q49" s="150">
        <f t="shared" si="3"/>
        <v>263.60000000000002</v>
      </c>
      <c r="S49" s="150">
        <v>64693.192629667479</v>
      </c>
      <c r="T49" s="150">
        <v>63384.49</v>
      </c>
      <c r="U49" s="150">
        <f t="shared" si="4"/>
        <v>1308.7</v>
      </c>
      <c r="W49" s="130">
        <v>15049.26</v>
      </c>
      <c r="X49" s="130">
        <v>15049.26</v>
      </c>
      <c r="Y49" s="150">
        <f t="shared" si="5"/>
        <v>0</v>
      </c>
      <c r="AA49" s="130">
        <v>16369.3</v>
      </c>
      <c r="AB49" s="130">
        <v>15563.82</v>
      </c>
      <c r="AC49" s="150">
        <f t="shared" si="6"/>
        <v>805.48</v>
      </c>
      <c r="AE49" s="130">
        <v>14601.619999999999</v>
      </c>
      <c r="AF49" s="130">
        <v>17958.87</v>
      </c>
      <c r="AG49" s="150">
        <f t="shared" si="7"/>
        <v>-3357.25</v>
      </c>
      <c r="AI49" s="130">
        <v>16448.331696576606</v>
      </c>
      <c r="AJ49" s="130">
        <v>16848.080000000002</v>
      </c>
      <c r="AK49" s="150">
        <f t="shared" si="8"/>
        <v>-399.75</v>
      </c>
      <c r="AM49" s="150">
        <v>62468.511696576599</v>
      </c>
      <c r="AN49" s="150">
        <v>65420.03</v>
      </c>
      <c r="AO49" s="150">
        <f t="shared" si="9"/>
        <v>-2951.52</v>
      </c>
      <c r="AQ49" s="130">
        <v>14055.609999999999</v>
      </c>
      <c r="AR49" s="130">
        <v>23509.599999999999</v>
      </c>
      <c r="AS49" s="150">
        <f t="shared" si="10"/>
        <v>-9453.99</v>
      </c>
      <c r="AU49" s="130">
        <v>23998.91</v>
      </c>
      <c r="AV49" s="243">
        <v>15052.18</v>
      </c>
      <c r="AW49" s="215"/>
      <c r="AX49" s="150">
        <v>141217.31432624406</v>
      </c>
      <c r="AY49" s="150">
        <v>152314.12</v>
      </c>
      <c r="AZ49" s="150">
        <f t="shared" si="11"/>
        <v>-11096.81</v>
      </c>
      <c r="BA49" s="162">
        <f t="shared" si="12"/>
        <v>-1642.82</v>
      </c>
      <c r="BB49" s="130" t="s">
        <v>348</v>
      </c>
      <c r="BC49" s="130">
        <v>-11096.805673755938</v>
      </c>
      <c r="BD49" s="150"/>
    </row>
    <row r="50" spans="1:56" x14ac:dyDescent="0.3">
      <c r="A50" s="127" t="s">
        <v>59</v>
      </c>
      <c r="B50" s="153">
        <v>7</v>
      </c>
      <c r="C50" s="130">
        <v>21907.278485218707</v>
      </c>
      <c r="D50" s="130">
        <v>23384.14</v>
      </c>
      <c r="E50" s="150">
        <f t="shared" si="0"/>
        <v>-1476.86</v>
      </c>
      <c r="G50" s="130">
        <v>28262.239163400001</v>
      </c>
      <c r="H50" s="130">
        <v>27761.579999999998</v>
      </c>
      <c r="I50" s="150">
        <f t="shared" si="1"/>
        <v>500.66</v>
      </c>
      <c r="K50" s="130">
        <v>25140</v>
      </c>
      <c r="L50" s="130">
        <v>24845.17</v>
      </c>
      <c r="M50" s="150">
        <f t="shared" si="2"/>
        <v>294.83</v>
      </c>
      <c r="O50" s="130">
        <v>24799.634429999995</v>
      </c>
      <c r="P50" s="130">
        <v>32526.87</v>
      </c>
      <c r="Q50" s="150">
        <f t="shared" si="3"/>
        <v>-7727.24</v>
      </c>
      <c r="S50" s="150">
        <v>100109.1520786187</v>
      </c>
      <c r="T50" s="150">
        <v>108517.75999999999</v>
      </c>
      <c r="U50" s="150">
        <f t="shared" si="4"/>
        <v>-8408.61</v>
      </c>
      <c r="W50" s="130">
        <v>27154.080000000002</v>
      </c>
      <c r="X50" s="130">
        <v>24270.12</v>
      </c>
      <c r="Y50" s="150">
        <f t="shared" si="5"/>
        <v>2883.96</v>
      </c>
      <c r="AA50" s="130">
        <v>35548.61</v>
      </c>
      <c r="AB50" s="130">
        <v>18202.61</v>
      </c>
      <c r="AC50" s="150">
        <f t="shared" si="6"/>
        <v>17346</v>
      </c>
      <c r="AE50" s="130">
        <v>11726.31</v>
      </c>
      <c r="AF50" s="130">
        <v>25219.989999999998</v>
      </c>
      <c r="AG50" s="150">
        <f t="shared" si="7"/>
        <v>-13493.68</v>
      </c>
      <c r="AI50" s="130">
        <v>24583.139243798087</v>
      </c>
      <c r="AJ50" s="130">
        <v>19726.21</v>
      </c>
      <c r="AK50" s="150">
        <f t="shared" si="8"/>
        <v>4856.93</v>
      </c>
      <c r="AM50" s="150">
        <v>99012.139243798083</v>
      </c>
      <c r="AN50" s="150">
        <v>87418.93</v>
      </c>
      <c r="AO50" s="150">
        <f t="shared" si="9"/>
        <v>11593.21</v>
      </c>
      <c r="AQ50" s="130">
        <v>19537.41</v>
      </c>
      <c r="AR50" s="223">
        <v>25958.68</v>
      </c>
      <c r="AS50" s="150">
        <f t="shared" si="10"/>
        <v>-6421.27</v>
      </c>
      <c r="AU50" s="130">
        <v>16726.78</v>
      </c>
      <c r="AV50" s="243">
        <v>22849.35</v>
      </c>
      <c r="AW50" s="215"/>
      <c r="AX50" s="150">
        <v>218658.7013224168</v>
      </c>
      <c r="AY50" s="150">
        <v>213320.37</v>
      </c>
      <c r="AZ50" s="150">
        <f t="shared" si="11"/>
        <v>5338.33</v>
      </c>
      <c r="BA50" s="162">
        <f t="shared" si="12"/>
        <v>3184.6</v>
      </c>
      <c r="BB50" s="130">
        <v>5338.3313224168087</v>
      </c>
      <c r="BC50" s="130" t="s">
        <v>348</v>
      </c>
      <c r="BD50" s="150"/>
    </row>
    <row r="51" spans="1:56" x14ac:dyDescent="0.3">
      <c r="A51" s="127" t="s">
        <v>60</v>
      </c>
      <c r="B51" s="153">
        <v>4</v>
      </c>
      <c r="C51" s="130">
        <v>17393.322866302795</v>
      </c>
      <c r="D51" s="130">
        <v>16073.359999999999</v>
      </c>
      <c r="E51" s="150">
        <f t="shared" si="0"/>
        <v>1319.96</v>
      </c>
      <c r="G51" s="130">
        <v>15257.342792105999</v>
      </c>
      <c r="H51" s="130">
        <v>11885.03</v>
      </c>
      <c r="I51" s="150">
        <f t="shared" si="1"/>
        <v>3372.31</v>
      </c>
      <c r="K51" s="130">
        <v>17200.629999999997</v>
      </c>
      <c r="L51" s="130">
        <v>14647.169999999998</v>
      </c>
      <c r="M51" s="150">
        <f t="shared" si="2"/>
        <v>2553.46</v>
      </c>
      <c r="O51" s="130">
        <v>7284.5061699999987</v>
      </c>
      <c r="P51" s="130">
        <v>18774.04</v>
      </c>
      <c r="Q51" s="150">
        <f t="shared" si="3"/>
        <v>-11489.53</v>
      </c>
      <c r="S51" s="150">
        <v>57135.801828408796</v>
      </c>
      <c r="T51" s="150">
        <v>61379.6</v>
      </c>
      <c r="U51" s="150">
        <f t="shared" si="4"/>
        <v>-4243.8</v>
      </c>
      <c r="W51" s="130">
        <v>14097.95</v>
      </c>
      <c r="X51" s="130">
        <v>21908.39</v>
      </c>
      <c r="Y51" s="150">
        <f t="shared" si="5"/>
        <v>-7810.44</v>
      </c>
      <c r="AA51" s="130">
        <v>20343.8</v>
      </c>
      <c r="AB51" s="130">
        <v>17577.77</v>
      </c>
      <c r="AC51" s="150">
        <f t="shared" si="6"/>
        <v>2766.03</v>
      </c>
      <c r="AE51" s="130">
        <v>20989.93</v>
      </c>
      <c r="AF51" s="130">
        <v>17141.09</v>
      </c>
      <c r="AG51" s="150">
        <f t="shared" si="7"/>
        <v>3848.84</v>
      </c>
      <c r="AI51" s="130">
        <v>20904.913019126056</v>
      </c>
      <c r="AJ51" s="130">
        <v>29010.69</v>
      </c>
      <c r="AK51" s="150">
        <f t="shared" si="8"/>
        <v>-8105.78</v>
      </c>
      <c r="AM51" s="150">
        <v>76336.593019126056</v>
      </c>
      <c r="AN51" s="150">
        <v>85637.94</v>
      </c>
      <c r="AO51" s="150">
        <f t="shared" si="9"/>
        <v>-9301.35</v>
      </c>
      <c r="AQ51" s="130">
        <v>26664.6</v>
      </c>
      <c r="AR51" s="130">
        <v>30216.76</v>
      </c>
      <c r="AS51" s="150">
        <f t="shared" si="10"/>
        <v>-3552.16</v>
      </c>
      <c r="AU51" s="130">
        <v>23493.94</v>
      </c>
      <c r="AV51" s="243">
        <v>19648.900000000001</v>
      </c>
      <c r="AW51" s="215"/>
      <c r="AX51" s="150">
        <v>160136.99484753486</v>
      </c>
      <c r="AY51" s="150">
        <v>177234.30000000002</v>
      </c>
      <c r="AZ51" s="150">
        <f t="shared" si="11"/>
        <v>-17097.310000000001</v>
      </c>
      <c r="BA51" s="162">
        <f t="shared" si="12"/>
        <v>-13545.15</v>
      </c>
      <c r="BB51" s="130" t="s">
        <v>348</v>
      </c>
      <c r="BC51" s="130">
        <v>-17097.305152465153</v>
      </c>
      <c r="BD51" s="150"/>
    </row>
    <row r="52" spans="1:56" x14ac:dyDescent="0.3">
      <c r="A52" s="127" t="s">
        <v>61</v>
      </c>
      <c r="B52" s="153">
        <v>11</v>
      </c>
      <c r="C52" s="130">
        <v>175576.0728598556</v>
      </c>
      <c r="D52" s="130">
        <v>207487.07</v>
      </c>
      <c r="E52" s="150">
        <f t="shared" si="0"/>
        <v>-31911</v>
      </c>
      <c r="G52" s="130">
        <v>172128.50826269999</v>
      </c>
      <c r="H52" s="130">
        <v>169140</v>
      </c>
      <c r="I52" s="150">
        <f t="shared" si="1"/>
        <v>2988.51</v>
      </c>
      <c r="K52" s="130">
        <v>181555</v>
      </c>
      <c r="L52" s="130">
        <v>180394.31</v>
      </c>
      <c r="M52" s="150">
        <f t="shared" si="2"/>
        <v>1160.69</v>
      </c>
      <c r="O52" s="130">
        <v>229201.91789999994</v>
      </c>
      <c r="P52" s="130">
        <v>191601.38</v>
      </c>
      <c r="Q52" s="150">
        <f t="shared" si="3"/>
        <v>37600.54</v>
      </c>
      <c r="S52" s="150">
        <v>758461.49902255554</v>
      </c>
      <c r="T52" s="150">
        <v>748622.76</v>
      </c>
      <c r="U52" s="150">
        <f t="shared" si="4"/>
        <v>9838.74</v>
      </c>
      <c r="W52" s="130">
        <v>192820.45</v>
      </c>
      <c r="X52" s="130">
        <v>172462.96000000002</v>
      </c>
      <c r="Y52" s="150">
        <f t="shared" si="5"/>
        <v>20357.490000000002</v>
      </c>
      <c r="AA52" s="130">
        <v>166716.29</v>
      </c>
      <c r="AB52" s="130">
        <v>173880</v>
      </c>
      <c r="AC52" s="150">
        <f t="shared" si="6"/>
        <v>-7163.71</v>
      </c>
      <c r="AE52" s="130">
        <v>156197.51</v>
      </c>
      <c r="AF52" s="130">
        <v>196080.16</v>
      </c>
      <c r="AG52" s="150">
        <f t="shared" si="7"/>
        <v>-39882.65</v>
      </c>
      <c r="AI52" s="130">
        <v>203814.29275538211</v>
      </c>
      <c r="AJ52" s="130">
        <v>188859.14</v>
      </c>
      <c r="AK52" s="150">
        <f t="shared" si="8"/>
        <v>14955.15</v>
      </c>
      <c r="AM52" s="150">
        <v>719548.54275538214</v>
      </c>
      <c r="AN52" s="150">
        <v>731282.26</v>
      </c>
      <c r="AO52" s="150">
        <f t="shared" si="9"/>
        <v>-11733.72</v>
      </c>
      <c r="AQ52" s="130">
        <v>175929.28999999998</v>
      </c>
      <c r="AR52" s="130">
        <v>163477.28999999998</v>
      </c>
      <c r="AS52" s="150">
        <f t="shared" si="10"/>
        <v>12452</v>
      </c>
      <c r="AU52" s="130">
        <v>156089.64000000001</v>
      </c>
      <c r="AV52" s="243">
        <v>167045.52000000002</v>
      </c>
      <c r="AW52" s="215"/>
      <c r="AX52" s="150">
        <v>1653939.3317779377</v>
      </c>
      <c r="AY52" s="150">
        <v>1643382.31</v>
      </c>
      <c r="AZ52" s="150">
        <f t="shared" si="11"/>
        <v>10557.02</v>
      </c>
      <c r="BA52" s="162">
        <f t="shared" si="12"/>
        <v>-1894.98</v>
      </c>
      <c r="BB52" s="130">
        <v>10557.021777937654</v>
      </c>
      <c r="BC52" s="130" t="s">
        <v>348</v>
      </c>
      <c r="BD52" s="150"/>
    </row>
    <row r="53" spans="1:56" x14ac:dyDescent="0.3">
      <c r="A53" s="127" t="s">
        <v>62</v>
      </c>
      <c r="B53" s="153">
        <v>9</v>
      </c>
      <c r="C53" s="130">
        <v>61192.495144435961</v>
      </c>
      <c r="D53" s="130">
        <v>88895.9</v>
      </c>
      <c r="E53" s="150">
        <f t="shared" si="0"/>
        <v>-27703.4</v>
      </c>
      <c r="G53" s="130">
        <v>67769.199409144203</v>
      </c>
      <c r="H53" s="130">
        <v>59668.85</v>
      </c>
      <c r="I53" s="150">
        <f t="shared" si="1"/>
        <v>8100.35</v>
      </c>
      <c r="K53" s="130">
        <v>63456</v>
      </c>
      <c r="L53" s="130">
        <v>60594.9</v>
      </c>
      <c r="M53" s="150">
        <f t="shared" si="2"/>
        <v>2861.1</v>
      </c>
      <c r="O53" s="130">
        <v>87816.755250000017</v>
      </c>
      <c r="P53" s="130">
        <v>54042.05</v>
      </c>
      <c r="Q53" s="150">
        <f t="shared" si="3"/>
        <v>33774.71</v>
      </c>
      <c r="S53" s="150">
        <v>280234.44980358018</v>
      </c>
      <c r="T53" s="150">
        <v>263201.7</v>
      </c>
      <c r="U53" s="150">
        <f t="shared" si="4"/>
        <v>17032.75</v>
      </c>
      <c r="W53" s="130">
        <v>87206.87999999999</v>
      </c>
      <c r="X53" s="130">
        <v>60052.75</v>
      </c>
      <c r="Y53" s="150">
        <f t="shared" si="5"/>
        <v>27154.13</v>
      </c>
      <c r="AA53" s="130">
        <v>44593.240000000005</v>
      </c>
      <c r="AB53" s="130">
        <v>62825.440000000002</v>
      </c>
      <c r="AC53" s="150">
        <f t="shared" si="6"/>
        <v>-18232.2</v>
      </c>
      <c r="AE53" s="130">
        <v>41499.94</v>
      </c>
      <c r="AF53" s="130">
        <v>66475.5</v>
      </c>
      <c r="AG53" s="150">
        <f t="shared" si="7"/>
        <v>-24975.56</v>
      </c>
      <c r="AI53" s="130">
        <v>65699.875474163317</v>
      </c>
      <c r="AJ53" s="130">
        <v>73102.45</v>
      </c>
      <c r="AK53" s="150">
        <f t="shared" si="8"/>
        <v>-7402.57</v>
      </c>
      <c r="AM53" s="150">
        <v>238999.93547416333</v>
      </c>
      <c r="AN53" s="150">
        <v>262456.14</v>
      </c>
      <c r="AO53" s="150">
        <f t="shared" si="9"/>
        <v>-23456.2</v>
      </c>
      <c r="AQ53" s="130">
        <v>59429.29</v>
      </c>
      <c r="AR53" s="130">
        <v>74439.86</v>
      </c>
      <c r="AS53" s="150">
        <f t="shared" si="10"/>
        <v>-15010.57</v>
      </c>
      <c r="AU53" s="130">
        <v>90911.039999999994</v>
      </c>
      <c r="AV53" s="243">
        <v>72224.45</v>
      </c>
      <c r="AW53" s="215"/>
      <c r="AX53" s="150">
        <v>578663.67527774349</v>
      </c>
      <c r="AY53" s="150">
        <v>600097.70000000007</v>
      </c>
      <c r="AZ53" s="150">
        <f t="shared" si="11"/>
        <v>-21434.02</v>
      </c>
      <c r="BA53" s="162">
        <f t="shared" si="12"/>
        <v>-6423.45</v>
      </c>
      <c r="BB53" s="130" t="s">
        <v>348</v>
      </c>
      <c r="BC53" s="130">
        <v>-21434.024722256581</v>
      </c>
      <c r="BD53" s="150"/>
    </row>
    <row r="54" spans="1:56" x14ac:dyDescent="0.3">
      <c r="A54" s="127" t="s">
        <v>63</v>
      </c>
      <c r="B54" s="153">
        <v>12</v>
      </c>
      <c r="C54" s="130">
        <v>213203.23837349776</v>
      </c>
      <c r="D54" s="130">
        <v>222482.9</v>
      </c>
      <c r="E54" s="150">
        <f t="shared" si="0"/>
        <v>-9279.66</v>
      </c>
      <c r="G54" s="130">
        <v>196273.23972108</v>
      </c>
      <c r="H54" s="130">
        <v>172417.71</v>
      </c>
      <c r="I54" s="150">
        <f t="shared" si="1"/>
        <v>23855.53</v>
      </c>
      <c r="K54" s="130">
        <v>216891.66</v>
      </c>
      <c r="L54" s="130">
        <v>206092.62</v>
      </c>
      <c r="M54" s="150">
        <f t="shared" si="2"/>
        <v>10799.04</v>
      </c>
      <c r="O54" s="130">
        <v>196771.03001999998</v>
      </c>
      <c r="P54" s="130">
        <v>197786.04</v>
      </c>
      <c r="Q54" s="150">
        <f t="shared" si="3"/>
        <v>-1015.01</v>
      </c>
      <c r="S54" s="150">
        <v>823139.16811457777</v>
      </c>
      <c r="T54" s="150">
        <v>798779.27</v>
      </c>
      <c r="U54" s="150">
        <f t="shared" si="4"/>
        <v>24359.9</v>
      </c>
      <c r="W54" s="130">
        <v>199451.37</v>
      </c>
      <c r="X54" s="130">
        <v>208712.82</v>
      </c>
      <c r="Y54" s="150">
        <f t="shared" si="5"/>
        <v>-9261.4500000000007</v>
      </c>
      <c r="AA54" s="130">
        <v>155470.1</v>
      </c>
      <c r="AB54" s="130">
        <v>187153.91999999998</v>
      </c>
      <c r="AC54" s="150">
        <f t="shared" si="6"/>
        <v>-31683.82</v>
      </c>
      <c r="AE54" s="130">
        <v>225051.45</v>
      </c>
      <c r="AF54" s="130">
        <v>219399.59999999998</v>
      </c>
      <c r="AG54" s="150">
        <f t="shared" si="7"/>
        <v>5651.85</v>
      </c>
      <c r="AI54" s="130">
        <v>213550.76928024105</v>
      </c>
      <c r="AJ54" s="130">
        <v>206001.83</v>
      </c>
      <c r="AK54" s="150">
        <f t="shared" si="8"/>
        <v>7548.94</v>
      </c>
      <c r="AM54" s="150">
        <v>793523.68928024103</v>
      </c>
      <c r="AN54" s="150">
        <v>821268.16999999993</v>
      </c>
      <c r="AO54" s="150">
        <f t="shared" si="9"/>
        <v>-27744.48</v>
      </c>
      <c r="AQ54" s="130">
        <v>232464.97</v>
      </c>
      <c r="AR54" s="130">
        <v>224379.86</v>
      </c>
      <c r="AS54" s="150">
        <f t="shared" si="10"/>
        <v>8085.11</v>
      </c>
      <c r="AU54" s="130">
        <v>169057.47</v>
      </c>
      <c r="AV54" s="243">
        <v>174208.48</v>
      </c>
      <c r="AW54" s="215"/>
      <c r="AX54" s="150">
        <v>1849127.8273948187</v>
      </c>
      <c r="AY54" s="150">
        <v>1844427.2999999998</v>
      </c>
      <c r="AZ54" s="150">
        <f t="shared" si="11"/>
        <v>4700.53</v>
      </c>
      <c r="BA54" s="162">
        <f t="shared" si="12"/>
        <v>-3384.58</v>
      </c>
      <c r="BB54" s="130">
        <v>4700.5273948188405</v>
      </c>
      <c r="BC54" s="130" t="s">
        <v>348</v>
      </c>
      <c r="BD54" s="150"/>
    </row>
    <row r="55" spans="1:56" x14ac:dyDescent="0.3">
      <c r="A55" s="127" t="s">
        <v>64</v>
      </c>
      <c r="B55" s="153">
        <v>10</v>
      </c>
      <c r="C55" s="130">
        <v>55290.135230235086</v>
      </c>
      <c r="D55" s="130">
        <v>51223.6</v>
      </c>
      <c r="E55" s="150">
        <f t="shared" si="0"/>
        <v>4066.54</v>
      </c>
      <c r="G55" s="130">
        <v>53084.885130045601</v>
      </c>
      <c r="H55" s="130">
        <v>43018.34</v>
      </c>
      <c r="I55" s="150">
        <f t="shared" si="1"/>
        <v>10066.549999999999</v>
      </c>
      <c r="K55" s="130">
        <v>32442.959999999999</v>
      </c>
      <c r="L55" s="130">
        <v>53586.430000000008</v>
      </c>
      <c r="M55" s="150">
        <f t="shared" si="2"/>
        <v>-21143.47</v>
      </c>
      <c r="O55" s="130">
        <v>39277.072440000004</v>
      </c>
      <c r="P55" s="130">
        <v>49599.380000000005</v>
      </c>
      <c r="Q55" s="150">
        <f t="shared" si="3"/>
        <v>-10322.31</v>
      </c>
      <c r="S55" s="150">
        <v>180095.05280028068</v>
      </c>
      <c r="T55" s="150">
        <v>197427.75</v>
      </c>
      <c r="U55" s="150">
        <f t="shared" si="4"/>
        <v>-17332.7</v>
      </c>
      <c r="W55" s="130">
        <v>46007.27</v>
      </c>
      <c r="X55" s="130">
        <v>42283.39</v>
      </c>
      <c r="Y55" s="150">
        <f t="shared" si="5"/>
        <v>3723.88</v>
      </c>
      <c r="AA55" s="130">
        <v>73635.69</v>
      </c>
      <c r="AB55" s="130">
        <v>55701.49</v>
      </c>
      <c r="AC55" s="150">
        <f t="shared" si="6"/>
        <v>17934.2</v>
      </c>
      <c r="AE55" s="130">
        <v>30462.82</v>
      </c>
      <c r="AF55" s="130">
        <v>42241.81</v>
      </c>
      <c r="AG55" s="150">
        <f t="shared" si="7"/>
        <v>-11778.99</v>
      </c>
      <c r="AI55" s="130">
        <v>37812.691395549533</v>
      </c>
      <c r="AJ55" s="130">
        <v>73942.929999999993</v>
      </c>
      <c r="AK55" s="150">
        <f t="shared" si="8"/>
        <v>-36130.239999999998</v>
      </c>
      <c r="AM55" s="150">
        <v>187918.47139554954</v>
      </c>
      <c r="AN55" s="150">
        <v>214169.62</v>
      </c>
      <c r="AO55" s="150">
        <f t="shared" si="9"/>
        <v>-26251.15</v>
      </c>
      <c r="AQ55" s="130">
        <v>86962.31</v>
      </c>
      <c r="AR55" s="130">
        <v>81846.94</v>
      </c>
      <c r="AS55" s="150">
        <f t="shared" si="10"/>
        <v>5115.37</v>
      </c>
      <c r="AU55" s="130">
        <v>74019.929999999993</v>
      </c>
      <c r="AV55" s="243">
        <v>46092.21</v>
      </c>
      <c r="AW55" s="215"/>
      <c r="AX55" s="150">
        <v>454975.83419583022</v>
      </c>
      <c r="AY55" s="150">
        <v>493444.31</v>
      </c>
      <c r="AZ55" s="150">
        <f t="shared" si="11"/>
        <v>-38468.480000000003</v>
      </c>
      <c r="BA55" s="162">
        <f t="shared" si="12"/>
        <v>-43583.85</v>
      </c>
      <c r="BB55" s="130" t="s">
        <v>348</v>
      </c>
      <c r="BC55" s="130">
        <v>-38468.475804169779</v>
      </c>
      <c r="BD55" s="150"/>
    </row>
    <row r="56" spans="1:56" x14ac:dyDescent="0.3">
      <c r="A56" s="127" t="s">
        <v>11</v>
      </c>
      <c r="B56" s="153">
        <v>11</v>
      </c>
      <c r="C56" s="130">
        <v>179293.87558934779</v>
      </c>
      <c r="D56" s="130">
        <v>157868.9</v>
      </c>
      <c r="E56" s="150">
        <f t="shared" si="0"/>
        <v>21424.98</v>
      </c>
      <c r="G56" s="130">
        <v>173697.57923939999</v>
      </c>
      <c r="H56" s="130">
        <v>140648.63</v>
      </c>
      <c r="I56" s="150">
        <f t="shared" si="1"/>
        <v>33048.949999999997</v>
      </c>
      <c r="K56" s="130">
        <v>145609.02000000002</v>
      </c>
      <c r="L56" s="130">
        <v>170906.71</v>
      </c>
      <c r="M56" s="150">
        <f t="shared" si="2"/>
        <v>-25297.69</v>
      </c>
      <c r="O56" s="130">
        <v>162520.00144000005</v>
      </c>
      <c r="P56" s="130">
        <v>165105.45000000001</v>
      </c>
      <c r="Q56" s="150">
        <f t="shared" si="3"/>
        <v>-2585.4499999999998</v>
      </c>
      <c r="S56" s="150">
        <v>661120.47626874782</v>
      </c>
      <c r="T56" s="150">
        <v>634529.68999999994</v>
      </c>
      <c r="U56" s="150">
        <f t="shared" si="4"/>
        <v>26590.79</v>
      </c>
      <c r="W56" s="130">
        <v>153249.01999999999</v>
      </c>
      <c r="X56" s="130">
        <v>154816.79</v>
      </c>
      <c r="Y56" s="150">
        <f t="shared" si="5"/>
        <v>-1567.77</v>
      </c>
      <c r="AA56" s="130">
        <v>121397.20999999999</v>
      </c>
      <c r="AB56" s="130">
        <v>150730.87</v>
      </c>
      <c r="AC56" s="150">
        <f t="shared" si="6"/>
        <v>-29333.66</v>
      </c>
      <c r="AE56" s="130">
        <v>189727.77</v>
      </c>
      <c r="AF56" s="130">
        <v>168713.69</v>
      </c>
      <c r="AG56" s="150">
        <f t="shared" si="7"/>
        <v>21014.080000000002</v>
      </c>
      <c r="AI56" s="130">
        <v>147493.47050026531</v>
      </c>
      <c r="AJ56" s="130">
        <v>152573.47</v>
      </c>
      <c r="AK56" s="150">
        <f t="shared" si="8"/>
        <v>-5080</v>
      </c>
      <c r="AM56" s="150">
        <v>611867.47050026525</v>
      </c>
      <c r="AN56" s="150">
        <v>626834.82000000007</v>
      </c>
      <c r="AO56" s="150">
        <f t="shared" si="9"/>
        <v>-14967.35</v>
      </c>
      <c r="AQ56" s="130">
        <v>154960.68</v>
      </c>
      <c r="AR56" s="130">
        <v>150189.43</v>
      </c>
      <c r="AS56" s="150">
        <f t="shared" si="10"/>
        <v>4771.25</v>
      </c>
      <c r="AU56" s="130">
        <v>147684.53</v>
      </c>
      <c r="AV56" s="243">
        <v>144506.64000000001</v>
      </c>
      <c r="AW56" s="215"/>
      <c r="AX56" s="150">
        <v>1427948.626769013</v>
      </c>
      <c r="AY56" s="150">
        <v>1411553.94</v>
      </c>
      <c r="AZ56" s="150">
        <f t="shared" si="11"/>
        <v>16394.689999999999</v>
      </c>
      <c r="BA56" s="162">
        <f t="shared" si="12"/>
        <v>11623.44</v>
      </c>
      <c r="BB56" s="130">
        <v>16394.68676901306</v>
      </c>
      <c r="BC56" s="130" t="s">
        <v>348</v>
      </c>
      <c r="BD56" s="150"/>
    </row>
    <row r="57" spans="1:56" x14ac:dyDescent="0.3">
      <c r="A57" s="127" t="s">
        <v>65</v>
      </c>
      <c r="B57" s="153">
        <v>10</v>
      </c>
      <c r="C57" s="130">
        <v>89455.290741887744</v>
      </c>
      <c r="D57" s="130">
        <v>108067.48</v>
      </c>
      <c r="E57" s="150">
        <f t="shared" si="0"/>
        <v>-18612.189999999999</v>
      </c>
      <c r="G57" s="130">
        <v>90715.312333987793</v>
      </c>
      <c r="H57" s="130">
        <v>91048.209999999992</v>
      </c>
      <c r="I57" s="150">
        <f t="shared" si="1"/>
        <v>-332.9</v>
      </c>
      <c r="K57" s="130">
        <v>105400</v>
      </c>
      <c r="L57" s="130">
        <v>86905.540000000008</v>
      </c>
      <c r="M57" s="150">
        <f t="shared" si="2"/>
        <v>18494.46</v>
      </c>
      <c r="O57" s="130">
        <v>95758.439850000039</v>
      </c>
      <c r="P57" s="130">
        <v>89166.22</v>
      </c>
      <c r="Q57" s="150">
        <f t="shared" si="3"/>
        <v>6592.22</v>
      </c>
      <c r="S57" s="150">
        <v>381329.04292587558</v>
      </c>
      <c r="T57" s="150">
        <v>375187.44999999995</v>
      </c>
      <c r="U57" s="150">
        <f t="shared" si="4"/>
        <v>6141.59</v>
      </c>
      <c r="W57" s="130">
        <v>88290</v>
      </c>
      <c r="X57" s="130">
        <v>71183.069999999992</v>
      </c>
      <c r="Y57" s="150">
        <f t="shared" si="5"/>
        <v>17106.93</v>
      </c>
      <c r="AA57" s="130">
        <v>73858.41</v>
      </c>
      <c r="AB57" s="130">
        <v>78283.91</v>
      </c>
      <c r="AC57" s="150">
        <f t="shared" si="6"/>
        <v>-4425.5</v>
      </c>
      <c r="AE57" s="130">
        <v>69893.070000000007</v>
      </c>
      <c r="AF57" s="130">
        <v>93301.239999999991</v>
      </c>
      <c r="AG57" s="150">
        <f t="shared" si="7"/>
        <v>-23408.17</v>
      </c>
      <c r="AI57" s="130">
        <v>89269.363450085701</v>
      </c>
      <c r="AJ57" s="130">
        <v>81484.41</v>
      </c>
      <c r="AK57" s="150">
        <f t="shared" si="8"/>
        <v>7784.95</v>
      </c>
      <c r="AM57" s="150">
        <v>321310.84345008573</v>
      </c>
      <c r="AN57" s="150">
        <v>324252.63</v>
      </c>
      <c r="AO57" s="150">
        <f t="shared" si="9"/>
        <v>-2941.79</v>
      </c>
      <c r="AQ57" s="130">
        <v>71939.12999999999</v>
      </c>
      <c r="AR57" s="130">
        <v>98294.959999999992</v>
      </c>
      <c r="AS57" s="150">
        <f t="shared" si="10"/>
        <v>-26355.83</v>
      </c>
      <c r="AU57" s="130">
        <v>79553.679999999993</v>
      </c>
      <c r="AV57" s="243">
        <v>82444.47</v>
      </c>
      <c r="AW57" s="215"/>
      <c r="AX57" s="150">
        <v>774579.01637596136</v>
      </c>
      <c r="AY57" s="150">
        <v>797735.03999999992</v>
      </c>
      <c r="AZ57" s="150">
        <f t="shared" si="11"/>
        <v>-23156.02</v>
      </c>
      <c r="BA57" s="162">
        <f t="shared" si="12"/>
        <v>3199.8</v>
      </c>
      <c r="BB57" s="130" t="s">
        <v>348</v>
      </c>
      <c r="BC57" s="130">
        <v>-23156.023624038557</v>
      </c>
      <c r="BD57" s="150"/>
    </row>
    <row r="58" spans="1:56" x14ac:dyDescent="0.3">
      <c r="A58" s="127" t="s">
        <v>66</v>
      </c>
      <c r="B58" s="153">
        <v>5</v>
      </c>
      <c r="C58" s="130">
        <v>25387.704694619879</v>
      </c>
      <c r="D58" s="130">
        <v>28345.449999999997</v>
      </c>
      <c r="E58" s="150">
        <f t="shared" si="0"/>
        <v>-2957.75</v>
      </c>
      <c r="G58" s="130">
        <v>36912.513236760002</v>
      </c>
      <c r="H58" s="130">
        <v>26456.11</v>
      </c>
      <c r="I58" s="150">
        <f t="shared" si="1"/>
        <v>10456.4</v>
      </c>
      <c r="K58" s="130">
        <v>33059.599999999999</v>
      </c>
      <c r="L58" s="130">
        <v>28808.48</v>
      </c>
      <c r="M58" s="150">
        <f t="shared" si="2"/>
        <v>4251.12</v>
      </c>
      <c r="O58" s="130">
        <v>22554.15561999999</v>
      </c>
      <c r="P58" s="130">
        <v>26982.799999999999</v>
      </c>
      <c r="Q58" s="150">
        <f t="shared" si="3"/>
        <v>-4428.6400000000003</v>
      </c>
      <c r="S58" s="150">
        <v>117913.97355137988</v>
      </c>
      <c r="T58" s="150">
        <v>110592.84</v>
      </c>
      <c r="U58" s="150">
        <f t="shared" si="4"/>
        <v>7321.13</v>
      </c>
      <c r="W58" s="130">
        <v>25849.35</v>
      </c>
      <c r="X58" s="130">
        <v>26891.440000000002</v>
      </c>
      <c r="Y58" s="150">
        <f t="shared" si="5"/>
        <v>-1042.0899999999999</v>
      </c>
      <c r="AA58" s="130">
        <v>18528.87</v>
      </c>
      <c r="AB58" s="130">
        <v>26378.89</v>
      </c>
      <c r="AC58" s="150">
        <f t="shared" si="6"/>
        <v>-7850.02</v>
      </c>
      <c r="AE58" s="130">
        <v>40483.379999999997</v>
      </c>
      <c r="AF58" s="130">
        <v>26068.560000000001</v>
      </c>
      <c r="AG58" s="150">
        <f t="shared" si="7"/>
        <v>14414.82</v>
      </c>
      <c r="AI58" s="130">
        <v>14606.318336972512</v>
      </c>
      <c r="AJ58" s="130">
        <v>24037.54</v>
      </c>
      <c r="AK58" s="150">
        <f t="shared" si="8"/>
        <v>-9431.2199999999993</v>
      </c>
      <c r="AM58" s="150">
        <v>99467.918336972522</v>
      </c>
      <c r="AN58" s="150">
        <v>103376.43</v>
      </c>
      <c r="AO58" s="150">
        <f t="shared" si="9"/>
        <v>-3908.51</v>
      </c>
      <c r="AQ58" s="130">
        <v>19783.52</v>
      </c>
      <c r="AR58" s="130">
        <v>26607.079999999998</v>
      </c>
      <c r="AS58" s="150">
        <f t="shared" si="10"/>
        <v>-6823.56</v>
      </c>
      <c r="AU58" s="130">
        <v>33564.36</v>
      </c>
      <c r="AV58" s="243">
        <v>19923.73</v>
      </c>
      <c r="AW58" s="215"/>
      <c r="AX58" s="150">
        <v>237165.41188835239</v>
      </c>
      <c r="AY58" s="150">
        <v>240576.34999999998</v>
      </c>
      <c r="AZ58" s="150">
        <f t="shared" si="11"/>
        <v>-3410.94</v>
      </c>
      <c r="BA58" s="162">
        <f t="shared" si="12"/>
        <v>3412.62</v>
      </c>
      <c r="BB58" s="130" t="s">
        <v>348</v>
      </c>
      <c r="BC58" s="130">
        <v>-3410.9381116475852</v>
      </c>
      <c r="BD58" s="150"/>
    </row>
    <row r="59" spans="1:56" x14ac:dyDescent="0.3">
      <c r="A59" s="127" t="s">
        <v>67</v>
      </c>
      <c r="B59" s="153">
        <v>7</v>
      </c>
      <c r="C59" s="130">
        <v>43226.838025274286</v>
      </c>
      <c r="D59" s="130">
        <v>44710.89</v>
      </c>
      <c r="E59" s="150">
        <f t="shared" si="0"/>
        <v>-1484.05</v>
      </c>
      <c r="G59" s="130">
        <v>44361.571039739996</v>
      </c>
      <c r="H59" s="130">
        <v>44074.39</v>
      </c>
      <c r="I59" s="150">
        <f t="shared" si="1"/>
        <v>287.18</v>
      </c>
      <c r="K59" s="130">
        <v>47165.96</v>
      </c>
      <c r="L59" s="130">
        <v>44246.950000000004</v>
      </c>
      <c r="M59" s="150">
        <f t="shared" si="2"/>
        <v>2919.01</v>
      </c>
      <c r="O59" s="130">
        <v>46757.406839999996</v>
      </c>
      <c r="P59" s="130">
        <v>47449.17</v>
      </c>
      <c r="Q59" s="150">
        <f t="shared" si="3"/>
        <v>-691.76</v>
      </c>
      <c r="S59" s="150">
        <v>181511.77590501425</v>
      </c>
      <c r="T59" s="150">
        <v>180481.40000000002</v>
      </c>
      <c r="U59" s="150">
        <f t="shared" si="4"/>
        <v>1030.3800000000001</v>
      </c>
      <c r="W59" s="130">
        <v>46216.87</v>
      </c>
      <c r="X59" s="130">
        <v>58880.97</v>
      </c>
      <c r="Y59" s="150">
        <f t="shared" si="5"/>
        <v>-12664.1</v>
      </c>
      <c r="AA59" s="130">
        <v>42892.62</v>
      </c>
      <c r="AB59" s="130">
        <v>53064.409999999996</v>
      </c>
      <c r="AC59" s="150">
        <f t="shared" si="6"/>
        <v>-10171.790000000001</v>
      </c>
      <c r="AE59" s="130">
        <v>57640.1</v>
      </c>
      <c r="AF59" s="130">
        <v>47565.81</v>
      </c>
      <c r="AG59" s="150">
        <f t="shared" si="7"/>
        <v>10074.290000000001</v>
      </c>
      <c r="AI59" s="130">
        <v>50047.7952818146</v>
      </c>
      <c r="AJ59" s="130">
        <v>41072.639999999999</v>
      </c>
      <c r="AK59" s="150">
        <f t="shared" si="8"/>
        <v>8975.16</v>
      </c>
      <c r="AM59" s="150">
        <v>196797.38528181461</v>
      </c>
      <c r="AN59" s="150">
        <v>200583.83000000002</v>
      </c>
      <c r="AO59" s="150">
        <f t="shared" si="9"/>
        <v>-3786.44</v>
      </c>
      <c r="AQ59" s="130">
        <v>31580.16</v>
      </c>
      <c r="AR59" s="130">
        <v>42937.539999999994</v>
      </c>
      <c r="AS59" s="150">
        <f t="shared" si="10"/>
        <v>-11357.38</v>
      </c>
      <c r="AU59" s="130">
        <v>7632.4</v>
      </c>
      <c r="AV59" s="243">
        <v>38550.300000000003</v>
      </c>
      <c r="AW59" s="215"/>
      <c r="AX59" s="150">
        <v>409889.32118682883</v>
      </c>
      <c r="AY59" s="150">
        <v>424002.77</v>
      </c>
      <c r="AZ59" s="150">
        <f t="shared" si="11"/>
        <v>-14113.45</v>
      </c>
      <c r="BA59" s="162">
        <f t="shared" si="12"/>
        <v>-2756.06</v>
      </c>
      <c r="BB59" s="130" t="s">
        <v>348</v>
      </c>
      <c r="BC59" s="130">
        <v>-14113.448813171184</v>
      </c>
      <c r="BD59" s="150"/>
    </row>
    <row r="60" spans="1:56" x14ac:dyDescent="0.3">
      <c r="A60" s="127" t="s">
        <v>68</v>
      </c>
      <c r="B60" s="153">
        <v>9</v>
      </c>
      <c r="C60" s="130">
        <v>79352.791332923051</v>
      </c>
      <c r="D60" s="130">
        <v>96454.24</v>
      </c>
      <c r="E60" s="150">
        <f t="shared" si="0"/>
        <v>-17101.45</v>
      </c>
      <c r="G60" s="130">
        <v>82686.456732940802</v>
      </c>
      <c r="H60" s="130">
        <v>73694.850000000006</v>
      </c>
      <c r="I60" s="150">
        <f t="shared" si="1"/>
        <v>8991.61</v>
      </c>
      <c r="K60" s="130">
        <v>83605.440000000002</v>
      </c>
      <c r="L60" s="130">
        <v>85666.5</v>
      </c>
      <c r="M60" s="150">
        <f t="shared" si="2"/>
        <v>-2061.06</v>
      </c>
      <c r="O60" s="130">
        <v>97265.619749999998</v>
      </c>
      <c r="P60" s="130">
        <v>85583.77</v>
      </c>
      <c r="Q60" s="150">
        <f t="shared" si="3"/>
        <v>11681.85</v>
      </c>
      <c r="S60" s="150">
        <v>342910.30781586387</v>
      </c>
      <c r="T60" s="150">
        <v>341399.36000000004</v>
      </c>
      <c r="U60" s="150">
        <f t="shared" si="4"/>
        <v>1510.95</v>
      </c>
      <c r="W60" s="130">
        <v>83250.850000000006</v>
      </c>
      <c r="X60" s="130">
        <v>100070.23</v>
      </c>
      <c r="Y60" s="150">
        <f t="shared" si="5"/>
        <v>-16819.38</v>
      </c>
      <c r="AA60" s="130">
        <v>84560.05</v>
      </c>
      <c r="AB60" s="130">
        <v>78849.45</v>
      </c>
      <c r="AC60" s="150">
        <f t="shared" si="6"/>
        <v>5710.6</v>
      </c>
      <c r="AE60" s="130">
        <v>97203.86</v>
      </c>
      <c r="AF60" s="130">
        <v>83936.569999999992</v>
      </c>
      <c r="AG60" s="150">
        <f t="shared" si="7"/>
        <v>13267.29</v>
      </c>
      <c r="AI60" s="130">
        <v>83402.935306240368</v>
      </c>
      <c r="AJ60" s="130">
        <v>94828.160000000003</v>
      </c>
      <c r="AK60" s="150">
        <f t="shared" si="8"/>
        <v>-11425.22</v>
      </c>
      <c r="AM60" s="150">
        <v>348417.69530624035</v>
      </c>
      <c r="AN60" s="150">
        <v>357684.41000000003</v>
      </c>
      <c r="AO60" s="150">
        <f t="shared" si="9"/>
        <v>-9266.7099999999991</v>
      </c>
      <c r="AQ60" s="130">
        <v>87930.68</v>
      </c>
      <c r="AR60" s="130">
        <v>105513.59</v>
      </c>
      <c r="AS60" s="150">
        <f t="shared" si="10"/>
        <v>-17582.91</v>
      </c>
      <c r="AU60" s="130">
        <v>96716.42</v>
      </c>
      <c r="AV60" s="243">
        <v>86143.5</v>
      </c>
      <c r="AW60" s="215"/>
      <c r="AX60" s="150">
        <v>779258.68312210427</v>
      </c>
      <c r="AY60" s="150">
        <v>804597.36</v>
      </c>
      <c r="AZ60" s="150">
        <f t="shared" si="11"/>
        <v>-25338.68</v>
      </c>
      <c r="BA60" s="162">
        <f t="shared" si="12"/>
        <v>-7755.76</v>
      </c>
      <c r="BB60" s="130" t="s">
        <v>348</v>
      </c>
      <c r="BC60" s="130">
        <v>-25338.676877895719</v>
      </c>
      <c r="BD60" s="150"/>
    </row>
    <row r="61" spans="1:56" x14ac:dyDescent="0.3">
      <c r="A61" s="127" t="s">
        <v>69</v>
      </c>
      <c r="B61" s="153">
        <v>9</v>
      </c>
      <c r="C61" s="130">
        <v>53806.924496687563</v>
      </c>
      <c r="D61" s="130">
        <v>45397.130000000005</v>
      </c>
      <c r="E61" s="150">
        <f t="shared" si="0"/>
        <v>8409.7900000000009</v>
      </c>
      <c r="G61" s="130">
        <v>48269.752351439398</v>
      </c>
      <c r="H61" s="130">
        <v>48601.05</v>
      </c>
      <c r="I61" s="150">
        <f t="shared" si="1"/>
        <v>-331.3</v>
      </c>
      <c r="K61" s="130">
        <v>38677.980000000003</v>
      </c>
      <c r="L61" s="130">
        <v>48119.241000000002</v>
      </c>
      <c r="M61" s="150">
        <f t="shared" si="2"/>
        <v>-9441.26</v>
      </c>
      <c r="O61" s="130">
        <v>52518.380080000017</v>
      </c>
      <c r="P61" s="130">
        <v>51406.19</v>
      </c>
      <c r="Q61" s="150">
        <f t="shared" si="3"/>
        <v>1112.19</v>
      </c>
      <c r="S61" s="150">
        <v>193273.036928127</v>
      </c>
      <c r="T61" s="150">
        <v>193523.611</v>
      </c>
      <c r="U61" s="150">
        <f t="shared" si="4"/>
        <v>-250.57</v>
      </c>
      <c r="W61" s="130">
        <v>50162.45</v>
      </c>
      <c r="X61" s="130">
        <v>43754.31</v>
      </c>
      <c r="Y61" s="150">
        <f t="shared" si="5"/>
        <v>6408.14</v>
      </c>
      <c r="AA61" s="130">
        <v>54064.58</v>
      </c>
      <c r="AB61" s="130">
        <v>53146.600000000006</v>
      </c>
      <c r="AC61" s="150">
        <f t="shared" si="6"/>
        <v>917.98</v>
      </c>
      <c r="AE61" s="130">
        <v>25184.19</v>
      </c>
      <c r="AF61" s="130">
        <v>64403.990000000005</v>
      </c>
      <c r="AG61" s="150">
        <f t="shared" si="7"/>
        <v>-39219.800000000003</v>
      </c>
      <c r="AI61" s="130">
        <v>90447.388459032081</v>
      </c>
      <c r="AJ61" s="130">
        <v>56370.47</v>
      </c>
      <c r="AK61" s="150">
        <f t="shared" si="8"/>
        <v>34076.92</v>
      </c>
      <c r="AM61" s="150">
        <v>219858.60845903208</v>
      </c>
      <c r="AN61" s="150">
        <v>217675.37000000002</v>
      </c>
      <c r="AO61" s="150">
        <f t="shared" si="9"/>
        <v>2183.2399999999998</v>
      </c>
      <c r="AQ61" s="130">
        <v>52675.56</v>
      </c>
      <c r="AR61" s="130">
        <v>54865.729999999996</v>
      </c>
      <c r="AS61" s="150">
        <f t="shared" si="10"/>
        <v>-2190.17</v>
      </c>
      <c r="AU61" s="130">
        <v>18143.150000000001</v>
      </c>
      <c r="AV61" s="243">
        <v>63410.990000000005</v>
      </c>
      <c r="AW61" s="215"/>
      <c r="AX61" s="150">
        <v>465807.20538715908</v>
      </c>
      <c r="AY61" s="150">
        <v>466064.71100000001</v>
      </c>
      <c r="AZ61" s="150">
        <f t="shared" si="11"/>
        <v>-257.51</v>
      </c>
      <c r="BA61" s="162">
        <f t="shared" si="12"/>
        <v>1932.67</v>
      </c>
      <c r="BB61" s="130" t="s">
        <v>348</v>
      </c>
      <c r="BC61" s="130">
        <v>-257.50561284093419</v>
      </c>
      <c r="BD61" s="150"/>
    </row>
    <row r="62" spans="1:56" x14ac:dyDescent="0.3">
      <c r="A62" s="127" t="s">
        <v>110</v>
      </c>
      <c r="B62" s="153">
        <v>7</v>
      </c>
      <c r="C62" s="130">
        <v>18186.868850226965</v>
      </c>
      <c r="D62" s="130">
        <v>23751.48</v>
      </c>
      <c r="E62" s="150">
        <f t="shared" si="0"/>
        <v>-5564.61</v>
      </c>
      <c r="G62" s="130">
        <v>17582.127651300001</v>
      </c>
      <c r="H62" s="130">
        <v>16566.39</v>
      </c>
      <c r="I62" s="150">
        <f t="shared" si="1"/>
        <v>1015.74</v>
      </c>
      <c r="K62" s="130">
        <v>18200</v>
      </c>
      <c r="L62" s="130">
        <v>16218.01</v>
      </c>
      <c r="M62" s="150">
        <f t="shared" si="2"/>
        <v>1981.99</v>
      </c>
      <c r="O62" s="130">
        <v>16239.300479999994</v>
      </c>
      <c r="P62" s="130">
        <v>26047.22</v>
      </c>
      <c r="Q62" s="150">
        <f t="shared" si="3"/>
        <v>-9807.92</v>
      </c>
      <c r="S62" s="150">
        <v>70208.296981526961</v>
      </c>
      <c r="T62" s="150">
        <v>82583.100000000006</v>
      </c>
      <c r="U62" s="150">
        <f t="shared" si="4"/>
        <v>-12374.8</v>
      </c>
      <c r="W62" s="130">
        <v>28228.27</v>
      </c>
      <c r="X62" s="130">
        <v>27805.850000000002</v>
      </c>
      <c r="Y62" s="150">
        <f t="shared" si="5"/>
        <v>422.42</v>
      </c>
      <c r="AA62" s="130">
        <v>31324.799999999999</v>
      </c>
      <c r="AB62" s="130">
        <v>26647.66</v>
      </c>
      <c r="AC62" s="150">
        <f t="shared" si="6"/>
        <v>4677.1400000000003</v>
      </c>
      <c r="AE62" s="130">
        <v>19655.37</v>
      </c>
      <c r="AF62" s="130">
        <v>16941.66</v>
      </c>
      <c r="AG62" s="150">
        <f t="shared" si="7"/>
        <v>2713.71</v>
      </c>
      <c r="AI62" s="130">
        <v>24015.165905087008</v>
      </c>
      <c r="AJ62" s="130">
        <v>19136.68</v>
      </c>
      <c r="AK62" s="150">
        <f t="shared" si="8"/>
        <v>4878.49</v>
      </c>
      <c r="AM62" s="150">
        <v>103223.60590508701</v>
      </c>
      <c r="AN62" s="150">
        <v>90531.85</v>
      </c>
      <c r="AO62" s="150">
        <f t="shared" si="9"/>
        <v>12691.76</v>
      </c>
      <c r="AQ62" s="130">
        <v>12473.5</v>
      </c>
      <c r="AR62" s="130">
        <v>23579.85</v>
      </c>
      <c r="AS62" s="150">
        <f t="shared" si="10"/>
        <v>-11106.35</v>
      </c>
      <c r="AU62" s="130">
        <v>14614.4</v>
      </c>
      <c r="AV62" s="243">
        <v>17519.36</v>
      </c>
      <c r="AW62" s="215"/>
      <c r="AX62" s="150">
        <v>185905.40288661397</v>
      </c>
      <c r="AY62" s="150">
        <v>196694.80000000002</v>
      </c>
      <c r="AZ62" s="150">
        <f t="shared" si="11"/>
        <v>-10789.4</v>
      </c>
      <c r="BA62" s="162">
        <f t="shared" si="12"/>
        <v>316.95999999999998</v>
      </c>
      <c r="BB62" s="130"/>
      <c r="BC62" s="130">
        <v>-10789.397113386047</v>
      </c>
      <c r="BD62" s="150"/>
    </row>
    <row r="63" spans="1:56" x14ac:dyDescent="0.3">
      <c r="A63" s="127" t="s">
        <v>112</v>
      </c>
      <c r="B63" s="153">
        <v>9</v>
      </c>
      <c r="C63" s="130">
        <v>70741.935601811289</v>
      </c>
      <c r="D63" s="130">
        <v>65489.19</v>
      </c>
      <c r="E63" s="150">
        <f t="shared" si="0"/>
        <v>5252.75</v>
      </c>
      <c r="G63" s="130">
        <v>68043.6398778</v>
      </c>
      <c r="H63" s="130">
        <v>54760.53</v>
      </c>
      <c r="I63" s="150">
        <f t="shared" si="1"/>
        <v>13283.11</v>
      </c>
      <c r="K63" s="130">
        <v>70314.25</v>
      </c>
      <c r="L63" s="130">
        <v>66849.460000000006</v>
      </c>
      <c r="M63" s="150">
        <f t="shared" si="2"/>
        <v>3464.79</v>
      </c>
      <c r="O63" s="130">
        <v>54447.66889999999</v>
      </c>
      <c r="P63" s="130">
        <v>102355.37</v>
      </c>
      <c r="Q63" s="150">
        <f t="shared" si="3"/>
        <v>-47907.7</v>
      </c>
      <c r="S63" s="150">
        <v>263547.49437961128</v>
      </c>
      <c r="T63" s="150">
        <v>289454.55</v>
      </c>
      <c r="U63" s="150">
        <f t="shared" si="4"/>
        <v>-25907.06</v>
      </c>
      <c r="W63" s="130">
        <v>75066.12</v>
      </c>
      <c r="X63" s="130">
        <v>59889.22</v>
      </c>
      <c r="Y63" s="150">
        <f t="shared" si="5"/>
        <v>15176.9</v>
      </c>
      <c r="AA63" s="130">
        <v>109332.05</v>
      </c>
      <c r="AB63" s="130">
        <v>57679.81</v>
      </c>
      <c r="AC63" s="150">
        <f t="shared" si="6"/>
        <v>51652.24</v>
      </c>
      <c r="AE63" s="130">
        <v>39976.400000000001</v>
      </c>
      <c r="AF63" s="130">
        <v>64114.51999999999</v>
      </c>
      <c r="AG63" s="150">
        <f t="shared" si="7"/>
        <v>-24138.12</v>
      </c>
      <c r="AI63" s="130">
        <v>60569.664705942138</v>
      </c>
      <c r="AJ63" s="130">
        <v>95671.81</v>
      </c>
      <c r="AK63" s="150">
        <f t="shared" si="8"/>
        <v>-35102.15</v>
      </c>
      <c r="AM63" s="150">
        <v>284944.2347059421</v>
      </c>
      <c r="AN63" s="150">
        <v>277355.36</v>
      </c>
      <c r="AO63" s="150">
        <f t="shared" si="9"/>
        <v>7588.87</v>
      </c>
      <c r="AQ63" s="130">
        <v>75067.259999999995</v>
      </c>
      <c r="AR63" s="130">
        <v>81791.390000000014</v>
      </c>
      <c r="AS63" s="150">
        <f t="shared" si="10"/>
        <v>-6724.13</v>
      </c>
      <c r="AU63" s="130">
        <v>114278.14</v>
      </c>
      <c r="AV63" s="243">
        <v>52596.92</v>
      </c>
      <c r="AW63" s="215"/>
      <c r="AX63" s="150">
        <v>623558.98908555345</v>
      </c>
      <c r="AY63" s="150">
        <v>648601.29999999993</v>
      </c>
      <c r="AZ63" s="150">
        <f t="shared" si="11"/>
        <v>-25042.31</v>
      </c>
      <c r="BA63" s="162">
        <f t="shared" si="12"/>
        <v>-18318.189999999999</v>
      </c>
      <c r="BB63" s="130"/>
      <c r="BC63" s="130">
        <v>-25042.310914446483</v>
      </c>
      <c r="BD63" s="150"/>
    </row>
    <row r="64" spans="1:56" x14ac:dyDescent="0.3">
      <c r="A64" s="127" t="s">
        <v>71</v>
      </c>
      <c r="B64" s="153">
        <v>6</v>
      </c>
      <c r="C64" s="130">
        <v>14632.24458050865</v>
      </c>
      <c r="D64" s="130">
        <v>19065.12</v>
      </c>
      <c r="E64" s="150">
        <f t="shared" si="0"/>
        <v>-4432.88</v>
      </c>
      <c r="G64" s="130">
        <v>15287.776132499999</v>
      </c>
      <c r="H64" s="130">
        <v>20312.830000000002</v>
      </c>
      <c r="I64" s="150">
        <f t="shared" si="1"/>
        <v>-5025.05</v>
      </c>
      <c r="K64" s="130">
        <v>16125</v>
      </c>
      <c r="L64" s="130">
        <v>22539.45</v>
      </c>
      <c r="M64" s="150">
        <f t="shared" si="2"/>
        <v>-6414.45</v>
      </c>
      <c r="O64" s="130">
        <v>35069.128480000007</v>
      </c>
      <c r="P64" s="130">
        <v>24778.61</v>
      </c>
      <c r="Q64" s="150">
        <f t="shared" si="3"/>
        <v>10290.52</v>
      </c>
      <c r="S64" s="150">
        <v>81114.149193008663</v>
      </c>
      <c r="T64" s="150">
        <v>86696.01</v>
      </c>
      <c r="U64" s="150">
        <f t="shared" si="4"/>
        <v>-5581.86</v>
      </c>
      <c r="W64" s="130">
        <v>15818.62</v>
      </c>
      <c r="X64" s="130">
        <v>15818.62</v>
      </c>
      <c r="Y64" s="150">
        <f t="shared" si="5"/>
        <v>0</v>
      </c>
      <c r="AA64" s="130">
        <v>21706.86</v>
      </c>
      <c r="AB64" s="130">
        <v>16125</v>
      </c>
      <c r="AC64" s="150">
        <f t="shared" si="6"/>
        <v>5581.86</v>
      </c>
      <c r="AE64" s="130">
        <v>16125</v>
      </c>
      <c r="AF64" s="130">
        <v>16125</v>
      </c>
      <c r="AG64" s="150">
        <f t="shared" si="7"/>
        <v>0</v>
      </c>
      <c r="AI64" s="130">
        <v>15961.258429271691</v>
      </c>
      <c r="AJ64" s="130">
        <v>20000.440000000002</v>
      </c>
      <c r="AK64" s="150">
        <f t="shared" si="8"/>
        <v>-4039.18</v>
      </c>
      <c r="AM64" s="150">
        <v>69611.738429271689</v>
      </c>
      <c r="AN64" s="150">
        <v>68069.06</v>
      </c>
      <c r="AO64" s="150">
        <f t="shared" si="9"/>
        <v>1542.68</v>
      </c>
      <c r="AQ64" s="130">
        <v>19181.98</v>
      </c>
      <c r="AR64" s="130">
        <v>19181.98</v>
      </c>
      <c r="AS64" s="150">
        <f t="shared" si="10"/>
        <v>0</v>
      </c>
      <c r="AU64" s="130">
        <v>18620.099999999999</v>
      </c>
      <c r="AV64" s="243">
        <v>14580.92</v>
      </c>
      <c r="AW64" s="215"/>
      <c r="AX64" s="150">
        <v>169907.86762228035</v>
      </c>
      <c r="AY64" s="150">
        <v>173947.05000000002</v>
      </c>
      <c r="AZ64" s="150">
        <f t="shared" si="11"/>
        <v>-4039.18</v>
      </c>
      <c r="BA64" s="162">
        <f t="shared" si="12"/>
        <v>-4039.18</v>
      </c>
      <c r="BB64" s="130" t="s">
        <v>348</v>
      </c>
      <c r="BC64" s="130">
        <v>-4039.1823777196696</v>
      </c>
      <c r="BD64" s="150"/>
    </row>
    <row r="65" spans="1:56" x14ac:dyDescent="0.3">
      <c r="A65" s="127" t="s">
        <v>72</v>
      </c>
      <c r="B65" s="153">
        <v>4</v>
      </c>
      <c r="C65" s="130">
        <v>8265.1938863684063</v>
      </c>
      <c r="D65" s="130">
        <v>9411.83</v>
      </c>
      <c r="E65" s="150">
        <f t="shared" si="0"/>
        <v>-1146.6400000000001</v>
      </c>
      <c r="G65" s="130">
        <v>8171.3803381632015</v>
      </c>
      <c r="H65" s="130">
        <v>7797.03</v>
      </c>
      <c r="I65" s="150">
        <f t="shared" si="1"/>
        <v>374.35</v>
      </c>
      <c r="K65" s="130">
        <v>9312.7899999999991</v>
      </c>
      <c r="L65" s="130">
        <v>8017.1900000000005</v>
      </c>
      <c r="M65" s="150">
        <f t="shared" si="2"/>
        <v>1295.5999999999999</v>
      </c>
      <c r="O65" s="130">
        <v>9615.6911200000013</v>
      </c>
      <c r="P65" s="130">
        <v>3084.8</v>
      </c>
      <c r="Q65" s="150">
        <f t="shared" si="3"/>
        <v>6530.89</v>
      </c>
      <c r="S65" s="150">
        <v>35365.055344531611</v>
      </c>
      <c r="T65" s="150">
        <v>28310.850000000002</v>
      </c>
      <c r="U65" s="150">
        <f t="shared" si="4"/>
        <v>7054.21</v>
      </c>
      <c r="W65" s="130">
        <v>7717.8</v>
      </c>
      <c r="X65" s="130">
        <v>5681.82</v>
      </c>
      <c r="Y65" s="150">
        <f t="shared" si="5"/>
        <v>2035.98</v>
      </c>
      <c r="AA65" s="130">
        <v>1348.8000000000002</v>
      </c>
      <c r="AB65" s="130">
        <v>7566.59</v>
      </c>
      <c r="AC65" s="150">
        <f t="shared" si="6"/>
        <v>-6217.79</v>
      </c>
      <c r="AE65" s="130">
        <v>3769.5299999999997</v>
      </c>
      <c r="AF65" s="130">
        <v>5066.18</v>
      </c>
      <c r="AG65" s="150">
        <f t="shared" si="7"/>
        <v>-1296.6500000000001</v>
      </c>
      <c r="AI65" s="130">
        <v>3648.8278137976477</v>
      </c>
      <c r="AJ65" s="130">
        <v>7895.79</v>
      </c>
      <c r="AK65" s="150">
        <f t="shared" si="8"/>
        <v>-4246.96</v>
      </c>
      <c r="AM65" s="150">
        <v>16484.95781379765</v>
      </c>
      <c r="AN65" s="150">
        <v>26210.38</v>
      </c>
      <c r="AO65" s="150">
        <f t="shared" si="9"/>
        <v>-9725.42</v>
      </c>
      <c r="AQ65" s="130">
        <v>8055.2099999999991</v>
      </c>
      <c r="AR65" s="130">
        <v>7091.83</v>
      </c>
      <c r="AS65" s="150">
        <f t="shared" si="10"/>
        <v>963.38</v>
      </c>
      <c r="AU65" s="130">
        <v>7161.94</v>
      </c>
      <c r="AV65" s="243">
        <v>6842.59</v>
      </c>
      <c r="AW65" s="215"/>
      <c r="AX65" s="150">
        <v>59905.22315832926</v>
      </c>
      <c r="AY65" s="150">
        <v>61613.060000000005</v>
      </c>
      <c r="AZ65" s="150">
        <f t="shared" si="11"/>
        <v>-1707.84</v>
      </c>
      <c r="BA65" s="162">
        <f t="shared" si="12"/>
        <v>-2671.21</v>
      </c>
      <c r="BB65" s="130" t="s">
        <v>348</v>
      </c>
      <c r="BC65" s="130">
        <v>-1707.8368416707453</v>
      </c>
      <c r="BD65" s="150"/>
    </row>
    <row r="66" spans="1:56" x14ac:dyDescent="0.3">
      <c r="A66" s="127" t="s">
        <v>73</v>
      </c>
      <c r="B66" s="153">
        <v>3</v>
      </c>
      <c r="C66" s="130">
        <v>2977.2045762068819</v>
      </c>
      <c r="D66" s="130">
        <v>2087.42</v>
      </c>
      <c r="E66" s="150">
        <f t="shared" si="0"/>
        <v>889.78</v>
      </c>
      <c r="G66" s="130">
        <v>2999.7223989600002</v>
      </c>
      <c r="H66" s="130">
        <v>1736.36</v>
      </c>
      <c r="I66" s="150">
        <f t="shared" si="1"/>
        <v>1263.3599999999999</v>
      </c>
      <c r="K66" s="130">
        <v>3208.6000000000004</v>
      </c>
      <c r="L66" s="130">
        <v>2300.38</v>
      </c>
      <c r="M66" s="150">
        <f t="shared" si="2"/>
        <v>908.22</v>
      </c>
      <c r="O66" s="130">
        <v>125.90000000000009</v>
      </c>
      <c r="P66" s="130">
        <v>4150.6900000000005</v>
      </c>
      <c r="Q66" s="150">
        <f t="shared" si="3"/>
        <v>-4024.79</v>
      </c>
      <c r="S66" s="150">
        <v>9311.4269751668817</v>
      </c>
      <c r="T66" s="150">
        <v>10274.85</v>
      </c>
      <c r="U66" s="150">
        <f t="shared" si="4"/>
        <v>-963.42</v>
      </c>
      <c r="W66" s="130">
        <v>2713.82</v>
      </c>
      <c r="X66" s="130">
        <v>2882.36</v>
      </c>
      <c r="Y66" s="150">
        <f t="shared" si="5"/>
        <v>-168.54</v>
      </c>
      <c r="AA66" s="130">
        <v>3568.43</v>
      </c>
      <c r="AB66" s="130">
        <v>2026.71</v>
      </c>
      <c r="AC66" s="150">
        <f t="shared" si="6"/>
        <v>1541.72</v>
      </c>
      <c r="AE66" s="130">
        <v>2540.0300000000002</v>
      </c>
      <c r="AF66" s="130">
        <v>3419.8599999999997</v>
      </c>
      <c r="AG66" s="150">
        <f t="shared" si="7"/>
        <v>-879.83</v>
      </c>
      <c r="AI66" s="130">
        <v>3413.0664164218997</v>
      </c>
      <c r="AJ66" s="130">
        <v>2286.69</v>
      </c>
      <c r="AK66" s="150">
        <f t="shared" si="8"/>
        <v>1126.3800000000001</v>
      </c>
      <c r="AM66" s="150">
        <v>12235.3464164219</v>
      </c>
      <c r="AN66" s="150">
        <v>10615.62</v>
      </c>
      <c r="AO66" s="150">
        <f t="shared" si="9"/>
        <v>1619.73</v>
      </c>
      <c r="AQ66" s="130">
        <v>2035.78</v>
      </c>
      <c r="AR66" s="130">
        <v>3751.1800000000003</v>
      </c>
      <c r="AS66" s="150">
        <f t="shared" si="10"/>
        <v>-1715.4</v>
      </c>
      <c r="AU66" s="130">
        <v>2630.51</v>
      </c>
      <c r="AV66" s="243">
        <v>3455.66</v>
      </c>
      <c r="AW66" s="215"/>
      <c r="AX66" s="150">
        <v>23582.553391588779</v>
      </c>
      <c r="AY66" s="150">
        <v>24641.65</v>
      </c>
      <c r="AZ66" s="150">
        <f t="shared" si="11"/>
        <v>-1059.0999999999999</v>
      </c>
      <c r="BA66" s="162">
        <f t="shared" si="12"/>
        <v>656.31</v>
      </c>
      <c r="BB66" s="130" t="s">
        <v>348</v>
      </c>
      <c r="BC66" s="130">
        <v>-1059.0966084112224</v>
      </c>
      <c r="BD66" s="150"/>
    </row>
    <row r="67" spans="1:56" x14ac:dyDescent="0.3">
      <c r="A67" s="127" t="s">
        <v>74</v>
      </c>
      <c r="B67" s="153">
        <v>2</v>
      </c>
      <c r="C67" s="130">
        <v>1970.9785519432626</v>
      </c>
      <c r="D67" s="130">
        <v>3415.92</v>
      </c>
      <c r="E67" s="150">
        <f t="shared" si="0"/>
        <v>-1444.94</v>
      </c>
      <c r="G67" s="130">
        <v>1892.3659634400001</v>
      </c>
      <c r="H67" s="130">
        <v>1693.97</v>
      </c>
      <c r="I67" s="150">
        <f t="shared" si="1"/>
        <v>198.4</v>
      </c>
      <c r="K67" s="130">
        <v>4402</v>
      </c>
      <c r="L67" s="130">
        <v>2049.06</v>
      </c>
      <c r="M67" s="150">
        <f t="shared" si="2"/>
        <v>2352.94</v>
      </c>
      <c r="O67" s="130">
        <v>3605.3864000000003</v>
      </c>
      <c r="P67" s="130">
        <v>2236.83</v>
      </c>
      <c r="Q67" s="150">
        <f t="shared" si="3"/>
        <v>1368.56</v>
      </c>
      <c r="S67" s="150">
        <v>11870.730915383261</v>
      </c>
      <c r="T67" s="150">
        <v>9395.7800000000007</v>
      </c>
      <c r="U67" s="150">
        <f t="shared" si="4"/>
        <v>2474.9499999999998</v>
      </c>
      <c r="W67" s="130">
        <v>4318.3599999999997</v>
      </c>
      <c r="X67" s="130">
        <v>0</v>
      </c>
      <c r="Y67" s="150">
        <f t="shared" si="5"/>
        <v>4318.3599999999997</v>
      </c>
      <c r="AA67" s="130">
        <v>590.04</v>
      </c>
      <c r="AB67" s="130">
        <v>0</v>
      </c>
      <c r="AC67" s="150">
        <f t="shared" si="6"/>
        <v>590.04</v>
      </c>
      <c r="AE67" s="130">
        <v>490.7800000000002</v>
      </c>
      <c r="AF67" s="130">
        <v>1731</v>
      </c>
      <c r="AG67" s="150">
        <f t="shared" si="7"/>
        <v>-1240.22</v>
      </c>
      <c r="AI67" s="130">
        <v>1781.4546382801284</v>
      </c>
      <c r="AJ67" s="130">
        <v>4865.2000000000007</v>
      </c>
      <c r="AK67" s="150">
        <f t="shared" si="8"/>
        <v>-3083.75</v>
      </c>
      <c r="AM67" s="150">
        <v>7180.6346382801285</v>
      </c>
      <c r="AN67" s="150">
        <v>6596.2000000000007</v>
      </c>
      <c r="AO67" s="150">
        <f t="shared" si="9"/>
        <v>584.42999999999995</v>
      </c>
      <c r="AQ67" s="130">
        <v>0</v>
      </c>
      <c r="AR67" s="218">
        <v>0</v>
      </c>
      <c r="AS67" s="150">
        <f t="shared" si="10"/>
        <v>0</v>
      </c>
      <c r="AU67" s="130">
        <v>9431.6299999999992</v>
      </c>
      <c r="AV67" s="243">
        <v>5172.1900000000005</v>
      </c>
      <c r="AW67" s="215"/>
      <c r="AX67" s="150">
        <v>19051.365553663389</v>
      </c>
      <c r="AY67" s="150">
        <v>17641.030000000002</v>
      </c>
      <c r="AZ67" s="150">
        <f t="shared" si="11"/>
        <v>1410.34</v>
      </c>
      <c r="BA67" s="162">
        <f t="shared" si="12"/>
        <v>3059.38</v>
      </c>
      <c r="BB67" s="130">
        <v>1410.3355536633862</v>
      </c>
      <c r="BC67" s="130" t="s">
        <v>348</v>
      </c>
      <c r="BD67" s="150"/>
    </row>
    <row r="68" spans="1:56" x14ac:dyDescent="0.3">
      <c r="A68" s="127" t="s">
        <v>75</v>
      </c>
      <c r="B68" s="153">
        <v>10</v>
      </c>
      <c r="C68" s="130">
        <v>70398.831289357287</v>
      </c>
      <c r="D68" s="130">
        <v>75523.149999999994</v>
      </c>
      <c r="E68" s="150">
        <f t="shared" si="0"/>
        <v>-5124.32</v>
      </c>
      <c r="G68" s="130">
        <v>60616.387895040003</v>
      </c>
      <c r="H68" s="130">
        <v>60632</v>
      </c>
      <c r="I68" s="150">
        <f t="shared" si="1"/>
        <v>-15.61</v>
      </c>
      <c r="K68" s="130">
        <v>64637.64</v>
      </c>
      <c r="L68" s="130">
        <v>66581.039999999994</v>
      </c>
      <c r="M68" s="150">
        <f t="shared" si="2"/>
        <v>-1943.4</v>
      </c>
      <c r="O68" s="130">
        <v>87800.417520000017</v>
      </c>
      <c r="P68" s="130">
        <v>70266.11</v>
      </c>
      <c r="Q68" s="150">
        <f t="shared" si="3"/>
        <v>17534.310000000001</v>
      </c>
      <c r="S68" s="150">
        <v>283453.27670439729</v>
      </c>
      <c r="T68" s="150">
        <v>273002.3</v>
      </c>
      <c r="U68" s="150">
        <f t="shared" si="4"/>
        <v>10450.98</v>
      </c>
      <c r="W68" s="130">
        <v>74185</v>
      </c>
      <c r="X68" s="130">
        <v>61745.14</v>
      </c>
      <c r="Y68" s="150">
        <f t="shared" si="5"/>
        <v>12439.86</v>
      </c>
      <c r="AA68" s="130">
        <v>58349.020000000004</v>
      </c>
      <c r="AB68" s="130">
        <v>62665.89</v>
      </c>
      <c r="AC68" s="150">
        <f t="shared" si="6"/>
        <v>-4316.87</v>
      </c>
      <c r="AE68" s="130">
        <v>52810.14</v>
      </c>
      <c r="AF68" s="130">
        <v>77405.13</v>
      </c>
      <c r="AG68" s="150">
        <f t="shared" si="7"/>
        <v>-24594.99</v>
      </c>
      <c r="AI68" s="130">
        <v>88725.809599464556</v>
      </c>
      <c r="AJ68" s="130">
        <v>74453.81</v>
      </c>
      <c r="AK68" s="150">
        <f t="shared" si="8"/>
        <v>14272</v>
      </c>
      <c r="AM68" s="150">
        <v>274069.96959946456</v>
      </c>
      <c r="AN68" s="150">
        <v>276269.96999999997</v>
      </c>
      <c r="AO68" s="150">
        <f t="shared" si="9"/>
        <v>-2200</v>
      </c>
      <c r="AQ68" s="130">
        <v>81449.78</v>
      </c>
      <c r="AR68" s="130">
        <v>73293.820000000007</v>
      </c>
      <c r="AS68" s="150">
        <f t="shared" si="10"/>
        <v>8155.96</v>
      </c>
      <c r="AU68" s="130">
        <v>65427.14</v>
      </c>
      <c r="AV68" s="243">
        <v>64817.030000000006</v>
      </c>
      <c r="AW68" s="215"/>
      <c r="AX68" s="150">
        <v>638973.02630386187</v>
      </c>
      <c r="AY68" s="150">
        <v>622566.09000000008</v>
      </c>
      <c r="AZ68" s="150">
        <f t="shared" si="11"/>
        <v>16406.939999999999</v>
      </c>
      <c r="BA68" s="162">
        <f t="shared" si="12"/>
        <v>8250.98</v>
      </c>
      <c r="BB68" s="130">
        <v>16406.936303861788</v>
      </c>
      <c r="BC68" s="130" t="s">
        <v>348</v>
      </c>
      <c r="BD68" s="150"/>
    </row>
    <row r="69" spans="1:56" x14ac:dyDescent="0.3">
      <c r="A69" s="127" t="s">
        <v>76</v>
      </c>
      <c r="B69" s="153">
        <v>3</v>
      </c>
      <c r="C69" s="130">
        <v>8526.7534048246853</v>
      </c>
      <c r="D69" s="130">
        <v>8000.41</v>
      </c>
      <c r="E69" s="150">
        <f t="shared" si="0"/>
        <v>526.34</v>
      </c>
      <c r="G69" s="130">
        <v>8186.6633738999999</v>
      </c>
      <c r="H69" s="130">
        <v>7829.73</v>
      </c>
      <c r="I69" s="150">
        <f t="shared" si="1"/>
        <v>356.93</v>
      </c>
      <c r="K69" s="130">
        <v>7572.47</v>
      </c>
      <c r="L69" s="130">
        <v>7995.27</v>
      </c>
      <c r="M69" s="150">
        <f t="shared" si="2"/>
        <v>-422.8</v>
      </c>
      <c r="O69" s="130">
        <v>3658.2375400000001</v>
      </c>
      <c r="P69" s="130">
        <v>9337.5400000000009</v>
      </c>
      <c r="Q69" s="150">
        <f t="shared" si="3"/>
        <v>-5679.3</v>
      </c>
      <c r="S69" s="150">
        <v>27944.124318724687</v>
      </c>
      <c r="T69" s="150">
        <v>33162.949999999997</v>
      </c>
      <c r="U69" s="150">
        <f t="shared" si="4"/>
        <v>-5218.83</v>
      </c>
      <c r="W69" s="130">
        <v>7857.81</v>
      </c>
      <c r="X69" s="130">
        <v>7746.48</v>
      </c>
      <c r="Y69" s="150">
        <f t="shared" si="5"/>
        <v>111.33</v>
      </c>
      <c r="AA69" s="130">
        <v>13633.83</v>
      </c>
      <c r="AB69" s="130">
        <v>7992.43</v>
      </c>
      <c r="AC69" s="150">
        <f t="shared" si="6"/>
        <v>5641.4</v>
      </c>
      <c r="AE69" s="130">
        <v>8303.67</v>
      </c>
      <c r="AF69" s="130">
        <v>9569.23</v>
      </c>
      <c r="AG69" s="150">
        <f t="shared" si="7"/>
        <v>-1265.56</v>
      </c>
      <c r="AI69" s="130">
        <v>10334.640150831614</v>
      </c>
      <c r="AJ69" s="130">
        <v>8860.3700000000008</v>
      </c>
      <c r="AK69" s="150">
        <f t="shared" si="8"/>
        <v>1474.27</v>
      </c>
      <c r="AM69" s="150">
        <v>40129.95015083161</v>
      </c>
      <c r="AN69" s="150">
        <v>34168.51</v>
      </c>
      <c r="AO69" s="150">
        <f t="shared" si="9"/>
        <v>5961.44</v>
      </c>
      <c r="AQ69" s="130">
        <v>7800.39</v>
      </c>
      <c r="AR69" s="130">
        <v>10255.929999999998</v>
      </c>
      <c r="AS69" s="150">
        <f t="shared" si="10"/>
        <v>-2455.54</v>
      </c>
      <c r="AU69" s="130">
        <v>7901.66</v>
      </c>
      <c r="AV69" s="243">
        <v>9121.52</v>
      </c>
      <c r="AW69" s="215"/>
      <c r="AX69" s="150">
        <v>75874.464469556304</v>
      </c>
      <c r="AY69" s="150">
        <v>77587.389999999985</v>
      </c>
      <c r="AZ69" s="150">
        <f t="shared" si="11"/>
        <v>-1712.93</v>
      </c>
      <c r="BA69" s="162">
        <f t="shared" si="12"/>
        <v>742.61</v>
      </c>
      <c r="BB69" s="130" t="s">
        <v>348</v>
      </c>
      <c r="BC69" s="130">
        <v>-1712.9255304436811</v>
      </c>
      <c r="BD69" s="150"/>
    </row>
    <row r="70" spans="1:56" x14ac:dyDescent="0.3">
      <c r="A70" s="127" t="s">
        <v>77</v>
      </c>
      <c r="B70" s="153">
        <v>5</v>
      </c>
      <c r="C70" s="130">
        <v>16332.657940451685</v>
      </c>
      <c r="D70" s="130">
        <v>16362.87</v>
      </c>
      <c r="E70" s="150">
        <f t="shared" ref="E70:E71" si="13">ROUND((C70-D70),2)</f>
        <v>-30.21</v>
      </c>
      <c r="G70" s="130">
        <v>12978.255347460001</v>
      </c>
      <c r="H70" s="130">
        <v>13505.039999999999</v>
      </c>
      <c r="I70" s="150">
        <f t="shared" ref="I70:I71" si="14">ROUND((G70-H70),2)</f>
        <v>-526.78</v>
      </c>
      <c r="K70" s="130">
        <v>15397</v>
      </c>
      <c r="L70" s="130">
        <v>13851.4</v>
      </c>
      <c r="M70" s="150">
        <f t="shared" ref="M70:M71" si="15">ROUND((K70-L70),2)</f>
        <v>1545.6</v>
      </c>
      <c r="O70" s="130">
        <v>13116.677100000001</v>
      </c>
      <c r="P70" s="130">
        <v>13905.7</v>
      </c>
      <c r="Q70" s="150">
        <f t="shared" ref="Q70:Q71" si="16">ROUND((O70-P70),2)</f>
        <v>-789.02</v>
      </c>
      <c r="S70" s="150">
        <v>57824.590387911689</v>
      </c>
      <c r="T70" s="150">
        <v>57625.009999999995</v>
      </c>
      <c r="U70" s="150">
        <f t="shared" ref="U70:U71" si="17">ROUND((S70-T70),2)</f>
        <v>199.58</v>
      </c>
      <c r="W70" s="130">
        <v>15696</v>
      </c>
      <c r="X70" s="130">
        <v>16325.8</v>
      </c>
      <c r="Y70" s="150">
        <f t="shared" ref="Y70:Y71" si="18">ROUND((W70-X70),2)</f>
        <v>-629.79999999999995</v>
      </c>
      <c r="AA70" s="130">
        <v>13900.41</v>
      </c>
      <c r="AB70" s="130">
        <v>10976.650000000001</v>
      </c>
      <c r="AC70" s="150">
        <f t="shared" ref="AC70:AC71" si="19">ROUND((AA70-AB70),2)</f>
        <v>2923.76</v>
      </c>
      <c r="AE70" s="130">
        <v>18729.8</v>
      </c>
      <c r="AF70" s="130">
        <v>16133.960000000001</v>
      </c>
      <c r="AG70" s="150">
        <f t="shared" ref="AG70:AG71" si="20">ROUND((AE70-AF70),2)</f>
        <v>2595.84</v>
      </c>
      <c r="AI70" s="130">
        <v>8226.219777667573</v>
      </c>
      <c r="AJ70" s="130">
        <v>13387.92</v>
      </c>
      <c r="AK70" s="150">
        <f t="shared" ref="AK70:AK71" si="21">ROUND((AI70-AJ70),2)</f>
        <v>-5161.7</v>
      </c>
      <c r="AM70" s="150">
        <v>56552.429777667574</v>
      </c>
      <c r="AN70" s="150">
        <v>56824.33</v>
      </c>
      <c r="AO70" s="150">
        <f t="shared" ref="AO70:AO71" si="22">ROUND((AM70-AN70),2)</f>
        <v>-271.89999999999998</v>
      </c>
      <c r="AQ70" s="130">
        <v>14939.36</v>
      </c>
      <c r="AR70" s="130">
        <v>16580.93</v>
      </c>
      <c r="AS70" s="150">
        <f t="shared" ref="AS70:AS71" si="23">ROUND((AQ70-AR70),2)</f>
        <v>-1641.57</v>
      </c>
      <c r="AU70" s="130">
        <v>16434.45</v>
      </c>
      <c r="AV70" s="243">
        <v>13975.66</v>
      </c>
      <c r="AW70" s="215"/>
      <c r="AX70" s="150">
        <v>129316.38016557926</v>
      </c>
      <c r="AY70" s="150">
        <v>131030.26999999999</v>
      </c>
      <c r="AZ70" s="150">
        <f t="shared" ref="AZ70:AZ71" si="24">ROUND((AX70-AY70),2)</f>
        <v>-1713.89</v>
      </c>
      <c r="BA70" s="162">
        <f t="shared" ref="BA70:BA71" si="25">ROUND(SUM(U70,AO70),2)</f>
        <v>-72.319999999999993</v>
      </c>
      <c r="BB70" s="130" t="s">
        <v>348</v>
      </c>
      <c r="BC70" s="130">
        <v>-1713.8898344207264</v>
      </c>
      <c r="BD70" s="150"/>
    </row>
    <row r="71" spans="1:56" x14ac:dyDescent="0.3">
      <c r="A71" s="127" t="s">
        <v>78</v>
      </c>
      <c r="B71" s="153">
        <v>3</v>
      </c>
      <c r="C71" s="130">
        <v>7634.5893708090452</v>
      </c>
      <c r="D71" s="130">
        <v>9255.14</v>
      </c>
      <c r="E71" s="150">
        <f t="shared" si="13"/>
        <v>-1620.55</v>
      </c>
      <c r="G71" s="130">
        <v>13081.9846861674</v>
      </c>
      <c r="H71" s="130">
        <v>7893.92</v>
      </c>
      <c r="I71" s="150">
        <f t="shared" si="14"/>
        <v>5188.0600000000004</v>
      </c>
      <c r="K71" s="130">
        <v>9600.76</v>
      </c>
      <c r="L71" s="130">
        <v>7883.9</v>
      </c>
      <c r="M71" s="150">
        <f t="shared" si="15"/>
        <v>1716.86</v>
      </c>
      <c r="O71" s="130">
        <v>0</v>
      </c>
      <c r="P71" s="130">
        <v>8009.58</v>
      </c>
      <c r="Q71" s="150">
        <f t="shared" si="16"/>
        <v>-8009.58</v>
      </c>
      <c r="S71" s="150">
        <v>30317.334056976448</v>
      </c>
      <c r="T71" s="150">
        <v>33042.54</v>
      </c>
      <c r="U71" s="150">
        <f t="shared" si="17"/>
        <v>-2725.21</v>
      </c>
      <c r="W71" s="130">
        <v>11810.86</v>
      </c>
      <c r="X71" s="130">
        <v>17672.62</v>
      </c>
      <c r="Y71" s="150">
        <f t="shared" si="18"/>
        <v>-5861.76</v>
      </c>
      <c r="AA71" s="130">
        <v>13164.21</v>
      </c>
      <c r="AB71" s="130">
        <v>7358.0700000000006</v>
      </c>
      <c r="AC71" s="150">
        <f t="shared" si="19"/>
        <v>5806.14</v>
      </c>
      <c r="AE71" s="130">
        <v>14531.65</v>
      </c>
      <c r="AF71" s="130">
        <v>9703.5300000000007</v>
      </c>
      <c r="AG71" s="150">
        <f t="shared" si="20"/>
        <v>4828.12</v>
      </c>
      <c r="AI71" s="130">
        <v>8405.4807948174075</v>
      </c>
      <c r="AJ71" s="130">
        <v>7750.87</v>
      </c>
      <c r="AK71" s="150">
        <f t="shared" si="21"/>
        <v>654.61</v>
      </c>
      <c r="AM71" s="150">
        <v>47912.200794817407</v>
      </c>
      <c r="AN71" s="150">
        <v>42485.090000000004</v>
      </c>
      <c r="AO71" s="150">
        <f t="shared" si="22"/>
        <v>5427.11</v>
      </c>
      <c r="AQ71" s="130">
        <v>9778.4599999999991</v>
      </c>
      <c r="AR71" s="130">
        <v>13340.78</v>
      </c>
      <c r="AS71" s="150">
        <f t="shared" si="23"/>
        <v>-3562.32</v>
      </c>
      <c r="AU71" s="130">
        <v>9066.2000000000007</v>
      </c>
      <c r="AV71" s="243">
        <v>7932.3799999999992</v>
      </c>
      <c r="AW71" s="215"/>
      <c r="AX71" s="150">
        <v>88007.994851793861</v>
      </c>
      <c r="AY71" s="150">
        <v>88868.41</v>
      </c>
      <c r="AZ71" s="150">
        <f t="shared" si="24"/>
        <v>-860.42</v>
      </c>
      <c r="BA71" s="162">
        <f t="shared" si="25"/>
        <v>2701.9</v>
      </c>
      <c r="BB71" s="130" t="s">
        <v>348</v>
      </c>
      <c r="BC71" s="130">
        <v>-860.41514820614248</v>
      </c>
      <c r="BD71" s="150"/>
    </row>
    <row r="72" spans="1:56" s="146" customFormat="1" x14ac:dyDescent="0.3">
      <c r="A72" s="146" t="s">
        <v>312</v>
      </c>
      <c r="B72" s="152"/>
      <c r="C72" s="158">
        <f>SUM(C5:C71)</f>
        <v>2925000.0000000009</v>
      </c>
      <c r="D72" s="158">
        <f t="shared" ref="D72" si="26">SUM(D5:D71)</f>
        <v>3002999.96</v>
      </c>
      <c r="E72" s="158">
        <f>SUM(E5:E71)</f>
        <v>-77742.830000000016</v>
      </c>
      <c r="G72" s="158">
        <f>SUM(G5:G71)</f>
        <v>2924971.0043587857</v>
      </c>
      <c r="H72" s="158">
        <f t="shared" ref="H72" si="27">SUM(H5:H71)</f>
        <v>2623040.86</v>
      </c>
      <c r="I72" s="158">
        <f>SUM(I5:I71)</f>
        <v>301930.12999999995</v>
      </c>
      <c r="K72" s="158">
        <f>SUM(K5:K71)</f>
        <v>2803311.14</v>
      </c>
      <c r="L72" s="158">
        <f t="shared" ref="L72" si="28">SUM(L5:L71)</f>
        <v>2881332.6509999996</v>
      </c>
      <c r="M72" s="158">
        <f t="shared" ref="M72" si="29">SUM(M5:M71)</f>
        <v>-78021.510000000024</v>
      </c>
      <c r="O72" s="158">
        <f>SUM(O5:O71)</f>
        <v>3046717.9140850003</v>
      </c>
      <c r="P72" s="158">
        <f t="shared" ref="P72" si="30">SUM(P5:P71)</f>
        <v>2958858.9000000004</v>
      </c>
      <c r="Q72" s="158">
        <f t="shared" ref="Q72" si="31">SUM(Q5:Q71)</f>
        <v>87859.030000000028</v>
      </c>
      <c r="S72" s="158">
        <f>SUM(S5:S71)</f>
        <v>11697501.774006706</v>
      </c>
      <c r="T72" s="158">
        <f t="shared" ref="T72" si="32">SUM(T5:T71)</f>
        <v>11463476.930999996</v>
      </c>
      <c r="U72" s="158">
        <f t="shared" ref="U72" si="33">SUM(U5:U71)</f>
        <v>234024.86</v>
      </c>
      <c r="W72" s="158">
        <f>SUM(W5:W71)</f>
        <v>2922353.4200000004</v>
      </c>
      <c r="X72" s="158">
        <f t="shared" ref="X72" si="34">SUM(X5:X71)</f>
        <v>2991918.06</v>
      </c>
      <c r="Y72" s="158">
        <f t="shared" ref="Y72" si="35">SUM(Y5:Y71)</f>
        <v>-69564.640000000029</v>
      </c>
      <c r="AA72" s="158">
        <f>SUM(AA5:AA71)</f>
        <v>2675882.4100000006</v>
      </c>
      <c r="AB72" s="158">
        <f t="shared" ref="AB72" si="36">SUM(AB5:AB71)</f>
        <v>2811587.2300000009</v>
      </c>
      <c r="AC72" s="158">
        <f t="shared" ref="AC72" si="37">SUM(AC5:AC71)</f>
        <v>-135704.81999999995</v>
      </c>
      <c r="AE72" s="158">
        <f>SUM(AE5:AE71)</f>
        <v>2974214.4699999993</v>
      </c>
      <c r="AF72" s="158">
        <f t="shared" ref="AF72" si="38">SUM(AF5:AF71)</f>
        <v>3071974.0199999996</v>
      </c>
      <c r="AG72" s="158">
        <f t="shared" ref="AG72" si="39">SUM(AG5:AG71)</f>
        <v>-97759.550000000017</v>
      </c>
      <c r="AI72" s="158">
        <f>SUM(AI5:AI71)</f>
        <v>3127549.7033333299</v>
      </c>
      <c r="AJ72" s="158">
        <f t="shared" ref="AJ72" si="40">SUM(AJ5:AJ71)</f>
        <v>3135640.2300000018</v>
      </c>
      <c r="AK72" s="158">
        <f t="shared" ref="AK72" si="41">SUM(AK5:AK71)</f>
        <v>-8090.5099999999775</v>
      </c>
      <c r="AM72" s="158">
        <f>SUM(AM5:AM71)</f>
        <v>11700000.00333333</v>
      </c>
      <c r="AN72" s="158">
        <f t="shared" ref="AN72" si="42">SUM(AN5:AN71)</f>
        <v>12011119.539999999</v>
      </c>
      <c r="AO72" s="158">
        <f t="shared" ref="AO72" si="43">SUM(AO5:AO71)</f>
        <v>-311119.52</v>
      </c>
      <c r="AQ72" s="158">
        <f>SUM(AQ5:AQ71)</f>
        <v>2924999.9900000007</v>
      </c>
      <c r="AR72" s="158">
        <f t="shared" ref="AR72" si="44">SUM(AR5:AR71)</f>
        <v>3109956.5100000007</v>
      </c>
      <c r="AS72" s="158">
        <f t="shared" ref="AS72:AV72" si="45">SUM(AS5:AS71)</f>
        <v>-184956.52000000008</v>
      </c>
      <c r="AU72" s="158">
        <f t="shared" si="45"/>
        <v>2924970.9500000011</v>
      </c>
      <c r="AV72" s="239">
        <f t="shared" si="45"/>
        <v>2805960.08</v>
      </c>
      <c r="AW72" s="216"/>
      <c r="AX72" s="158">
        <f>SUM(AX5:AX71)</f>
        <v>26325000.051777121</v>
      </c>
      <c r="AY72" s="158">
        <f t="shared" ref="AY72" si="46">SUM(AY5:AY71)</f>
        <v>26586484.585999999</v>
      </c>
      <c r="AZ72" s="158">
        <f t="shared" ref="AZ72" si="47">SUM(AZ5:AZ71)</f>
        <v>-261484.57000000004</v>
      </c>
      <c r="BA72" s="158">
        <f>SUM(BA5:BA71)</f>
        <v>-77094.659999999989</v>
      </c>
      <c r="BB72" s="158">
        <f t="shared" ref="BB72:BC72" si="48">SUM(BB5:BB71)</f>
        <v>192953.90956120149</v>
      </c>
      <c r="BC72" s="158">
        <f t="shared" si="48"/>
        <v>-454438.44378408347</v>
      </c>
    </row>
    <row r="73" spans="1:56" x14ac:dyDescent="0.3">
      <c r="E73" s="150">
        <f>+C72-D72</f>
        <v>-77999.959999999031</v>
      </c>
      <c r="I73" s="150" t="s">
        <v>199</v>
      </c>
      <c r="Q73" s="150" t="s">
        <v>199</v>
      </c>
    </row>
    <row r="74" spans="1:56" x14ac:dyDescent="0.3">
      <c r="E74" s="130">
        <v>-257.16000000000003</v>
      </c>
    </row>
    <row r="75" spans="1:56" x14ac:dyDescent="0.3">
      <c r="D75" s="146" t="s">
        <v>351</v>
      </c>
      <c r="E75" s="158">
        <f>+E73-E74</f>
        <v>-77742.799999999028</v>
      </c>
    </row>
  </sheetData>
  <autoFilter ref="A4:AZ73" xr:uid="{0B7D7F30-F798-419B-A142-FB296B182699}"/>
  <mergeCells count="7">
    <mergeCell ref="AX3:AZ3"/>
    <mergeCell ref="C2:U2"/>
    <mergeCell ref="W2:AO2"/>
    <mergeCell ref="AQ2:AS2"/>
    <mergeCell ref="S3:U3"/>
    <mergeCell ref="AM3:AO3"/>
    <mergeCell ref="AU2:AW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W72"/>
  <sheetViews>
    <sheetView view="pageBreakPreview" zoomScale="85" zoomScaleNormal="100" zoomScaleSheetLayoutView="85" workbookViewId="0">
      <pane xSplit="1" ySplit="4" topLeftCell="B59" activePane="bottomRight" state="frozen"/>
      <selection pane="topRight" activeCell="B1" sqref="B1"/>
      <selection pane="bottomLeft" activeCell="A4" sqref="A4"/>
      <selection pane="bottomRight" activeCell="D71" sqref="D5:D71"/>
    </sheetView>
  </sheetViews>
  <sheetFormatPr defaultColWidth="8.88671875" defaultRowHeight="15.75" x14ac:dyDescent="0.3"/>
  <cols>
    <col min="1" max="1" width="11.77734375" style="65" customWidth="1"/>
    <col min="2" max="2" width="23.109375" style="64" customWidth="1"/>
    <col min="3" max="3" width="21.33203125" style="64" customWidth="1"/>
    <col min="4" max="4" width="20.6640625" style="64" customWidth="1"/>
    <col min="5" max="5" width="20.109375" style="64" customWidth="1"/>
    <col min="6" max="6" width="17.21875" style="64" customWidth="1"/>
    <col min="7" max="7" width="16.109375" style="64" customWidth="1"/>
    <col min="8" max="16384" width="8.88671875" style="64"/>
  </cols>
  <sheetData>
    <row r="1" spans="1:699" x14ac:dyDescent="0.3">
      <c r="A1" s="83" t="s">
        <v>203</v>
      </c>
      <c r="B1" s="70"/>
      <c r="C1" s="70"/>
      <c r="D1" s="70"/>
      <c r="E1" s="70"/>
      <c r="F1" s="70"/>
    </row>
    <row r="2" spans="1:699" ht="16.5" thickBot="1" x14ac:dyDescent="0.35">
      <c r="A2" s="84"/>
      <c r="B2" s="70"/>
      <c r="C2" s="70"/>
      <c r="D2" s="70"/>
      <c r="E2" s="70"/>
      <c r="F2" s="70"/>
    </row>
    <row r="3" spans="1:699" ht="38.25" customHeight="1" x14ac:dyDescent="0.3">
      <c r="A3" s="85" t="s">
        <v>204</v>
      </c>
      <c r="B3" s="86" t="s">
        <v>207</v>
      </c>
      <c r="C3" s="86" t="s">
        <v>230</v>
      </c>
      <c r="D3" s="86" t="s">
        <v>231</v>
      </c>
      <c r="E3" s="86" t="s">
        <v>232</v>
      </c>
      <c r="F3" s="87" t="str">
        <f>EstimatingTool!E6</f>
        <v>Apr - May - Jun</v>
      </c>
    </row>
    <row r="4" spans="1:699" ht="54" customHeight="1" x14ac:dyDescent="0.3">
      <c r="A4" s="88" t="s">
        <v>205</v>
      </c>
      <c r="B4" s="89" t="s">
        <v>233</v>
      </c>
      <c r="C4" s="89" t="s">
        <v>234</v>
      </c>
      <c r="D4" s="89" t="s">
        <v>234</v>
      </c>
      <c r="E4" s="89" t="s">
        <v>234</v>
      </c>
      <c r="F4" s="90" t="s">
        <v>235</v>
      </c>
    </row>
    <row r="5" spans="1:699" x14ac:dyDescent="0.3">
      <c r="A5" s="91" t="s">
        <v>16</v>
      </c>
      <c r="B5" s="92">
        <v>75094.14</v>
      </c>
      <c r="C5" s="98">
        <v>51639.93</v>
      </c>
      <c r="D5" s="98">
        <v>23440.38</v>
      </c>
      <c r="E5" s="98">
        <v>80096.320925832115</v>
      </c>
      <c r="F5" s="93">
        <f>IF(F$3="Jul - Aug - Sep",B5,IF(F$3="Oct - Nov - Dec",C5,IF(F$3="Jan - Feb - Mar",D5,E5)))</f>
        <v>80096.320925832115</v>
      </c>
      <c r="G5" s="66"/>
    </row>
    <row r="6" spans="1:699" x14ac:dyDescent="0.3">
      <c r="A6" s="91" t="s">
        <v>17</v>
      </c>
      <c r="B6" s="92">
        <v>10053.879999999999</v>
      </c>
      <c r="C6" s="98">
        <v>8854.15</v>
      </c>
      <c r="D6" s="98">
        <v>3568.92</v>
      </c>
      <c r="E6" s="98">
        <v>17484.457010237486</v>
      </c>
      <c r="F6" s="93">
        <f t="shared" ref="F6:F69" si="0">IF(F$3="Jul - Aug - Sep",B6,IF(F$3="Oct - Nov - Dec",C6,IF(F$3="Jan - Feb - Mar",D6,E6)))</f>
        <v>17484.457010237486</v>
      </c>
      <c r="G6" s="66"/>
    </row>
    <row r="7" spans="1:699" x14ac:dyDescent="0.3">
      <c r="A7" s="91" t="s">
        <v>18</v>
      </c>
      <c r="B7" s="92">
        <v>49090.55</v>
      </c>
      <c r="C7" s="98">
        <v>57319.33</v>
      </c>
      <c r="D7" s="98">
        <v>42150.63</v>
      </c>
      <c r="E7" s="98">
        <v>2864.3423552461659</v>
      </c>
      <c r="F7" s="93">
        <f t="shared" si="0"/>
        <v>2864.3423552461659</v>
      </c>
    </row>
    <row r="8" spans="1:699" x14ac:dyDescent="0.3">
      <c r="A8" s="91" t="s">
        <v>81</v>
      </c>
      <c r="B8" s="92">
        <v>0</v>
      </c>
      <c r="C8" s="98">
        <v>0</v>
      </c>
      <c r="D8" s="98">
        <v>7431.13</v>
      </c>
      <c r="E8" s="98">
        <v>4647.3608985446281</v>
      </c>
      <c r="F8" s="93">
        <f t="shared" si="0"/>
        <v>4647.3608985446281</v>
      </c>
    </row>
    <row r="9" spans="1:699" x14ac:dyDescent="0.3">
      <c r="A9" s="91" t="s">
        <v>19</v>
      </c>
      <c r="B9" s="92">
        <v>117658.73</v>
      </c>
      <c r="C9" s="98">
        <v>107931.08</v>
      </c>
      <c r="D9" s="98">
        <v>89990.58</v>
      </c>
      <c r="E9" s="98">
        <v>99791.296372436205</v>
      </c>
      <c r="F9" s="93">
        <f t="shared" si="0"/>
        <v>99791.296372436205</v>
      </c>
    </row>
    <row r="10" spans="1:699" x14ac:dyDescent="0.3">
      <c r="A10" s="91" t="s">
        <v>20</v>
      </c>
      <c r="B10" s="92">
        <v>222031.6</v>
      </c>
      <c r="C10" s="98">
        <v>193735.46000000002</v>
      </c>
      <c r="D10" s="98">
        <v>225872.06</v>
      </c>
      <c r="E10" s="98">
        <v>174627.84468212767</v>
      </c>
      <c r="F10" s="93">
        <f t="shared" si="0"/>
        <v>174627.84468212767</v>
      </c>
    </row>
    <row r="11" spans="1:699" x14ac:dyDescent="0.3">
      <c r="A11" s="91" t="s">
        <v>21</v>
      </c>
      <c r="B11" s="92">
        <v>4466.43</v>
      </c>
      <c r="C11" s="98">
        <v>1872.27</v>
      </c>
      <c r="D11" s="98">
        <v>223.67</v>
      </c>
      <c r="E11" s="98">
        <v>1214.1624962010583</v>
      </c>
      <c r="F11" s="93">
        <f t="shared" si="0"/>
        <v>1214.1624962010583</v>
      </c>
    </row>
    <row r="12" spans="1:699" x14ac:dyDescent="0.3">
      <c r="A12" s="91" t="s">
        <v>22</v>
      </c>
      <c r="B12" s="92">
        <v>38821.760000000002</v>
      </c>
      <c r="C12" s="98">
        <v>36780.560000000005</v>
      </c>
      <c r="D12" s="98">
        <v>25117.11</v>
      </c>
      <c r="E12" s="98">
        <v>46741.533236156574</v>
      </c>
      <c r="F12" s="93">
        <f t="shared" si="0"/>
        <v>46741.533236156574</v>
      </c>
    </row>
    <row r="13" spans="1:699" x14ac:dyDescent="0.3">
      <c r="A13" s="91" t="s">
        <v>23</v>
      </c>
      <c r="B13" s="92">
        <v>23425.75</v>
      </c>
      <c r="C13" s="98">
        <v>21267.14</v>
      </c>
      <c r="D13" s="98">
        <v>19899.330000000002</v>
      </c>
      <c r="E13" s="98">
        <v>17840.921581421808</v>
      </c>
      <c r="F13" s="93">
        <f t="shared" si="0"/>
        <v>17840.921581421808</v>
      </c>
    </row>
    <row r="14" spans="1:699" x14ac:dyDescent="0.3">
      <c r="A14" s="91" t="s">
        <v>24</v>
      </c>
      <c r="B14" s="92">
        <v>16263.83</v>
      </c>
      <c r="C14" s="98">
        <v>10680.259999999998</v>
      </c>
      <c r="D14" s="98">
        <v>25490.77</v>
      </c>
      <c r="E14" s="98">
        <v>6726.704659653833</v>
      </c>
      <c r="F14" s="93">
        <f t="shared" si="0"/>
        <v>6726.704659653833</v>
      </c>
    </row>
    <row r="15" spans="1:699" x14ac:dyDescent="0.3">
      <c r="A15" s="91" t="s">
        <v>25</v>
      </c>
      <c r="B15" s="92">
        <v>68991.42</v>
      </c>
      <c r="C15" s="98">
        <v>56670.400000000001</v>
      </c>
      <c r="D15" s="98">
        <v>53367.46</v>
      </c>
      <c r="E15" s="98">
        <v>65441.685135060325</v>
      </c>
      <c r="F15" s="93">
        <f t="shared" si="0"/>
        <v>65441.685135060325</v>
      </c>
    </row>
    <row r="16" spans="1:699" x14ac:dyDescent="0.3">
      <c r="A16" s="91" t="s">
        <v>26</v>
      </c>
      <c r="B16" s="92">
        <v>14517.01</v>
      </c>
      <c r="C16" s="98">
        <v>15251.83</v>
      </c>
      <c r="D16" s="98">
        <v>17045.349999999999</v>
      </c>
      <c r="E16" s="98">
        <v>10118.030202856253</v>
      </c>
      <c r="F16" s="93">
        <f t="shared" si="0"/>
        <v>10118.030202856253</v>
      </c>
      <c r="ZW16" s="67">
        <v>1</v>
      </c>
    </row>
    <row r="17" spans="1:6" x14ac:dyDescent="0.3">
      <c r="A17" s="91" t="s">
        <v>197</v>
      </c>
      <c r="B17" s="92">
        <v>9953.64</v>
      </c>
      <c r="C17" s="98">
        <v>7769.99</v>
      </c>
      <c r="D17" s="98">
        <v>3921.51</v>
      </c>
      <c r="E17" s="98">
        <v>11752.745119537823</v>
      </c>
      <c r="F17" s="93">
        <f t="shared" si="0"/>
        <v>11752.745119537823</v>
      </c>
    </row>
    <row r="18" spans="1:6" x14ac:dyDescent="0.3">
      <c r="A18" s="91" t="s">
        <v>28</v>
      </c>
      <c r="B18" s="92">
        <v>0</v>
      </c>
      <c r="C18" s="98">
        <v>0</v>
      </c>
      <c r="D18" s="98">
        <v>4815.66</v>
      </c>
      <c r="E18" s="98">
        <v>0</v>
      </c>
      <c r="F18" s="93">
        <f t="shared" si="0"/>
        <v>0</v>
      </c>
    </row>
    <row r="19" spans="1:6" x14ac:dyDescent="0.3">
      <c r="A19" s="91" t="s">
        <v>29</v>
      </c>
      <c r="B19" s="92">
        <v>146237.01</v>
      </c>
      <c r="C19" s="98">
        <v>98640.03</v>
      </c>
      <c r="D19" s="98">
        <v>73905.100000000006</v>
      </c>
      <c r="E19" s="98">
        <v>151283.85732746733</v>
      </c>
      <c r="F19" s="93">
        <f t="shared" si="0"/>
        <v>151283.85732746733</v>
      </c>
    </row>
    <row r="20" spans="1:6" x14ac:dyDescent="0.3">
      <c r="A20" s="91" t="s">
        <v>30</v>
      </c>
      <c r="B20" s="92">
        <v>79135.3</v>
      </c>
      <c r="C20" s="98">
        <v>70590.97</v>
      </c>
      <c r="D20" s="98">
        <v>64877.53</v>
      </c>
      <c r="E20" s="98">
        <v>89330.207682170963</v>
      </c>
      <c r="F20" s="93">
        <f t="shared" si="0"/>
        <v>89330.207682170963</v>
      </c>
    </row>
    <row r="21" spans="1:6" x14ac:dyDescent="0.3">
      <c r="A21" s="91" t="s">
        <v>31</v>
      </c>
      <c r="B21" s="92">
        <v>12062.59</v>
      </c>
      <c r="C21" s="98">
        <v>21162.25</v>
      </c>
      <c r="D21" s="98">
        <v>19766.080000000002</v>
      </c>
      <c r="E21" s="98">
        <v>4833.5982895608331</v>
      </c>
      <c r="F21" s="93">
        <f t="shared" si="0"/>
        <v>4833.5982895608331</v>
      </c>
    </row>
    <row r="22" spans="1:6" x14ac:dyDescent="0.3">
      <c r="A22" s="91" t="s">
        <v>32</v>
      </c>
      <c r="B22" s="92">
        <v>3797.25</v>
      </c>
      <c r="C22" s="98">
        <v>4284.53</v>
      </c>
      <c r="D22" s="98">
        <v>4611.68</v>
      </c>
      <c r="E22" s="98">
        <v>3625.875602185929</v>
      </c>
      <c r="F22" s="93">
        <f t="shared" si="0"/>
        <v>3625.875602185929</v>
      </c>
    </row>
    <row r="23" spans="1:6" x14ac:dyDescent="0.3">
      <c r="A23" s="91" t="s">
        <v>33</v>
      </c>
      <c r="B23" s="92">
        <v>11705.59</v>
      </c>
      <c r="C23" s="98">
        <v>11818.34</v>
      </c>
      <c r="D23" s="98">
        <v>14686.89</v>
      </c>
      <c r="E23" s="98">
        <v>8823.9200654032102</v>
      </c>
      <c r="F23" s="93">
        <f t="shared" si="0"/>
        <v>8823.9200654032102</v>
      </c>
    </row>
    <row r="24" spans="1:6" x14ac:dyDescent="0.3">
      <c r="A24" s="91" t="s">
        <v>34</v>
      </c>
      <c r="B24" s="92">
        <v>0</v>
      </c>
      <c r="C24" s="98">
        <v>0</v>
      </c>
      <c r="D24" s="98">
        <v>0</v>
      </c>
      <c r="E24" s="98">
        <v>0</v>
      </c>
      <c r="F24" s="93">
        <f t="shared" si="0"/>
        <v>0</v>
      </c>
    </row>
    <row r="25" spans="1:6" x14ac:dyDescent="0.3">
      <c r="A25" s="91" t="s">
        <v>35</v>
      </c>
      <c r="B25" s="92">
        <v>4644.3500000000004</v>
      </c>
      <c r="C25" s="98">
        <v>6478.9</v>
      </c>
      <c r="D25" s="98">
        <v>5252.38</v>
      </c>
      <c r="E25" s="98">
        <v>2612.108675237846</v>
      </c>
      <c r="F25" s="93">
        <f t="shared" si="0"/>
        <v>2612.108675237846</v>
      </c>
    </row>
    <row r="26" spans="1:6" x14ac:dyDescent="0.3">
      <c r="A26" s="91" t="s">
        <v>36</v>
      </c>
      <c r="B26" s="92">
        <v>6161.54</v>
      </c>
      <c r="C26" s="98">
        <v>5426.79</v>
      </c>
      <c r="D26" s="98">
        <v>3992.54</v>
      </c>
      <c r="E26" s="98">
        <v>3841.9617421408752</v>
      </c>
      <c r="F26" s="93">
        <f t="shared" si="0"/>
        <v>3841.9617421408752</v>
      </c>
    </row>
    <row r="27" spans="1:6" x14ac:dyDescent="0.3">
      <c r="A27" s="91" t="s">
        <v>37</v>
      </c>
      <c r="B27" s="92">
        <v>5346.58</v>
      </c>
      <c r="C27" s="98">
        <v>5740.4900000000007</v>
      </c>
      <c r="D27" s="98">
        <v>0</v>
      </c>
      <c r="E27" s="98">
        <v>5544.2617473643695</v>
      </c>
      <c r="F27" s="93">
        <f t="shared" si="0"/>
        <v>5544.2617473643695</v>
      </c>
    </row>
    <row r="28" spans="1:6" x14ac:dyDescent="0.3">
      <c r="A28" s="91" t="s">
        <v>38</v>
      </c>
      <c r="B28" s="92">
        <v>15167.11</v>
      </c>
      <c r="C28" s="98">
        <v>9078.92</v>
      </c>
      <c r="D28" s="98">
        <v>7346.48</v>
      </c>
      <c r="E28" s="98">
        <v>10267.236342826884</v>
      </c>
      <c r="F28" s="93">
        <f t="shared" si="0"/>
        <v>10267.236342826884</v>
      </c>
    </row>
    <row r="29" spans="1:6" x14ac:dyDescent="0.3">
      <c r="A29" s="91" t="s">
        <v>39</v>
      </c>
      <c r="B29" s="92">
        <v>22301.41</v>
      </c>
      <c r="C29" s="98">
        <v>14653.42</v>
      </c>
      <c r="D29" s="98">
        <v>12643.19</v>
      </c>
      <c r="E29" s="98">
        <v>21882.254164111935</v>
      </c>
      <c r="F29" s="93">
        <f t="shared" si="0"/>
        <v>21882.254164111935</v>
      </c>
    </row>
    <row r="30" spans="1:6" x14ac:dyDescent="0.3">
      <c r="A30" s="91" t="s">
        <v>40</v>
      </c>
      <c r="B30" s="92">
        <v>48501.9</v>
      </c>
      <c r="C30" s="98">
        <v>36780.31</v>
      </c>
      <c r="D30" s="98">
        <v>24269.81</v>
      </c>
      <c r="E30" s="98">
        <v>57496.794273836669</v>
      </c>
      <c r="F30" s="93">
        <f t="shared" si="0"/>
        <v>57496.794273836669</v>
      </c>
    </row>
    <row r="31" spans="1:6" x14ac:dyDescent="0.3">
      <c r="A31" s="91" t="s">
        <v>41</v>
      </c>
      <c r="B31" s="92">
        <v>14430.76</v>
      </c>
      <c r="C31" s="98">
        <v>21716.84</v>
      </c>
      <c r="D31" s="98">
        <v>23339.18</v>
      </c>
      <c r="E31" s="98">
        <v>23582.598723735664</v>
      </c>
      <c r="F31" s="93">
        <f t="shared" si="0"/>
        <v>23582.598723735664</v>
      </c>
    </row>
    <row r="32" spans="1:6" x14ac:dyDescent="0.3">
      <c r="A32" s="91" t="s">
        <v>42</v>
      </c>
      <c r="B32" s="92">
        <v>110023.21</v>
      </c>
      <c r="C32" s="98">
        <v>103261.17</v>
      </c>
      <c r="D32" s="98">
        <v>130810.5</v>
      </c>
      <c r="E32" s="98">
        <v>114293.91507018774</v>
      </c>
      <c r="F32" s="93">
        <f t="shared" si="0"/>
        <v>114293.91507018774</v>
      </c>
    </row>
    <row r="33" spans="1:6" x14ac:dyDescent="0.3">
      <c r="A33" s="91" t="s">
        <v>43</v>
      </c>
      <c r="B33" s="92">
        <v>3328.27</v>
      </c>
      <c r="C33" s="98">
        <v>4238.66</v>
      </c>
      <c r="D33" s="98">
        <v>3560.42</v>
      </c>
      <c r="E33" s="98">
        <v>1003.6606576223677</v>
      </c>
      <c r="F33" s="93">
        <f t="shared" si="0"/>
        <v>1003.6606576223677</v>
      </c>
    </row>
    <row r="34" spans="1:6" x14ac:dyDescent="0.3">
      <c r="A34" s="91" t="s">
        <v>44</v>
      </c>
      <c r="B34" s="92">
        <v>40754.68</v>
      </c>
      <c r="C34" s="98">
        <v>41434.79</v>
      </c>
      <c r="D34" s="98">
        <v>57215.53</v>
      </c>
      <c r="E34" s="98">
        <v>22431.283120969401</v>
      </c>
      <c r="F34" s="93">
        <f t="shared" si="0"/>
        <v>22431.283120969401</v>
      </c>
    </row>
    <row r="35" spans="1:6" x14ac:dyDescent="0.3">
      <c r="A35" s="91" t="s">
        <v>45</v>
      </c>
      <c r="B35" s="92">
        <v>10556.74</v>
      </c>
      <c r="C35" s="98">
        <v>7605.4</v>
      </c>
      <c r="D35" s="98">
        <v>8042.28</v>
      </c>
      <c r="E35" s="98">
        <v>7043.468044454441</v>
      </c>
      <c r="F35" s="93">
        <f t="shared" si="0"/>
        <v>7043.468044454441</v>
      </c>
    </row>
    <row r="36" spans="1:6" x14ac:dyDescent="0.3">
      <c r="A36" s="91" t="s">
        <v>46</v>
      </c>
      <c r="B36" s="92">
        <v>16442.189999999999</v>
      </c>
      <c r="C36" s="98">
        <v>11407.800000000001</v>
      </c>
      <c r="D36" s="98">
        <v>7545.3</v>
      </c>
      <c r="E36" s="98">
        <v>4887.6738813389875</v>
      </c>
      <c r="F36" s="93">
        <f t="shared" si="0"/>
        <v>4887.6738813389875</v>
      </c>
    </row>
    <row r="37" spans="1:6" x14ac:dyDescent="0.3">
      <c r="A37" s="91" t="s">
        <v>47</v>
      </c>
      <c r="B37" s="92">
        <v>4103.55</v>
      </c>
      <c r="C37" s="98">
        <v>0</v>
      </c>
      <c r="D37" s="98">
        <v>0</v>
      </c>
      <c r="E37" s="98">
        <v>4200.5603813595608</v>
      </c>
      <c r="F37" s="93">
        <f t="shared" si="0"/>
        <v>4200.5603813595608</v>
      </c>
    </row>
    <row r="38" spans="1:6" x14ac:dyDescent="0.3">
      <c r="A38" s="91" t="s">
        <v>48</v>
      </c>
      <c r="B38" s="92">
        <v>52416.32</v>
      </c>
      <c r="C38" s="98">
        <v>61511.25</v>
      </c>
      <c r="D38" s="98">
        <v>54582.43</v>
      </c>
      <c r="E38" s="98">
        <v>59355.539328222243</v>
      </c>
      <c r="F38" s="93">
        <f t="shared" si="0"/>
        <v>59355.539328222243</v>
      </c>
    </row>
    <row r="39" spans="1:6" x14ac:dyDescent="0.3">
      <c r="A39" s="91" t="s">
        <v>49</v>
      </c>
      <c r="B39" s="92">
        <v>56381.46</v>
      </c>
      <c r="C39" s="98">
        <v>74180.989999999991</v>
      </c>
      <c r="D39" s="98">
        <v>65001.94</v>
      </c>
      <c r="E39" s="98">
        <v>57842.391080053065</v>
      </c>
      <c r="F39" s="93">
        <f t="shared" si="0"/>
        <v>57842.391080053065</v>
      </c>
    </row>
    <row r="40" spans="1:6" x14ac:dyDescent="0.3">
      <c r="A40" s="91" t="s">
        <v>50</v>
      </c>
      <c r="B40" s="92">
        <v>82942.5</v>
      </c>
      <c r="C40" s="98">
        <v>65832.810000000012</v>
      </c>
      <c r="D40" s="98">
        <v>76592.12</v>
      </c>
      <c r="E40" s="98">
        <v>51617.43683917389</v>
      </c>
      <c r="F40" s="93">
        <f t="shared" si="0"/>
        <v>51617.43683917389</v>
      </c>
    </row>
    <row r="41" spans="1:6" x14ac:dyDescent="0.3">
      <c r="A41" s="91" t="s">
        <v>51</v>
      </c>
      <c r="B41" s="92">
        <v>8491.4500000000007</v>
      </c>
      <c r="C41" s="98">
        <v>14150.91</v>
      </c>
      <c r="D41" s="98">
        <v>22004.62</v>
      </c>
      <c r="E41" s="98">
        <v>11556.937326499685</v>
      </c>
      <c r="F41" s="93">
        <f t="shared" si="0"/>
        <v>11556.937326499685</v>
      </c>
    </row>
    <row r="42" spans="1:6" x14ac:dyDescent="0.3">
      <c r="A42" s="91" t="s">
        <v>52</v>
      </c>
      <c r="B42" s="92">
        <v>5538.32</v>
      </c>
      <c r="C42" s="98">
        <v>2603</v>
      </c>
      <c r="D42" s="98">
        <v>1241.3</v>
      </c>
      <c r="E42" s="98">
        <v>3704.3002521534804</v>
      </c>
      <c r="F42" s="93">
        <f t="shared" si="0"/>
        <v>3704.3002521534804</v>
      </c>
    </row>
    <row r="43" spans="1:6" x14ac:dyDescent="0.3">
      <c r="A43" s="91" t="s">
        <v>53</v>
      </c>
      <c r="B43" s="92">
        <v>5128.03</v>
      </c>
      <c r="C43" s="98">
        <v>1429.5999999999995</v>
      </c>
      <c r="D43" s="98">
        <v>4627.4799999999996</v>
      </c>
      <c r="E43" s="98">
        <v>8847.7896633734363</v>
      </c>
      <c r="F43" s="93">
        <f t="shared" si="0"/>
        <v>8847.7896633734363</v>
      </c>
    </row>
    <row r="44" spans="1:6" x14ac:dyDescent="0.3">
      <c r="A44" s="91" t="s">
        <v>54</v>
      </c>
      <c r="B44" s="92">
        <v>34155.9</v>
      </c>
      <c r="C44" s="98">
        <v>34713.11</v>
      </c>
      <c r="D44" s="98">
        <v>32718.53</v>
      </c>
      <c r="E44" s="98">
        <v>31183.773014896531</v>
      </c>
      <c r="F44" s="93">
        <f t="shared" si="0"/>
        <v>31183.773014896531</v>
      </c>
    </row>
    <row r="45" spans="1:6" x14ac:dyDescent="0.3">
      <c r="A45" s="91" t="s">
        <v>55</v>
      </c>
      <c r="B45" s="92">
        <v>53910.9</v>
      </c>
      <c r="C45" s="98">
        <v>46593.27</v>
      </c>
      <c r="D45" s="98">
        <v>45303.86</v>
      </c>
      <c r="E45" s="98">
        <v>48799.508113379867</v>
      </c>
      <c r="F45" s="93">
        <f t="shared" si="0"/>
        <v>48799.508113379867</v>
      </c>
    </row>
    <row r="46" spans="1:6" x14ac:dyDescent="0.3">
      <c r="A46" s="91" t="s">
        <v>56</v>
      </c>
      <c r="B46" s="92">
        <v>39286.910000000003</v>
      </c>
      <c r="C46" s="98">
        <v>36221.789999999994</v>
      </c>
      <c r="D46" s="98">
        <v>48344.02</v>
      </c>
      <c r="E46" s="98">
        <v>36285.944236640658</v>
      </c>
      <c r="F46" s="93">
        <f t="shared" si="0"/>
        <v>36285.944236640658</v>
      </c>
    </row>
    <row r="47" spans="1:6" x14ac:dyDescent="0.3">
      <c r="A47" s="91" t="s">
        <v>109</v>
      </c>
      <c r="B47" s="92">
        <v>232499.36000000002</v>
      </c>
      <c r="C47" s="98">
        <v>278239.52999999997</v>
      </c>
      <c r="D47" s="98">
        <v>336236.84</v>
      </c>
      <c r="E47" s="98">
        <v>192206.05966816549</v>
      </c>
      <c r="F47" s="93">
        <f t="shared" si="0"/>
        <v>192206.05966816549</v>
      </c>
    </row>
    <row r="48" spans="1:6" x14ac:dyDescent="0.3">
      <c r="A48" s="91" t="s">
        <v>57</v>
      </c>
      <c r="B48" s="92">
        <v>68566.899999999994</v>
      </c>
      <c r="C48" s="98">
        <v>736.79000000000178</v>
      </c>
      <c r="D48" s="98">
        <v>30959.94</v>
      </c>
      <c r="E48" s="98">
        <v>67242.838556060451</v>
      </c>
      <c r="F48" s="93">
        <f t="shared" si="0"/>
        <v>67242.838556060451</v>
      </c>
    </row>
    <row r="49" spans="1:6" x14ac:dyDescent="0.3">
      <c r="A49" s="91" t="s">
        <v>58</v>
      </c>
      <c r="B49" s="92">
        <v>16448.330000000002</v>
      </c>
      <c r="C49" s="98">
        <v>14055.609999999999</v>
      </c>
      <c r="D49" s="98">
        <v>23998.91</v>
      </c>
      <c r="E49" s="98">
        <v>17091.158612803716</v>
      </c>
      <c r="F49" s="93">
        <f t="shared" si="0"/>
        <v>17091.158612803716</v>
      </c>
    </row>
    <row r="50" spans="1:6" x14ac:dyDescent="0.3">
      <c r="A50" s="91" t="s">
        <v>59</v>
      </c>
      <c r="B50" s="92">
        <v>24583.14</v>
      </c>
      <c r="C50" s="98">
        <v>19537.41</v>
      </c>
      <c r="D50" s="98">
        <v>16726.78</v>
      </c>
      <c r="E50" s="98">
        <v>20311.749312076536</v>
      </c>
      <c r="F50" s="93">
        <f t="shared" si="0"/>
        <v>20311.749312076536</v>
      </c>
    </row>
    <row r="51" spans="1:6" x14ac:dyDescent="0.3">
      <c r="A51" s="91" t="s">
        <v>60</v>
      </c>
      <c r="B51" s="92">
        <v>20904.91</v>
      </c>
      <c r="C51" s="98">
        <v>26664.6</v>
      </c>
      <c r="D51" s="98">
        <v>23493.94</v>
      </c>
      <c r="E51" s="98">
        <v>13074.889578041362</v>
      </c>
      <c r="F51" s="93">
        <f t="shared" si="0"/>
        <v>13074.889578041362</v>
      </c>
    </row>
    <row r="52" spans="1:6" x14ac:dyDescent="0.3">
      <c r="A52" s="91" t="s">
        <v>61</v>
      </c>
      <c r="B52" s="92">
        <v>203814.29</v>
      </c>
      <c r="C52" s="98">
        <v>175929.28999999998</v>
      </c>
      <c r="D52" s="98">
        <v>156089.64000000001</v>
      </c>
      <c r="E52" s="98">
        <v>171691.71491053625</v>
      </c>
      <c r="F52" s="93">
        <f t="shared" si="0"/>
        <v>171691.71491053625</v>
      </c>
    </row>
    <row r="53" spans="1:6" x14ac:dyDescent="0.3">
      <c r="A53" s="91" t="s">
        <v>62</v>
      </c>
      <c r="B53" s="92">
        <v>65699.88</v>
      </c>
      <c r="C53" s="98">
        <v>59429.29</v>
      </c>
      <c r="D53" s="98">
        <v>90911.039999999994</v>
      </c>
      <c r="E53" s="98">
        <v>65934.739461624471</v>
      </c>
      <c r="F53" s="93">
        <f t="shared" si="0"/>
        <v>65934.739461624471</v>
      </c>
    </row>
    <row r="54" spans="1:6" x14ac:dyDescent="0.3">
      <c r="A54" s="91" t="s">
        <v>63</v>
      </c>
      <c r="B54" s="92">
        <v>213550.77</v>
      </c>
      <c r="C54" s="98">
        <v>232464.97</v>
      </c>
      <c r="D54" s="98">
        <v>169057.47</v>
      </c>
      <c r="E54" s="98">
        <v>218335.40065725835</v>
      </c>
      <c r="F54" s="93">
        <f t="shared" si="0"/>
        <v>218335.40065725835</v>
      </c>
    </row>
    <row r="55" spans="1:6" x14ac:dyDescent="0.3">
      <c r="A55" s="91" t="s">
        <v>64</v>
      </c>
      <c r="B55" s="92">
        <v>37812.69</v>
      </c>
      <c r="C55" s="98">
        <v>86962.31</v>
      </c>
      <c r="D55" s="98">
        <v>74019.929999999993</v>
      </c>
      <c r="E55" s="98">
        <v>21970.944903478263</v>
      </c>
      <c r="F55" s="93">
        <f t="shared" si="0"/>
        <v>21970.944903478263</v>
      </c>
    </row>
    <row r="56" spans="1:6" x14ac:dyDescent="0.3">
      <c r="A56" s="91" t="s">
        <v>11</v>
      </c>
      <c r="B56" s="92">
        <v>147493.47</v>
      </c>
      <c r="C56" s="98">
        <v>154960.68</v>
      </c>
      <c r="D56" s="98">
        <v>147684.53</v>
      </c>
      <c r="E56" s="98">
        <v>169291.96950766916</v>
      </c>
      <c r="F56" s="93">
        <f t="shared" si="0"/>
        <v>169291.96950766916</v>
      </c>
    </row>
    <row r="57" spans="1:6" x14ac:dyDescent="0.3">
      <c r="A57" s="91" t="s">
        <v>65</v>
      </c>
      <c r="B57" s="92">
        <v>89269.36</v>
      </c>
      <c r="C57" s="98">
        <v>71939.12999999999</v>
      </c>
      <c r="D57" s="98">
        <v>79553.679999999993</v>
      </c>
      <c r="E57" s="98">
        <v>114324.43130296101</v>
      </c>
      <c r="F57" s="93">
        <f t="shared" si="0"/>
        <v>114324.43130296101</v>
      </c>
    </row>
    <row r="58" spans="1:6" x14ac:dyDescent="0.3">
      <c r="A58" s="91" t="s">
        <v>66</v>
      </c>
      <c r="B58" s="92">
        <v>14606.32</v>
      </c>
      <c r="C58" s="98">
        <v>19783.52</v>
      </c>
      <c r="D58" s="98">
        <v>33564.36</v>
      </c>
      <c r="E58" s="98">
        <v>21114.299910707556</v>
      </c>
      <c r="F58" s="93">
        <f t="shared" si="0"/>
        <v>21114.299910707556</v>
      </c>
    </row>
    <row r="59" spans="1:6" x14ac:dyDescent="0.3">
      <c r="A59" s="91" t="s">
        <v>67</v>
      </c>
      <c r="B59" s="92">
        <v>50047.8</v>
      </c>
      <c r="C59" s="98">
        <v>31580.16</v>
      </c>
      <c r="D59" s="98">
        <v>7632.4</v>
      </c>
      <c r="E59" s="98">
        <v>74015.477384947269</v>
      </c>
      <c r="F59" s="93">
        <f t="shared" si="0"/>
        <v>74015.477384947269</v>
      </c>
    </row>
    <row r="60" spans="1:6" x14ac:dyDescent="0.3">
      <c r="A60" s="91" t="s">
        <v>68</v>
      </c>
      <c r="B60" s="92">
        <v>83402.94</v>
      </c>
      <c r="C60" s="98">
        <v>87930.68</v>
      </c>
      <c r="D60" s="98">
        <v>96716.42</v>
      </c>
      <c r="E60" s="98">
        <v>86760.526535739584</v>
      </c>
      <c r="F60" s="93">
        <f t="shared" si="0"/>
        <v>86760.526535739584</v>
      </c>
    </row>
    <row r="61" spans="1:6" x14ac:dyDescent="0.3">
      <c r="A61" s="91" t="s">
        <v>69</v>
      </c>
      <c r="B61" s="92">
        <v>90447.39</v>
      </c>
      <c r="C61" s="98">
        <v>52675.56</v>
      </c>
      <c r="D61" s="98">
        <v>18143.150000000001</v>
      </c>
      <c r="E61" s="98">
        <v>99367.585155217617</v>
      </c>
      <c r="F61" s="93">
        <f t="shared" si="0"/>
        <v>99367.585155217617</v>
      </c>
    </row>
    <row r="62" spans="1:6" x14ac:dyDescent="0.3">
      <c r="A62" s="91" t="s">
        <v>110</v>
      </c>
      <c r="B62" s="92">
        <v>24015.17</v>
      </c>
      <c r="C62" s="98">
        <v>12473.5</v>
      </c>
      <c r="D62" s="98">
        <v>14614.4</v>
      </c>
      <c r="E62" s="98">
        <v>30191.036529326706</v>
      </c>
      <c r="F62" s="93">
        <f t="shared" si="0"/>
        <v>30191.036529326706</v>
      </c>
    </row>
    <row r="63" spans="1:6" x14ac:dyDescent="0.3">
      <c r="A63" s="91" t="s">
        <v>112</v>
      </c>
      <c r="B63" s="92">
        <v>60569.66</v>
      </c>
      <c r="C63" s="98">
        <v>75067.259999999995</v>
      </c>
      <c r="D63" s="98">
        <v>114278.14</v>
      </c>
      <c r="E63" s="98">
        <v>38890.118315310217</v>
      </c>
      <c r="F63" s="93">
        <f t="shared" si="0"/>
        <v>38890.118315310217</v>
      </c>
    </row>
    <row r="64" spans="1:6" x14ac:dyDescent="0.3">
      <c r="A64" s="91" t="s">
        <v>71</v>
      </c>
      <c r="B64" s="92">
        <v>15961.26</v>
      </c>
      <c r="C64" s="98">
        <v>19181.98</v>
      </c>
      <c r="D64" s="98">
        <v>18620.099999999999</v>
      </c>
      <c r="E64" s="98">
        <v>15982.007305782416</v>
      </c>
      <c r="F64" s="93">
        <f t="shared" si="0"/>
        <v>15982.007305782416</v>
      </c>
    </row>
    <row r="65" spans="1:7" x14ac:dyDescent="0.3">
      <c r="A65" s="91" t="s">
        <v>72</v>
      </c>
      <c r="B65" s="92">
        <v>3648.83</v>
      </c>
      <c r="C65" s="98">
        <v>8055.2099999999991</v>
      </c>
      <c r="D65" s="98">
        <v>7161.94</v>
      </c>
      <c r="E65" s="98">
        <v>3819.2014835012878</v>
      </c>
      <c r="F65" s="93">
        <f t="shared" si="0"/>
        <v>3819.2014835012878</v>
      </c>
    </row>
    <row r="66" spans="1:7" x14ac:dyDescent="0.3">
      <c r="A66" s="91" t="s">
        <v>73</v>
      </c>
      <c r="B66" s="92">
        <v>3413.07</v>
      </c>
      <c r="C66" s="98">
        <v>2035.78</v>
      </c>
      <c r="D66" s="98">
        <v>2630.51</v>
      </c>
      <c r="E66" s="98">
        <v>5189.5645981644484</v>
      </c>
      <c r="F66" s="93">
        <f t="shared" si="0"/>
        <v>5189.5645981644484</v>
      </c>
    </row>
    <row r="67" spans="1:7" x14ac:dyDescent="0.3">
      <c r="A67" s="91" t="s">
        <v>74</v>
      </c>
      <c r="B67" s="92">
        <v>1781.45</v>
      </c>
      <c r="C67" s="98">
        <v>0</v>
      </c>
      <c r="D67" s="98">
        <v>9431.6299999999992</v>
      </c>
      <c r="E67" s="98">
        <v>0</v>
      </c>
      <c r="F67" s="93">
        <f t="shared" si="0"/>
        <v>0</v>
      </c>
    </row>
    <row r="68" spans="1:7" x14ac:dyDescent="0.3">
      <c r="A68" s="91" t="s">
        <v>75</v>
      </c>
      <c r="B68" s="92">
        <v>88725.81</v>
      </c>
      <c r="C68" s="98">
        <v>81449.78</v>
      </c>
      <c r="D68" s="98">
        <v>65427.14</v>
      </c>
      <c r="E68" s="98">
        <v>54578.0096807624</v>
      </c>
      <c r="F68" s="93">
        <f t="shared" si="0"/>
        <v>54578.0096807624</v>
      </c>
    </row>
    <row r="69" spans="1:7" x14ac:dyDescent="0.3">
      <c r="A69" s="91" t="s">
        <v>76</v>
      </c>
      <c r="B69" s="92">
        <v>10334.64</v>
      </c>
      <c r="C69" s="98">
        <v>7800.39</v>
      </c>
      <c r="D69" s="98">
        <v>7901.66</v>
      </c>
      <c r="E69" s="98">
        <v>11913.505310672459</v>
      </c>
      <c r="F69" s="93">
        <f t="shared" si="0"/>
        <v>11913.505310672459</v>
      </c>
    </row>
    <row r="70" spans="1:7" x14ac:dyDescent="0.3">
      <c r="A70" s="91" t="s">
        <v>77</v>
      </c>
      <c r="B70" s="92">
        <v>8226.2199999999993</v>
      </c>
      <c r="C70" s="98">
        <v>14939.36</v>
      </c>
      <c r="D70" s="98">
        <v>16434.45</v>
      </c>
      <c r="E70" s="98">
        <v>13132.847857476745</v>
      </c>
      <c r="F70" s="93">
        <f t="shared" ref="F70:F71" si="1">IF(F$3="Jul - Aug - Sep",B70,IF(F$3="Oct - Nov - Dec",C70,IF(F$3="Jan - Feb - Mar",D70,E70)))</f>
        <v>13132.847857476745</v>
      </c>
    </row>
    <row r="71" spans="1:7" ht="16.5" thickBot="1" x14ac:dyDescent="0.35">
      <c r="A71" s="94" t="s">
        <v>78</v>
      </c>
      <c r="B71" s="95">
        <v>8405.48</v>
      </c>
      <c r="C71" s="99">
        <v>9778.4599999999991</v>
      </c>
      <c r="D71" s="99">
        <v>9066.2000000000007</v>
      </c>
      <c r="E71" s="99">
        <v>13058.663140035609</v>
      </c>
      <c r="F71" s="100">
        <f t="shared" si="1"/>
        <v>13058.663140035609</v>
      </c>
    </row>
    <row r="72" spans="1:7" ht="17.25" thickTop="1" thickBot="1" x14ac:dyDescent="0.35">
      <c r="A72" s="96" t="s">
        <v>206</v>
      </c>
      <c r="B72" s="97">
        <f>SUM(B5:B71)</f>
        <v>3127549.6999999997</v>
      </c>
      <c r="C72" s="97">
        <f t="shared" ref="C72:F72" si="2">SUM(C5:C71)</f>
        <v>2924999.9900000007</v>
      </c>
      <c r="D72" s="97">
        <f t="shared" si="2"/>
        <v>2924970.9500000011</v>
      </c>
      <c r="E72" s="97">
        <f t="shared" si="2"/>
        <v>2925014.9999999991</v>
      </c>
      <c r="F72" s="97">
        <f t="shared" si="2"/>
        <v>2925014.9999999991</v>
      </c>
      <c r="G72" s="68"/>
    </row>
  </sheetData>
  <conditionalFormatting sqref="C5:E71">
    <cfRule type="expression" dxfId="1" priority="1">
      <formula>MOD(ROW(),2)=1</formula>
    </cfRule>
  </conditionalFormatting>
  <pageMargins left="0.25" right="0.25" top="0.75" bottom="0.75" header="0.3" footer="0.3"/>
  <pageSetup scale="76" fitToHeight="0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5E7C-CA6A-4614-A030-A421A98B173A}">
  <dimension ref="A1:S74"/>
  <sheetViews>
    <sheetView zoomScale="80" zoomScaleNormal="80" workbookViewId="0">
      <pane xSplit="1" ySplit="2" topLeftCell="G42" activePane="bottomRight" state="frozen"/>
      <selection pane="topRight" activeCell="B1" sqref="B1"/>
      <selection pane="bottomLeft" activeCell="A3" sqref="A3"/>
      <selection pane="bottomRight" activeCell="L66" sqref="L66"/>
    </sheetView>
  </sheetViews>
  <sheetFormatPr defaultRowHeight="15.75" x14ac:dyDescent="0.3"/>
  <cols>
    <col min="1" max="1" width="10.44140625" customWidth="1"/>
    <col min="3" max="3" width="10.44140625" customWidth="1"/>
    <col min="7" max="7" width="10.88671875" bestFit="1" customWidth="1"/>
    <col min="8" max="8" width="14.21875" customWidth="1"/>
    <col min="9" max="11" width="11.33203125" bestFit="1" customWidth="1"/>
    <col min="12" max="13" width="15" style="127" customWidth="1"/>
    <col min="14" max="14" width="13.5546875" customWidth="1"/>
    <col min="15" max="15" width="11.77734375" bestFit="1" customWidth="1"/>
  </cols>
  <sheetData>
    <row r="1" spans="1:15" ht="46.5" customHeight="1" x14ac:dyDescent="0.3">
      <c r="A1" s="132" t="s">
        <v>265</v>
      </c>
      <c r="B1" s="134">
        <v>0.2</v>
      </c>
      <c r="C1" s="132" t="s">
        <v>266</v>
      </c>
      <c r="D1" s="133" t="s">
        <v>263</v>
      </c>
      <c r="F1" s="132" t="s">
        <v>268</v>
      </c>
      <c r="G1" s="130">
        <f>IFERROR(INDEX(O3:O69,MATCH(Estimate!D4,PriorActualsData!A3:A69,0)),0)</f>
        <v>0</v>
      </c>
      <c r="H1" s="132" t="s">
        <v>267</v>
      </c>
      <c r="I1" s="135">
        <f>IFERROR(ROUND((Estimate!F48-G1)/G1,4),0)</f>
        <v>0</v>
      </c>
    </row>
    <row r="2" spans="1:15" ht="27.75" x14ac:dyDescent="0.3">
      <c r="A2" s="131" t="s">
        <v>236</v>
      </c>
      <c r="B2" s="131" t="s">
        <v>104</v>
      </c>
      <c r="C2" s="131" t="s">
        <v>144</v>
      </c>
      <c r="D2" s="131" t="s">
        <v>164</v>
      </c>
      <c r="E2" s="131" t="s">
        <v>256</v>
      </c>
      <c r="F2" s="131" t="s">
        <v>257</v>
      </c>
      <c r="G2" s="131" t="s">
        <v>258</v>
      </c>
      <c r="H2" s="131" t="s">
        <v>259</v>
      </c>
      <c r="I2" s="131" t="s">
        <v>260</v>
      </c>
      <c r="J2" s="131" t="s">
        <v>261</v>
      </c>
      <c r="K2" s="131" t="s">
        <v>262</v>
      </c>
      <c r="L2" s="131" t="s">
        <v>274</v>
      </c>
      <c r="M2" s="131" t="s">
        <v>369</v>
      </c>
      <c r="N2" s="125" t="s">
        <v>263</v>
      </c>
      <c r="O2" s="126" t="s">
        <v>264</v>
      </c>
    </row>
    <row r="3" spans="1:15" x14ac:dyDescent="0.3">
      <c r="A3" s="127" t="s">
        <v>16</v>
      </c>
      <c r="B3" s="127">
        <v>1</v>
      </c>
      <c r="C3" s="127">
        <v>18</v>
      </c>
      <c r="D3" s="127" t="s">
        <v>183</v>
      </c>
      <c r="E3" s="127" t="s">
        <v>167</v>
      </c>
      <c r="F3" s="127" t="s">
        <v>182</v>
      </c>
      <c r="G3" s="127" t="s">
        <v>169</v>
      </c>
      <c r="H3" s="128">
        <v>41037.01</v>
      </c>
      <c r="I3" s="128">
        <v>52486.18</v>
      </c>
      <c r="J3" s="128">
        <v>52552.01</v>
      </c>
      <c r="K3" s="128">
        <v>50673.77</v>
      </c>
      <c r="L3" s="151">
        <v>50311.35</v>
      </c>
      <c r="M3" s="129">
        <f t="shared" ref="M3:M34" si="0">VLOOKUP($A3,Actuals,48,FALSE)</f>
        <v>49140.28</v>
      </c>
      <c r="N3" s="129">
        <f>ROUND(AVERAGE(H3:M3),2)</f>
        <v>49366.77</v>
      </c>
      <c r="O3" s="130">
        <f>IF(D$1="Average",N3,K3)</f>
        <v>49366.77</v>
      </c>
    </row>
    <row r="4" spans="1:15" x14ac:dyDescent="0.3">
      <c r="A4" s="127" t="s">
        <v>17</v>
      </c>
      <c r="B4" s="127">
        <v>2</v>
      </c>
      <c r="C4" s="127">
        <v>18</v>
      </c>
      <c r="D4" s="127" t="s">
        <v>183</v>
      </c>
      <c r="E4" s="127" t="s">
        <v>167</v>
      </c>
      <c r="F4" s="127" t="s">
        <v>182</v>
      </c>
      <c r="G4" s="127" t="s">
        <v>169</v>
      </c>
      <c r="H4" s="128">
        <v>7239.93</v>
      </c>
      <c r="I4" s="128">
        <v>6704.76</v>
      </c>
      <c r="J4" s="128">
        <v>9710.66</v>
      </c>
      <c r="K4" s="128">
        <v>10425.120000000001</v>
      </c>
      <c r="L4" s="223">
        <v>10382.91</v>
      </c>
      <c r="M4" s="129">
        <f t="shared" si="0"/>
        <v>6598.0400000000009</v>
      </c>
      <c r="N4" s="129">
        <f t="shared" ref="N4:N67" si="1">ROUND(AVERAGE(H4:M4),2)</f>
        <v>8510.24</v>
      </c>
      <c r="O4" s="130">
        <f t="shared" ref="O4:O67" si="2">IF(D$1="Average",N4,K4)</f>
        <v>8510.24</v>
      </c>
    </row>
    <row r="5" spans="1:15" x14ac:dyDescent="0.3">
      <c r="A5" s="127" t="s">
        <v>18</v>
      </c>
      <c r="B5" s="127">
        <v>3</v>
      </c>
      <c r="C5" s="127">
        <v>18</v>
      </c>
      <c r="D5" s="127" t="s">
        <v>183</v>
      </c>
      <c r="E5" s="127" t="s">
        <v>167</v>
      </c>
      <c r="F5" s="127" t="s">
        <v>182</v>
      </c>
      <c r="G5" s="127" t="s">
        <v>169</v>
      </c>
      <c r="H5" s="128">
        <v>58198.94</v>
      </c>
      <c r="I5" s="128">
        <v>46027.4</v>
      </c>
      <c r="J5" s="128">
        <v>47717.33</v>
      </c>
      <c r="K5" s="128">
        <v>54187.15</v>
      </c>
      <c r="L5" s="242">
        <v>54942.36</v>
      </c>
      <c r="M5" s="129">
        <f t="shared" si="0"/>
        <v>21253.89</v>
      </c>
      <c r="N5" s="129">
        <f t="shared" si="1"/>
        <v>47054.51</v>
      </c>
      <c r="O5" s="130">
        <f t="shared" si="2"/>
        <v>47054.51</v>
      </c>
    </row>
    <row r="6" spans="1:15" x14ac:dyDescent="0.3">
      <c r="A6" s="127" t="s">
        <v>81</v>
      </c>
      <c r="B6" s="127">
        <v>4</v>
      </c>
      <c r="C6" s="127">
        <v>18</v>
      </c>
      <c r="D6" s="127" t="s">
        <v>183</v>
      </c>
      <c r="E6" s="127" t="s">
        <v>167</v>
      </c>
      <c r="F6" s="127" t="s">
        <v>182</v>
      </c>
      <c r="G6" s="127" t="s">
        <v>169</v>
      </c>
      <c r="H6" s="128">
        <v>13967.36</v>
      </c>
      <c r="I6" s="128">
        <v>7054.8</v>
      </c>
      <c r="J6" s="128">
        <v>5735.97</v>
      </c>
      <c r="K6" s="128">
        <v>5005.3599999999997</v>
      </c>
      <c r="L6" s="151">
        <v>5703.2</v>
      </c>
      <c r="M6" s="129">
        <f t="shared" si="0"/>
        <v>5152.8899999999994</v>
      </c>
      <c r="N6" s="129">
        <f t="shared" si="1"/>
        <v>7103.26</v>
      </c>
      <c r="O6" s="130">
        <f t="shared" si="2"/>
        <v>7103.26</v>
      </c>
    </row>
    <row r="7" spans="1:15" x14ac:dyDescent="0.3">
      <c r="A7" s="127" t="s">
        <v>19</v>
      </c>
      <c r="B7" s="127">
        <v>5</v>
      </c>
      <c r="C7" s="127">
        <v>18</v>
      </c>
      <c r="D7" s="127" t="s">
        <v>183</v>
      </c>
      <c r="E7" s="127" t="s">
        <v>167</v>
      </c>
      <c r="F7" s="127" t="s">
        <v>182</v>
      </c>
      <c r="G7" s="127" t="s">
        <v>169</v>
      </c>
      <c r="H7" s="128">
        <v>122086.28</v>
      </c>
      <c r="I7" s="128">
        <v>120579.22</v>
      </c>
      <c r="J7" s="128">
        <v>115636.53</v>
      </c>
      <c r="K7" s="128">
        <v>117662.37</v>
      </c>
      <c r="L7" s="151">
        <v>78032.289999999994</v>
      </c>
      <c r="M7" s="129">
        <f t="shared" si="0"/>
        <v>105145.98000000001</v>
      </c>
      <c r="N7" s="129">
        <f t="shared" si="1"/>
        <v>109857.11</v>
      </c>
      <c r="O7" s="130">
        <f t="shared" si="2"/>
        <v>109857.11</v>
      </c>
    </row>
    <row r="8" spans="1:15" x14ac:dyDescent="0.3">
      <c r="A8" s="127" t="s">
        <v>20</v>
      </c>
      <c r="B8" s="127">
        <v>6</v>
      </c>
      <c r="C8" s="127">
        <v>18</v>
      </c>
      <c r="D8" s="127" t="s">
        <v>183</v>
      </c>
      <c r="E8" s="127" t="s">
        <v>167</v>
      </c>
      <c r="F8" s="127" t="s">
        <v>182</v>
      </c>
      <c r="G8" s="127" t="s">
        <v>169</v>
      </c>
      <c r="H8" s="128">
        <v>178283.94</v>
      </c>
      <c r="I8" s="128">
        <v>204911.39</v>
      </c>
      <c r="J8" s="128">
        <v>202960.56</v>
      </c>
      <c r="K8" s="128">
        <v>214294.99</v>
      </c>
      <c r="L8" s="151">
        <v>217506.38</v>
      </c>
      <c r="M8" s="129">
        <f t="shared" si="0"/>
        <v>234744.9</v>
      </c>
      <c r="N8" s="129">
        <f t="shared" si="1"/>
        <v>208783.69</v>
      </c>
      <c r="O8" s="130">
        <f t="shared" si="2"/>
        <v>208783.69</v>
      </c>
    </row>
    <row r="9" spans="1:15" x14ac:dyDescent="0.3">
      <c r="A9" s="127" t="s">
        <v>21</v>
      </c>
      <c r="B9" s="127">
        <v>7</v>
      </c>
      <c r="C9" s="127">
        <v>18</v>
      </c>
      <c r="D9" s="127" t="s">
        <v>183</v>
      </c>
      <c r="E9" s="127" t="s">
        <v>167</v>
      </c>
      <c r="F9" s="127" t="s">
        <v>182</v>
      </c>
      <c r="G9" s="127" t="s">
        <v>169</v>
      </c>
      <c r="H9" s="128">
        <v>2811.5</v>
      </c>
      <c r="I9" s="128">
        <v>2092.44</v>
      </c>
      <c r="J9" s="128">
        <v>3850.74</v>
      </c>
      <c r="K9" s="128">
        <v>1859.8</v>
      </c>
      <c r="L9" s="151">
        <v>2246.46</v>
      </c>
      <c r="M9" s="129">
        <f t="shared" si="0"/>
        <v>1317.49</v>
      </c>
      <c r="N9" s="129">
        <f t="shared" si="1"/>
        <v>2363.0700000000002</v>
      </c>
      <c r="O9" s="130">
        <f t="shared" si="2"/>
        <v>2363.0700000000002</v>
      </c>
    </row>
    <row r="10" spans="1:15" x14ac:dyDescent="0.3">
      <c r="A10" s="127" t="s">
        <v>22</v>
      </c>
      <c r="B10" s="127">
        <v>8</v>
      </c>
      <c r="C10" s="127">
        <v>18</v>
      </c>
      <c r="D10" s="127" t="s">
        <v>183</v>
      </c>
      <c r="E10" s="127" t="s">
        <v>167</v>
      </c>
      <c r="F10" s="127" t="s">
        <v>182</v>
      </c>
      <c r="G10" s="127" t="s">
        <v>169</v>
      </c>
      <c r="H10" s="128">
        <v>35026.28</v>
      </c>
      <c r="I10" s="128">
        <v>29440.31</v>
      </c>
      <c r="J10" s="128">
        <v>35012.04</v>
      </c>
      <c r="K10" s="128">
        <v>33562.51</v>
      </c>
      <c r="L10" s="151">
        <v>40580.46</v>
      </c>
      <c r="M10" s="129">
        <f t="shared" si="0"/>
        <v>37858.81</v>
      </c>
      <c r="N10" s="129">
        <f t="shared" si="1"/>
        <v>35246.74</v>
      </c>
      <c r="O10" s="130">
        <f t="shared" si="2"/>
        <v>35246.74</v>
      </c>
    </row>
    <row r="11" spans="1:15" x14ac:dyDescent="0.3">
      <c r="A11" s="127" t="s">
        <v>23</v>
      </c>
      <c r="B11" s="127">
        <v>9</v>
      </c>
      <c r="C11" s="127">
        <v>18</v>
      </c>
      <c r="D11" s="127" t="s">
        <v>183</v>
      </c>
      <c r="E11" s="127" t="s">
        <v>167</v>
      </c>
      <c r="F11" s="127" t="s">
        <v>182</v>
      </c>
      <c r="G11" s="127" t="s">
        <v>169</v>
      </c>
      <c r="H11" s="128">
        <v>19817.919999999998</v>
      </c>
      <c r="I11" s="128">
        <v>17196.580000000002</v>
      </c>
      <c r="J11" s="128">
        <v>18720.490000000002</v>
      </c>
      <c r="K11" s="128">
        <v>19562.38</v>
      </c>
      <c r="L11" s="151">
        <v>19019.300000000003</v>
      </c>
      <c r="M11" s="129">
        <f t="shared" si="0"/>
        <v>18839.47</v>
      </c>
      <c r="N11" s="129">
        <f t="shared" si="1"/>
        <v>18859.36</v>
      </c>
      <c r="O11" s="130">
        <f t="shared" si="2"/>
        <v>18859.36</v>
      </c>
    </row>
    <row r="12" spans="1:15" x14ac:dyDescent="0.3">
      <c r="A12" s="127" t="s">
        <v>24</v>
      </c>
      <c r="B12" s="127">
        <v>10</v>
      </c>
      <c r="C12" s="127">
        <v>18</v>
      </c>
      <c r="D12" s="127" t="s">
        <v>183</v>
      </c>
      <c r="E12" s="127" t="s">
        <v>167</v>
      </c>
      <c r="F12" s="127" t="s">
        <v>182</v>
      </c>
      <c r="G12" s="127" t="s">
        <v>169</v>
      </c>
      <c r="H12" s="128">
        <v>14700.34</v>
      </c>
      <c r="I12" s="128">
        <v>12077.4</v>
      </c>
      <c r="J12" s="128">
        <v>12060.79</v>
      </c>
      <c r="K12" s="128">
        <v>18214.75</v>
      </c>
      <c r="L12" s="151">
        <v>14421.2</v>
      </c>
      <c r="M12" s="129">
        <f t="shared" si="0"/>
        <v>15332.36</v>
      </c>
      <c r="N12" s="129">
        <f t="shared" si="1"/>
        <v>14467.81</v>
      </c>
      <c r="O12" s="130">
        <f t="shared" si="2"/>
        <v>14467.81</v>
      </c>
    </row>
    <row r="13" spans="1:15" x14ac:dyDescent="0.3">
      <c r="A13" s="127" t="s">
        <v>25</v>
      </c>
      <c r="B13" s="127">
        <v>11</v>
      </c>
      <c r="C13" s="127">
        <v>18</v>
      </c>
      <c r="D13" s="127" t="s">
        <v>183</v>
      </c>
      <c r="E13" s="127" t="s">
        <v>167</v>
      </c>
      <c r="F13" s="127" t="s">
        <v>182</v>
      </c>
      <c r="G13" s="127" t="s">
        <v>169</v>
      </c>
      <c r="H13" s="128">
        <v>51866.71</v>
      </c>
      <c r="I13" s="128">
        <v>57965.15</v>
      </c>
      <c r="J13" s="128">
        <v>60780.54</v>
      </c>
      <c r="K13" s="128">
        <v>63568.57</v>
      </c>
      <c r="L13" s="224">
        <v>59919.47</v>
      </c>
      <c r="M13" s="129">
        <f t="shared" si="0"/>
        <v>51964.58</v>
      </c>
      <c r="N13" s="129">
        <f t="shared" si="1"/>
        <v>57677.5</v>
      </c>
      <c r="O13" s="130">
        <f t="shared" si="2"/>
        <v>57677.5</v>
      </c>
    </row>
    <row r="14" spans="1:15" x14ac:dyDescent="0.3">
      <c r="A14" s="127" t="s">
        <v>26</v>
      </c>
      <c r="B14" s="127">
        <v>12</v>
      </c>
      <c r="C14" s="127">
        <v>18</v>
      </c>
      <c r="D14" s="127" t="s">
        <v>183</v>
      </c>
      <c r="E14" s="127" t="s">
        <v>167</v>
      </c>
      <c r="F14" s="127" t="s">
        <v>182</v>
      </c>
      <c r="G14" s="127" t="s">
        <v>169</v>
      </c>
      <c r="H14" s="128">
        <v>16979.71</v>
      </c>
      <c r="I14" s="128">
        <v>14326.09</v>
      </c>
      <c r="J14" s="128">
        <v>13387.85</v>
      </c>
      <c r="K14" s="128">
        <v>20315.689999999999</v>
      </c>
      <c r="L14" s="151">
        <v>13797.300000000001</v>
      </c>
      <c r="M14" s="129">
        <f t="shared" si="0"/>
        <v>12108.890000000001</v>
      </c>
      <c r="N14" s="129">
        <f t="shared" si="1"/>
        <v>15152.59</v>
      </c>
      <c r="O14" s="130">
        <f t="shared" si="2"/>
        <v>15152.59</v>
      </c>
    </row>
    <row r="15" spans="1:15" x14ac:dyDescent="0.3">
      <c r="A15" s="127" t="s">
        <v>109</v>
      </c>
      <c r="B15" s="127">
        <v>13</v>
      </c>
      <c r="C15" s="127">
        <v>18</v>
      </c>
      <c r="D15" s="127" t="s">
        <v>183</v>
      </c>
      <c r="E15" s="127" t="s">
        <v>167</v>
      </c>
      <c r="F15" s="127" t="s">
        <v>182</v>
      </c>
      <c r="G15" s="127" t="s">
        <v>169</v>
      </c>
      <c r="H15" s="128">
        <v>309380.65999999997</v>
      </c>
      <c r="I15" s="128">
        <v>251387.38</v>
      </c>
      <c r="J15" s="128">
        <v>277104.7</v>
      </c>
      <c r="K15" s="128">
        <v>276063.28000000003</v>
      </c>
      <c r="L15" s="151">
        <v>260363.22</v>
      </c>
      <c r="M15" s="129">
        <f t="shared" si="0"/>
        <v>252887.05</v>
      </c>
      <c r="N15" s="129">
        <f t="shared" si="1"/>
        <v>271197.71999999997</v>
      </c>
      <c r="O15" s="130">
        <f t="shared" si="2"/>
        <v>271197.71999999997</v>
      </c>
    </row>
    <row r="16" spans="1:15" x14ac:dyDescent="0.3">
      <c r="A16" s="127" t="s">
        <v>27</v>
      </c>
      <c r="B16" s="127">
        <v>14</v>
      </c>
      <c r="C16" s="127">
        <v>18</v>
      </c>
      <c r="D16" s="127" t="s">
        <v>183</v>
      </c>
      <c r="E16" s="127" t="s">
        <v>167</v>
      </c>
      <c r="F16" s="127" t="s">
        <v>182</v>
      </c>
      <c r="G16" s="127" t="s">
        <v>169</v>
      </c>
      <c r="H16" s="128">
        <v>8162.07</v>
      </c>
      <c r="I16" s="128">
        <v>8953.34</v>
      </c>
      <c r="J16" s="128">
        <v>9590.75</v>
      </c>
      <c r="K16" s="128">
        <v>7794.73</v>
      </c>
      <c r="L16" s="151">
        <v>7951.15</v>
      </c>
      <c r="M16" s="129">
        <f t="shared" si="0"/>
        <v>7718.5999999999995</v>
      </c>
      <c r="N16" s="129">
        <f t="shared" si="1"/>
        <v>8361.77</v>
      </c>
      <c r="O16" s="130">
        <f t="shared" si="2"/>
        <v>8361.77</v>
      </c>
    </row>
    <row r="17" spans="1:15" x14ac:dyDescent="0.3">
      <c r="A17" s="127" t="s">
        <v>28</v>
      </c>
      <c r="B17" s="127">
        <v>15</v>
      </c>
      <c r="C17" s="127">
        <v>18</v>
      </c>
      <c r="D17" s="127" t="s">
        <v>183</v>
      </c>
      <c r="E17" s="127" t="s">
        <v>167</v>
      </c>
      <c r="F17" s="127" t="s">
        <v>182</v>
      </c>
      <c r="G17" s="127" t="s">
        <v>169</v>
      </c>
      <c r="H17" s="128">
        <v>0</v>
      </c>
      <c r="I17" s="128">
        <v>0</v>
      </c>
      <c r="J17" s="128">
        <v>0</v>
      </c>
      <c r="K17" s="128">
        <v>0</v>
      </c>
      <c r="L17" s="151">
        <v>0</v>
      </c>
      <c r="M17" s="129">
        <f t="shared" si="0"/>
        <v>6239.78</v>
      </c>
      <c r="N17" s="129">
        <f t="shared" si="1"/>
        <v>1039.96</v>
      </c>
      <c r="O17" s="130">
        <f t="shared" si="2"/>
        <v>1039.96</v>
      </c>
    </row>
    <row r="18" spans="1:15" x14ac:dyDescent="0.3">
      <c r="A18" s="127" t="s">
        <v>29</v>
      </c>
      <c r="B18" s="127">
        <v>16</v>
      </c>
      <c r="C18" s="127">
        <v>18</v>
      </c>
      <c r="D18" s="127" t="s">
        <v>183</v>
      </c>
      <c r="E18" s="127" t="s">
        <v>167</v>
      </c>
      <c r="F18" s="127" t="s">
        <v>182</v>
      </c>
      <c r="G18" s="127" t="s">
        <v>169</v>
      </c>
      <c r="H18" s="128">
        <v>102518.61</v>
      </c>
      <c r="I18" s="128">
        <v>103357.23</v>
      </c>
      <c r="J18" s="128">
        <v>138071.75</v>
      </c>
      <c r="K18" s="128">
        <v>115554.42</v>
      </c>
      <c r="L18" s="151">
        <v>109257.19</v>
      </c>
      <c r="M18" s="129">
        <f t="shared" si="0"/>
        <v>117286.82999999999</v>
      </c>
      <c r="N18" s="129">
        <f t="shared" si="1"/>
        <v>114341.01</v>
      </c>
      <c r="O18" s="130">
        <f t="shared" si="2"/>
        <v>114341.01</v>
      </c>
    </row>
    <row r="19" spans="1:15" x14ac:dyDescent="0.3">
      <c r="A19" s="127" t="s">
        <v>30</v>
      </c>
      <c r="B19" s="127">
        <v>17</v>
      </c>
      <c r="C19" s="127">
        <v>18</v>
      </c>
      <c r="D19" s="127" t="s">
        <v>183</v>
      </c>
      <c r="E19" s="127" t="s">
        <v>167</v>
      </c>
      <c r="F19" s="127" t="s">
        <v>182</v>
      </c>
      <c r="G19" s="127" t="s">
        <v>169</v>
      </c>
      <c r="H19" s="128">
        <v>73775.12</v>
      </c>
      <c r="I19" s="128">
        <v>79073.66</v>
      </c>
      <c r="J19" s="128">
        <v>70475.64</v>
      </c>
      <c r="K19" s="128">
        <v>70915.67</v>
      </c>
      <c r="L19" s="151">
        <v>82421.7</v>
      </c>
      <c r="M19" s="129">
        <f t="shared" si="0"/>
        <v>69286.48</v>
      </c>
      <c r="N19" s="129">
        <f t="shared" si="1"/>
        <v>74324.710000000006</v>
      </c>
      <c r="O19" s="130">
        <f t="shared" si="2"/>
        <v>74324.710000000006</v>
      </c>
    </row>
    <row r="20" spans="1:15" x14ac:dyDescent="0.3">
      <c r="A20" s="127" t="s">
        <v>31</v>
      </c>
      <c r="B20" s="127">
        <v>18</v>
      </c>
      <c r="C20" s="127">
        <v>18</v>
      </c>
      <c r="D20" s="127" t="s">
        <v>183</v>
      </c>
      <c r="E20" s="127" t="s">
        <v>167</v>
      </c>
      <c r="F20" s="127" t="s">
        <v>182</v>
      </c>
      <c r="G20" s="127" t="s">
        <v>169</v>
      </c>
      <c r="H20" s="128">
        <v>16810.169999999998</v>
      </c>
      <c r="I20" s="128">
        <v>13835.39</v>
      </c>
      <c r="J20" s="128">
        <v>13603.84</v>
      </c>
      <c r="K20" s="128">
        <v>17017.78</v>
      </c>
      <c r="L20" s="151">
        <v>15023.86</v>
      </c>
      <c r="M20" s="129">
        <f t="shared" si="0"/>
        <v>15537.199999999999</v>
      </c>
      <c r="N20" s="129">
        <f t="shared" si="1"/>
        <v>15304.71</v>
      </c>
      <c r="O20" s="130">
        <f t="shared" si="2"/>
        <v>15304.71</v>
      </c>
    </row>
    <row r="21" spans="1:15" x14ac:dyDescent="0.3">
      <c r="A21" s="127" t="s">
        <v>32</v>
      </c>
      <c r="B21" s="127">
        <v>19</v>
      </c>
      <c r="C21" s="127">
        <v>18</v>
      </c>
      <c r="D21" s="127" t="s">
        <v>183</v>
      </c>
      <c r="E21" s="127" t="s">
        <v>167</v>
      </c>
      <c r="F21" s="127" t="s">
        <v>182</v>
      </c>
      <c r="G21" s="127" t="s">
        <v>169</v>
      </c>
      <c r="H21" s="128">
        <v>2925.47</v>
      </c>
      <c r="I21" s="128">
        <v>3068.49</v>
      </c>
      <c r="J21" s="128">
        <v>2958.41</v>
      </c>
      <c r="K21" s="128">
        <v>3718.95</v>
      </c>
      <c r="L21" s="151">
        <v>4827.01</v>
      </c>
      <c r="M21" s="129">
        <f t="shared" si="0"/>
        <v>2652.7200000000003</v>
      </c>
      <c r="N21" s="129">
        <f t="shared" si="1"/>
        <v>3358.51</v>
      </c>
      <c r="O21" s="130">
        <f t="shared" si="2"/>
        <v>3358.51</v>
      </c>
    </row>
    <row r="22" spans="1:15" x14ac:dyDescent="0.3">
      <c r="A22" s="127" t="s">
        <v>33</v>
      </c>
      <c r="B22" s="127">
        <v>20</v>
      </c>
      <c r="C22" s="127">
        <v>18</v>
      </c>
      <c r="D22" s="127" t="s">
        <v>183</v>
      </c>
      <c r="E22" s="127" t="s">
        <v>167</v>
      </c>
      <c r="F22" s="127" t="s">
        <v>182</v>
      </c>
      <c r="G22" s="127" t="s">
        <v>169</v>
      </c>
      <c r="H22" s="128">
        <v>19586.91</v>
      </c>
      <c r="I22" s="128">
        <v>11934.94</v>
      </c>
      <c r="J22" s="128">
        <v>12641.94</v>
      </c>
      <c r="K22" s="128">
        <v>14225.39</v>
      </c>
      <c r="L22" s="151">
        <v>13448.3</v>
      </c>
      <c r="M22" s="129">
        <f t="shared" si="0"/>
        <v>9560.64</v>
      </c>
      <c r="N22" s="129">
        <f t="shared" si="1"/>
        <v>13566.35</v>
      </c>
      <c r="O22" s="130">
        <f t="shared" si="2"/>
        <v>13566.35</v>
      </c>
    </row>
    <row r="23" spans="1:15" x14ac:dyDescent="0.3">
      <c r="A23" s="127" t="s">
        <v>34</v>
      </c>
      <c r="B23" s="127">
        <v>21</v>
      </c>
      <c r="C23" s="127">
        <v>18</v>
      </c>
      <c r="D23" s="127" t="s">
        <v>183</v>
      </c>
      <c r="E23" s="127" t="s">
        <v>167</v>
      </c>
      <c r="F23" s="127" t="s">
        <v>182</v>
      </c>
      <c r="G23" s="127" t="s">
        <v>169</v>
      </c>
      <c r="H23" s="128">
        <v>1440.86</v>
      </c>
      <c r="I23" s="128">
        <v>978.55</v>
      </c>
      <c r="J23" s="128">
        <v>3107.58</v>
      </c>
      <c r="K23" s="128">
        <v>2837.05</v>
      </c>
      <c r="L23" s="151">
        <v>1971.9</v>
      </c>
      <c r="M23" s="129">
        <f t="shared" si="0"/>
        <v>4833.55</v>
      </c>
      <c r="N23" s="129">
        <f t="shared" si="1"/>
        <v>2528.25</v>
      </c>
      <c r="O23" s="130">
        <f t="shared" si="2"/>
        <v>2528.25</v>
      </c>
    </row>
    <row r="24" spans="1:15" x14ac:dyDescent="0.3">
      <c r="A24" s="127" t="s">
        <v>35</v>
      </c>
      <c r="B24" s="127">
        <v>22</v>
      </c>
      <c r="C24" s="127">
        <v>18</v>
      </c>
      <c r="D24" s="127" t="s">
        <v>183</v>
      </c>
      <c r="E24" s="127" t="s">
        <v>167</v>
      </c>
      <c r="F24" s="127" t="s">
        <v>182</v>
      </c>
      <c r="G24" s="127" t="s">
        <v>169</v>
      </c>
      <c r="H24" s="128">
        <v>4742.6099999999997</v>
      </c>
      <c r="I24" s="128">
        <v>4692.04</v>
      </c>
      <c r="J24" s="128">
        <v>5063.66</v>
      </c>
      <c r="K24" s="128">
        <v>5999.81</v>
      </c>
      <c r="L24" s="151">
        <v>5050.49</v>
      </c>
      <c r="M24" s="129">
        <f t="shared" si="0"/>
        <v>4629.3999999999996</v>
      </c>
      <c r="N24" s="129">
        <f t="shared" si="1"/>
        <v>5029.67</v>
      </c>
      <c r="O24" s="130">
        <f t="shared" si="2"/>
        <v>5029.67</v>
      </c>
    </row>
    <row r="25" spans="1:15" x14ac:dyDescent="0.3">
      <c r="A25" s="127" t="s">
        <v>36</v>
      </c>
      <c r="B25" s="127">
        <v>23</v>
      </c>
      <c r="C25" s="127">
        <v>18</v>
      </c>
      <c r="D25" s="127" t="s">
        <v>183</v>
      </c>
      <c r="E25" s="127" t="s">
        <v>167</v>
      </c>
      <c r="F25" s="127" t="s">
        <v>182</v>
      </c>
      <c r="G25" s="127" t="s">
        <v>169</v>
      </c>
      <c r="H25" s="128">
        <v>5654.02</v>
      </c>
      <c r="I25" s="128">
        <v>5544.9</v>
      </c>
      <c r="J25" s="128">
        <v>4842.8500000000004</v>
      </c>
      <c r="K25" s="128">
        <v>4985.63</v>
      </c>
      <c r="L25" s="242">
        <v>9568.4</v>
      </c>
      <c r="M25" s="129">
        <f t="shared" si="0"/>
        <v>4041.94</v>
      </c>
      <c r="N25" s="129">
        <f t="shared" si="1"/>
        <v>5772.96</v>
      </c>
      <c r="O25" s="130">
        <f t="shared" si="2"/>
        <v>5772.96</v>
      </c>
    </row>
    <row r="26" spans="1:15" x14ac:dyDescent="0.3">
      <c r="A26" s="127" t="s">
        <v>37</v>
      </c>
      <c r="B26" s="127">
        <v>24</v>
      </c>
      <c r="C26" s="127">
        <v>18</v>
      </c>
      <c r="D26" s="127" t="s">
        <v>183</v>
      </c>
      <c r="E26" s="127" t="s">
        <v>167</v>
      </c>
      <c r="F26" s="127" t="s">
        <v>182</v>
      </c>
      <c r="G26" s="127" t="s">
        <v>169</v>
      </c>
      <c r="H26" s="128">
        <v>5578.32</v>
      </c>
      <c r="I26" s="128">
        <v>4184.1400000000003</v>
      </c>
      <c r="J26" s="128">
        <v>6341.59</v>
      </c>
      <c r="K26" s="128">
        <v>3258.86</v>
      </c>
      <c r="L26" s="151">
        <v>3012.05</v>
      </c>
      <c r="M26" s="129">
        <f t="shared" si="0"/>
        <v>3156.96</v>
      </c>
      <c r="N26" s="129">
        <f t="shared" si="1"/>
        <v>4255.32</v>
      </c>
      <c r="O26" s="130">
        <f t="shared" si="2"/>
        <v>4255.32</v>
      </c>
    </row>
    <row r="27" spans="1:15" x14ac:dyDescent="0.3">
      <c r="A27" s="127" t="s">
        <v>38</v>
      </c>
      <c r="B27" s="127">
        <v>25</v>
      </c>
      <c r="C27" s="127">
        <v>18</v>
      </c>
      <c r="D27" s="127" t="s">
        <v>183</v>
      </c>
      <c r="E27" s="127" t="s">
        <v>167</v>
      </c>
      <c r="F27" s="127" t="s">
        <v>182</v>
      </c>
      <c r="G27" s="127" t="s">
        <v>169</v>
      </c>
      <c r="H27" s="128">
        <v>7385.07</v>
      </c>
      <c r="I27" s="128">
        <v>6030.04</v>
      </c>
      <c r="J27" s="128">
        <v>11077.66</v>
      </c>
      <c r="K27" s="128">
        <v>10123.33</v>
      </c>
      <c r="L27" s="242">
        <v>12576.1</v>
      </c>
      <c r="M27" s="129">
        <f t="shared" si="0"/>
        <v>8727.77</v>
      </c>
      <c r="N27" s="129">
        <f t="shared" si="1"/>
        <v>9320</v>
      </c>
      <c r="O27" s="130">
        <f t="shared" si="2"/>
        <v>9320</v>
      </c>
    </row>
    <row r="28" spans="1:15" x14ac:dyDescent="0.3">
      <c r="A28" s="127" t="s">
        <v>39</v>
      </c>
      <c r="B28" s="127">
        <v>26</v>
      </c>
      <c r="C28" s="127">
        <v>18</v>
      </c>
      <c r="D28" s="127" t="s">
        <v>183</v>
      </c>
      <c r="E28" s="127" t="s">
        <v>167</v>
      </c>
      <c r="F28" s="127" t="s">
        <v>182</v>
      </c>
      <c r="G28" s="127" t="s">
        <v>169</v>
      </c>
      <c r="H28" s="128">
        <v>16319.01</v>
      </c>
      <c r="I28" s="128">
        <v>14932.32</v>
      </c>
      <c r="J28" s="128">
        <v>15180.75</v>
      </c>
      <c r="K28" s="128">
        <v>17594.919999999998</v>
      </c>
      <c r="L28" s="151">
        <v>18128.13</v>
      </c>
      <c r="M28" s="129">
        <f t="shared" si="0"/>
        <v>14723.619999999999</v>
      </c>
      <c r="N28" s="129">
        <f t="shared" si="1"/>
        <v>16146.46</v>
      </c>
      <c r="O28" s="130">
        <f t="shared" si="2"/>
        <v>16146.46</v>
      </c>
    </row>
    <row r="29" spans="1:15" x14ac:dyDescent="0.3">
      <c r="A29" s="127" t="s">
        <v>40</v>
      </c>
      <c r="B29" s="127">
        <v>27</v>
      </c>
      <c r="C29" s="127">
        <v>18</v>
      </c>
      <c r="D29" s="127" t="s">
        <v>183</v>
      </c>
      <c r="E29" s="127" t="s">
        <v>167</v>
      </c>
      <c r="F29" s="127" t="s">
        <v>182</v>
      </c>
      <c r="G29" s="127" t="s">
        <v>169</v>
      </c>
      <c r="H29" s="128">
        <v>37677.97</v>
      </c>
      <c r="I29" s="128">
        <v>34666.43</v>
      </c>
      <c r="J29" s="128">
        <v>36543.040000000001</v>
      </c>
      <c r="K29" s="128">
        <v>38175.599999999999</v>
      </c>
      <c r="L29" s="151">
        <v>49574.71</v>
      </c>
      <c r="M29" s="129">
        <f t="shared" si="0"/>
        <v>34111.42</v>
      </c>
      <c r="N29" s="129">
        <f t="shared" si="1"/>
        <v>38458.199999999997</v>
      </c>
      <c r="O29" s="130">
        <f t="shared" si="2"/>
        <v>38458.199999999997</v>
      </c>
    </row>
    <row r="30" spans="1:15" x14ac:dyDescent="0.3">
      <c r="A30" s="127" t="s">
        <v>41</v>
      </c>
      <c r="B30" s="127">
        <v>28</v>
      </c>
      <c r="C30" s="127">
        <v>18</v>
      </c>
      <c r="D30" s="127" t="s">
        <v>183</v>
      </c>
      <c r="E30" s="127" t="s">
        <v>167</v>
      </c>
      <c r="F30" s="127" t="s">
        <v>182</v>
      </c>
      <c r="G30" s="127" t="s">
        <v>169</v>
      </c>
      <c r="H30" s="128">
        <v>26467.95</v>
      </c>
      <c r="I30" s="128">
        <v>14970.08</v>
      </c>
      <c r="J30" s="128">
        <v>19918.72</v>
      </c>
      <c r="K30" s="128">
        <v>18202.189999999999</v>
      </c>
      <c r="L30" s="151">
        <v>27820.739999999998</v>
      </c>
      <c r="M30" s="129">
        <f t="shared" si="0"/>
        <v>16044.86</v>
      </c>
      <c r="N30" s="129">
        <f t="shared" si="1"/>
        <v>20570.759999999998</v>
      </c>
      <c r="O30" s="130">
        <f t="shared" si="2"/>
        <v>20570.759999999998</v>
      </c>
    </row>
    <row r="31" spans="1:15" x14ac:dyDescent="0.3">
      <c r="A31" s="127" t="s">
        <v>42</v>
      </c>
      <c r="B31" s="127">
        <v>29</v>
      </c>
      <c r="C31" s="127">
        <v>18</v>
      </c>
      <c r="D31" s="127" t="s">
        <v>183</v>
      </c>
      <c r="E31" s="127" t="s">
        <v>167</v>
      </c>
      <c r="F31" s="127" t="s">
        <v>182</v>
      </c>
      <c r="G31" s="127" t="s">
        <v>169</v>
      </c>
      <c r="H31" s="128">
        <v>132086.13</v>
      </c>
      <c r="I31" s="128">
        <v>111650.19</v>
      </c>
      <c r="J31" s="128">
        <v>110296.71</v>
      </c>
      <c r="K31" s="128">
        <v>123841</v>
      </c>
      <c r="L31" s="151">
        <v>123463</v>
      </c>
      <c r="M31" s="129">
        <f t="shared" si="0"/>
        <v>119003</v>
      </c>
      <c r="N31" s="129">
        <f t="shared" si="1"/>
        <v>120056.67</v>
      </c>
      <c r="O31" s="130">
        <f t="shared" si="2"/>
        <v>120056.67</v>
      </c>
    </row>
    <row r="32" spans="1:15" x14ac:dyDescent="0.3">
      <c r="A32" s="127" t="s">
        <v>43</v>
      </c>
      <c r="B32" s="127">
        <v>30</v>
      </c>
      <c r="C32" s="127">
        <v>18</v>
      </c>
      <c r="D32" s="127" t="s">
        <v>183</v>
      </c>
      <c r="E32" s="127" t="s">
        <v>167</v>
      </c>
      <c r="F32" s="127" t="s">
        <v>182</v>
      </c>
      <c r="G32" s="127" t="s">
        <v>169</v>
      </c>
      <c r="H32" s="128">
        <v>5494.63</v>
      </c>
      <c r="I32" s="128">
        <v>3399.73</v>
      </c>
      <c r="J32" s="128">
        <v>3772.16</v>
      </c>
      <c r="K32" s="128">
        <v>3864.7</v>
      </c>
      <c r="L32" s="151">
        <v>4751.6900000000005</v>
      </c>
      <c r="M32" s="129">
        <f t="shared" si="0"/>
        <v>3610.19</v>
      </c>
      <c r="N32" s="129">
        <f t="shared" si="1"/>
        <v>4148.8500000000004</v>
      </c>
      <c r="O32" s="130">
        <f t="shared" si="2"/>
        <v>4148.8500000000004</v>
      </c>
    </row>
    <row r="33" spans="1:19" x14ac:dyDescent="0.3">
      <c r="A33" s="127" t="s">
        <v>44</v>
      </c>
      <c r="B33" s="127">
        <v>31</v>
      </c>
      <c r="C33" s="127">
        <v>18</v>
      </c>
      <c r="D33" s="127" t="s">
        <v>183</v>
      </c>
      <c r="E33" s="127" t="s">
        <v>167</v>
      </c>
      <c r="F33" s="127" t="s">
        <v>182</v>
      </c>
      <c r="G33" s="127" t="s">
        <v>169</v>
      </c>
      <c r="H33" s="128">
        <v>62131.06</v>
      </c>
      <c r="I33" s="128">
        <v>33051.19</v>
      </c>
      <c r="J33" s="128">
        <v>31914.33</v>
      </c>
      <c r="K33" s="128">
        <v>50796.86</v>
      </c>
      <c r="L33" s="151">
        <v>49551.82</v>
      </c>
      <c r="M33" s="129">
        <f t="shared" si="0"/>
        <v>37259.97</v>
      </c>
      <c r="N33" s="129">
        <f t="shared" si="1"/>
        <v>44117.54</v>
      </c>
      <c r="O33" s="130">
        <f t="shared" si="2"/>
        <v>44117.54</v>
      </c>
    </row>
    <row r="34" spans="1:19" x14ac:dyDescent="0.3">
      <c r="A34" s="127" t="s">
        <v>45</v>
      </c>
      <c r="B34" s="127">
        <v>32</v>
      </c>
      <c r="C34" s="127">
        <v>18</v>
      </c>
      <c r="D34" s="127" t="s">
        <v>183</v>
      </c>
      <c r="E34" s="127" t="s">
        <v>167</v>
      </c>
      <c r="F34" s="127" t="s">
        <v>182</v>
      </c>
      <c r="G34" s="127" t="s">
        <v>169</v>
      </c>
      <c r="H34" s="128">
        <v>6983.75</v>
      </c>
      <c r="I34" s="128">
        <v>7149.25</v>
      </c>
      <c r="J34" s="128">
        <v>9715.7900000000009</v>
      </c>
      <c r="K34" s="128">
        <v>8970.89</v>
      </c>
      <c r="L34" s="223">
        <v>6702.01</v>
      </c>
      <c r="M34" s="129">
        <f t="shared" si="0"/>
        <v>5123.6400000000003</v>
      </c>
      <c r="N34" s="129">
        <f t="shared" si="1"/>
        <v>7440.89</v>
      </c>
      <c r="O34" s="130">
        <f t="shared" si="2"/>
        <v>7440.89</v>
      </c>
    </row>
    <row r="35" spans="1:19" x14ac:dyDescent="0.3">
      <c r="A35" s="127" t="s">
        <v>46</v>
      </c>
      <c r="B35" s="127">
        <v>33</v>
      </c>
      <c r="C35" s="127">
        <v>18</v>
      </c>
      <c r="D35" s="127" t="s">
        <v>183</v>
      </c>
      <c r="E35" s="127" t="s">
        <v>167</v>
      </c>
      <c r="F35" s="127" t="s">
        <v>182</v>
      </c>
      <c r="G35" s="127" t="s">
        <v>169</v>
      </c>
      <c r="H35" s="128">
        <v>7514.02</v>
      </c>
      <c r="I35" s="128">
        <v>6808.78</v>
      </c>
      <c r="J35" s="128">
        <v>16460.98</v>
      </c>
      <c r="K35" s="128">
        <v>17373.21</v>
      </c>
      <c r="L35" s="223">
        <v>8505.48</v>
      </c>
      <c r="M35" s="129">
        <f t="shared" ref="M35:M69" si="3">VLOOKUP($A35,Actuals,48,FALSE)</f>
        <v>8682.2200000000012</v>
      </c>
      <c r="N35" s="129">
        <f t="shared" si="1"/>
        <v>10890.78</v>
      </c>
      <c r="O35" s="130">
        <f t="shared" si="2"/>
        <v>10890.78</v>
      </c>
    </row>
    <row r="36" spans="1:19" x14ac:dyDescent="0.3">
      <c r="A36" s="127" t="s">
        <v>47</v>
      </c>
      <c r="B36" s="127">
        <v>34</v>
      </c>
      <c r="C36" s="127">
        <v>18</v>
      </c>
      <c r="D36" s="127" t="s">
        <v>183</v>
      </c>
      <c r="E36" s="127" t="s">
        <v>167</v>
      </c>
      <c r="F36" s="127" t="s">
        <v>182</v>
      </c>
      <c r="G36" s="127" t="s">
        <v>169</v>
      </c>
      <c r="H36" s="128">
        <v>1797.3</v>
      </c>
      <c r="I36" s="128">
        <v>1503.27</v>
      </c>
      <c r="J36" s="128">
        <v>2652.38</v>
      </c>
      <c r="K36" s="151">
        <v>190.44</v>
      </c>
      <c r="L36" s="151">
        <v>1845.51</v>
      </c>
      <c r="M36" s="129">
        <f t="shared" si="3"/>
        <v>489.33</v>
      </c>
      <c r="N36" s="129">
        <f t="shared" si="1"/>
        <v>1413.04</v>
      </c>
      <c r="O36" s="130">
        <f t="shared" si="2"/>
        <v>1413.04</v>
      </c>
      <c r="P36" s="64"/>
      <c r="Q36" s="64"/>
      <c r="R36" s="64"/>
      <c r="S36" s="64"/>
    </row>
    <row r="37" spans="1:19" x14ac:dyDescent="0.3">
      <c r="A37" s="127" t="s">
        <v>48</v>
      </c>
      <c r="B37" s="127">
        <v>35</v>
      </c>
      <c r="C37" s="127">
        <v>18</v>
      </c>
      <c r="D37" s="127" t="s">
        <v>183</v>
      </c>
      <c r="E37" s="127" t="s">
        <v>167</v>
      </c>
      <c r="F37" s="127" t="s">
        <v>182</v>
      </c>
      <c r="G37" s="127" t="s">
        <v>169</v>
      </c>
      <c r="H37" s="128">
        <v>51564.23</v>
      </c>
      <c r="I37" s="128">
        <v>47256.639999999999</v>
      </c>
      <c r="J37" s="128">
        <v>60713.17</v>
      </c>
      <c r="K37" s="128">
        <v>56409.86</v>
      </c>
      <c r="L37" s="151">
        <v>54286.570000000007</v>
      </c>
      <c r="M37" s="129">
        <f t="shared" si="3"/>
        <v>61081.599999999991</v>
      </c>
      <c r="N37" s="129">
        <f t="shared" si="1"/>
        <v>55218.68</v>
      </c>
      <c r="O37" s="130">
        <f t="shared" si="2"/>
        <v>55218.68</v>
      </c>
    </row>
    <row r="38" spans="1:19" x14ac:dyDescent="0.3">
      <c r="A38" s="127" t="s">
        <v>49</v>
      </c>
      <c r="B38" s="127">
        <v>36</v>
      </c>
      <c r="C38" s="127">
        <v>18</v>
      </c>
      <c r="D38" s="127" t="s">
        <v>183</v>
      </c>
      <c r="E38" s="127" t="s">
        <v>167</v>
      </c>
      <c r="F38" s="127" t="s">
        <v>182</v>
      </c>
      <c r="G38" s="127" t="s">
        <v>169</v>
      </c>
      <c r="H38" s="128">
        <v>64391.18</v>
      </c>
      <c r="I38" s="128">
        <v>54941.4</v>
      </c>
      <c r="J38" s="128">
        <v>63622.46</v>
      </c>
      <c r="K38" s="128">
        <v>79216.7</v>
      </c>
      <c r="L38" s="151">
        <v>69724.66</v>
      </c>
      <c r="M38" s="129">
        <f t="shared" si="3"/>
        <v>61250.29</v>
      </c>
      <c r="N38" s="129">
        <f t="shared" si="1"/>
        <v>65524.45</v>
      </c>
      <c r="O38" s="130">
        <f t="shared" si="2"/>
        <v>65524.45</v>
      </c>
    </row>
    <row r="39" spans="1:19" x14ac:dyDescent="0.3">
      <c r="A39" s="127" t="s">
        <v>50</v>
      </c>
      <c r="B39" s="127">
        <v>37</v>
      </c>
      <c r="C39" s="127">
        <v>18</v>
      </c>
      <c r="D39" s="127" t="s">
        <v>183</v>
      </c>
      <c r="E39" s="127" t="s">
        <v>167</v>
      </c>
      <c r="F39" s="127" t="s">
        <v>182</v>
      </c>
      <c r="G39" s="127" t="s">
        <v>169</v>
      </c>
      <c r="H39" s="128">
        <v>63582.89</v>
      </c>
      <c r="I39" s="128">
        <v>53769.64</v>
      </c>
      <c r="J39" s="128">
        <v>87636.12</v>
      </c>
      <c r="K39" s="128">
        <v>67049.36</v>
      </c>
      <c r="L39" s="151">
        <v>62274.2</v>
      </c>
      <c r="M39" s="129">
        <f t="shared" si="3"/>
        <v>61044.52</v>
      </c>
      <c r="N39" s="129">
        <f t="shared" si="1"/>
        <v>65892.789999999994</v>
      </c>
      <c r="O39" s="130">
        <f t="shared" si="2"/>
        <v>65892.789999999994</v>
      </c>
    </row>
    <row r="40" spans="1:19" x14ac:dyDescent="0.3">
      <c r="A40" s="127" t="s">
        <v>51</v>
      </c>
      <c r="B40" s="127">
        <v>38</v>
      </c>
      <c r="C40" s="127">
        <v>18</v>
      </c>
      <c r="D40" s="127" t="s">
        <v>183</v>
      </c>
      <c r="E40" s="127" t="s">
        <v>167</v>
      </c>
      <c r="F40" s="127" t="s">
        <v>182</v>
      </c>
      <c r="G40" s="127" t="s">
        <v>169</v>
      </c>
      <c r="H40" s="128">
        <v>17401.8</v>
      </c>
      <c r="I40" s="128">
        <v>14993.33</v>
      </c>
      <c r="J40" s="128">
        <v>13375.01</v>
      </c>
      <c r="K40" s="128">
        <v>16779.669999999998</v>
      </c>
      <c r="L40" s="151">
        <v>16887.86</v>
      </c>
      <c r="M40" s="129">
        <f t="shared" si="3"/>
        <v>15720.570000000002</v>
      </c>
      <c r="N40" s="129">
        <f t="shared" si="1"/>
        <v>15859.71</v>
      </c>
      <c r="O40" s="130">
        <f t="shared" si="2"/>
        <v>15859.71</v>
      </c>
    </row>
    <row r="41" spans="1:19" x14ac:dyDescent="0.3">
      <c r="A41" s="127" t="s">
        <v>52</v>
      </c>
      <c r="B41" s="127">
        <v>39</v>
      </c>
      <c r="C41" s="127">
        <v>18</v>
      </c>
      <c r="D41" s="127" t="s">
        <v>183</v>
      </c>
      <c r="E41" s="127" t="s">
        <v>167</v>
      </c>
      <c r="F41" s="127" t="s">
        <v>182</v>
      </c>
      <c r="G41" s="127" t="s">
        <v>169</v>
      </c>
      <c r="H41" s="128">
        <v>3065.37</v>
      </c>
      <c r="I41" s="128">
        <v>2112.98</v>
      </c>
      <c r="J41" s="128">
        <v>4320.1499999999996</v>
      </c>
      <c r="K41" s="128">
        <v>2681.74</v>
      </c>
      <c r="L41" s="151">
        <v>2850.55</v>
      </c>
      <c r="M41" s="129">
        <f t="shared" si="3"/>
        <v>1732.95</v>
      </c>
      <c r="N41" s="129">
        <f t="shared" si="1"/>
        <v>2793.96</v>
      </c>
      <c r="O41" s="130">
        <f t="shared" si="2"/>
        <v>2793.96</v>
      </c>
    </row>
    <row r="42" spans="1:19" x14ac:dyDescent="0.3">
      <c r="A42" s="127" t="s">
        <v>53</v>
      </c>
      <c r="B42" s="127">
        <v>40</v>
      </c>
      <c r="C42" s="127">
        <v>18</v>
      </c>
      <c r="D42" s="127" t="s">
        <v>183</v>
      </c>
      <c r="E42" s="127" t="s">
        <v>167</v>
      </c>
      <c r="F42" s="127" t="s">
        <v>182</v>
      </c>
      <c r="G42" s="127" t="s">
        <v>169</v>
      </c>
      <c r="H42" s="128">
        <v>2051.6</v>
      </c>
      <c r="I42" s="128">
        <v>2413.75</v>
      </c>
      <c r="J42" s="128">
        <v>3877.54</v>
      </c>
      <c r="K42" s="128">
        <v>2924.38</v>
      </c>
      <c r="L42" s="151">
        <v>1795.23</v>
      </c>
      <c r="M42" s="129">
        <f t="shared" si="3"/>
        <v>2583.27</v>
      </c>
      <c r="N42" s="129">
        <f t="shared" si="1"/>
        <v>2607.63</v>
      </c>
      <c r="O42" s="130">
        <f t="shared" si="2"/>
        <v>2607.63</v>
      </c>
    </row>
    <row r="43" spans="1:19" x14ac:dyDescent="0.3">
      <c r="A43" s="127" t="s">
        <v>54</v>
      </c>
      <c r="B43" s="127">
        <v>41</v>
      </c>
      <c r="C43" s="127">
        <v>18</v>
      </c>
      <c r="D43" s="127" t="s">
        <v>183</v>
      </c>
      <c r="E43" s="127" t="s">
        <v>167</v>
      </c>
      <c r="F43" s="127" t="s">
        <v>182</v>
      </c>
      <c r="G43" s="127" t="s">
        <v>169</v>
      </c>
      <c r="H43" s="128">
        <v>36531.15</v>
      </c>
      <c r="I43" s="128">
        <v>41821.69</v>
      </c>
      <c r="J43" s="128">
        <v>31797.81</v>
      </c>
      <c r="K43" s="128">
        <v>36444.089999999997</v>
      </c>
      <c r="L43" s="151">
        <v>31602.720000000001</v>
      </c>
      <c r="M43" s="129">
        <f t="shared" si="3"/>
        <v>28125.25</v>
      </c>
      <c r="N43" s="129">
        <f t="shared" si="1"/>
        <v>34387.120000000003</v>
      </c>
      <c r="O43" s="130">
        <f t="shared" si="2"/>
        <v>34387.120000000003</v>
      </c>
    </row>
    <row r="44" spans="1:19" x14ac:dyDescent="0.3">
      <c r="A44" s="127" t="s">
        <v>55</v>
      </c>
      <c r="B44" s="127">
        <v>42</v>
      </c>
      <c r="C44" s="127">
        <v>18</v>
      </c>
      <c r="D44" s="127" t="s">
        <v>183</v>
      </c>
      <c r="E44" s="127" t="s">
        <v>167</v>
      </c>
      <c r="F44" s="127" t="s">
        <v>182</v>
      </c>
      <c r="G44" s="127" t="s">
        <v>169</v>
      </c>
      <c r="H44" s="128">
        <v>51978.11</v>
      </c>
      <c r="I44" s="128">
        <v>61082.25</v>
      </c>
      <c r="J44" s="128">
        <v>47646.65</v>
      </c>
      <c r="K44" s="128">
        <v>55121.45</v>
      </c>
      <c r="L44" s="151">
        <v>54590.29</v>
      </c>
      <c r="M44" s="129">
        <f t="shared" si="3"/>
        <v>47978.25</v>
      </c>
      <c r="N44" s="129">
        <f t="shared" si="1"/>
        <v>53066.17</v>
      </c>
      <c r="O44" s="130">
        <f t="shared" si="2"/>
        <v>53066.17</v>
      </c>
    </row>
    <row r="45" spans="1:19" x14ac:dyDescent="0.3">
      <c r="A45" s="127" t="s">
        <v>56</v>
      </c>
      <c r="B45" s="127">
        <v>43</v>
      </c>
      <c r="C45" s="127">
        <v>18</v>
      </c>
      <c r="D45" s="127" t="s">
        <v>183</v>
      </c>
      <c r="E45" s="127" t="s">
        <v>167</v>
      </c>
      <c r="F45" s="127" t="s">
        <v>182</v>
      </c>
      <c r="G45" s="127" t="s">
        <v>169</v>
      </c>
      <c r="H45" s="128">
        <v>30448.05</v>
      </c>
      <c r="I45" s="128">
        <v>35328.019999999997</v>
      </c>
      <c r="J45" s="128">
        <v>38440.589999999997</v>
      </c>
      <c r="K45" s="128">
        <v>51664.66</v>
      </c>
      <c r="L45" s="151">
        <v>39714.71</v>
      </c>
      <c r="M45" s="129">
        <f t="shared" si="3"/>
        <v>37950.300000000003</v>
      </c>
      <c r="N45" s="129">
        <f t="shared" si="1"/>
        <v>38924.39</v>
      </c>
      <c r="O45" s="130">
        <f t="shared" si="2"/>
        <v>38924.39</v>
      </c>
    </row>
    <row r="46" spans="1:19" x14ac:dyDescent="0.3">
      <c r="A46" s="127" t="s">
        <v>57</v>
      </c>
      <c r="B46" s="127">
        <v>44</v>
      </c>
      <c r="C46" s="127">
        <v>18</v>
      </c>
      <c r="D46" s="127" t="s">
        <v>183</v>
      </c>
      <c r="E46" s="127" t="s">
        <v>167</v>
      </c>
      <c r="F46" s="127" t="s">
        <v>182</v>
      </c>
      <c r="G46" s="127" t="s">
        <v>169</v>
      </c>
      <c r="H46" s="128">
        <v>38551.64</v>
      </c>
      <c r="I46" s="128">
        <v>35436.480000000003</v>
      </c>
      <c r="J46" s="128">
        <v>52366.83</v>
      </c>
      <c r="K46" s="128">
        <v>34533.99</v>
      </c>
      <c r="L46" s="151">
        <v>38110.539999999994</v>
      </c>
      <c r="M46" s="129">
        <f t="shared" si="3"/>
        <v>35313.379999999997</v>
      </c>
      <c r="N46" s="129">
        <f t="shared" si="1"/>
        <v>39052.14</v>
      </c>
      <c r="O46" s="130">
        <f t="shared" si="2"/>
        <v>39052.14</v>
      </c>
    </row>
    <row r="47" spans="1:19" x14ac:dyDescent="0.3">
      <c r="A47" s="127" t="s">
        <v>58</v>
      </c>
      <c r="B47" s="127">
        <v>45</v>
      </c>
      <c r="C47" s="127">
        <v>18</v>
      </c>
      <c r="D47" s="127" t="s">
        <v>183</v>
      </c>
      <c r="E47" s="127" t="s">
        <v>167</v>
      </c>
      <c r="F47" s="127" t="s">
        <v>182</v>
      </c>
      <c r="G47" s="127" t="s">
        <v>169</v>
      </c>
      <c r="H47" s="128">
        <v>15049.26</v>
      </c>
      <c r="I47" s="128">
        <v>15563.82</v>
      </c>
      <c r="J47" s="128">
        <v>17958.87</v>
      </c>
      <c r="K47" s="128">
        <v>16848.080000000002</v>
      </c>
      <c r="L47" s="151">
        <v>23509.599999999999</v>
      </c>
      <c r="M47" s="129">
        <f t="shared" si="3"/>
        <v>15052.18</v>
      </c>
      <c r="N47" s="129">
        <f t="shared" si="1"/>
        <v>17330.3</v>
      </c>
      <c r="O47" s="130">
        <f t="shared" si="2"/>
        <v>17330.3</v>
      </c>
    </row>
    <row r="48" spans="1:19" x14ac:dyDescent="0.3">
      <c r="A48" s="127" t="s">
        <v>59</v>
      </c>
      <c r="B48" s="127">
        <v>46</v>
      </c>
      <c r="C48" s="127">
        <v>18</v>
      </c>
      <c r="D48" s="127" t="s">
        <v>183</v>
      </c>
      <c r="E48" s="127" t="s">
        <v>167</v>
      </c>
      <c r="F48" s="127" t="s">
        <v>182</v>
      </c>
      <c r="G48" s="127" t="s">
        <v>169</v>
      </c>
      <c r="H48" s="128">
        <v>24270.12</v>
      </c>
      <c r="I48" s="128">
        <v>18202.61</v>
      </c>
      <c r="J48" s="128">
        <v>25219.99</v>
      </c>
      <c r="K48" s="128">
        <v>19726.21</v>
      </c>
      <c r="L48" s="223">
        <v>25958.68</v>
      </c>
      <c r="M48" s="129">
        <f t="shared" si="3"/>
        <v>22849.35</v>
      </c>
      <c r="N48" s="129">
        <f t="shared" si="1"/>
        <v>22704.49</v>
      </c>
      <c r="O48" s="130">
        <f t="shared" si="2"/>
        <v>22704.49</v>
      </c>
    </row>
    <row r="49" spans="1:15" x14ac:dyDescent="0.3">
      <c r="A49" s="127" t="s">
        <v>60</v>
      </c>
      <c r="B49" s="127">
        <v>47</v>
      </c>
      <c r="C49" s="127">
        <v>18</v>
      </c>
      <c r="D49" s="127" t="s">
        <v>183</v>
      </c>
      <c r="E49" s="127" t="s">
        <v>167</v>
      </c>
      <c r="F49" s="127" t="s">
        <v>182</v>
      </c>
      <c r="G49" s="127" t="s">
        <v>169</v>
      </c>
      <c r="H49" s="128">
        <v>21908.39</v>
      </c>
      <c r="I49" s="128">
        <v>17577.77</v>
      </c>
      <c r="J49" s="128">
        <v>17141.09</v>
      </c>
      <c r="K49" s="128">
        <v>29010.69</v>
      </c>
      <c r="L49" s="151">
        <v>30216.76</v>
      </c>
      <c r="M49" s="129">
        <f t="shared" si="3"/>
        <v>19648.900000000001</v>
      </c>
      <c r="N49" s="129">
        <f t="shared" si="1"/>
        <v>22583.93</v>
      </c>
      <c r="O49" s="130">
        <f t="shared" si="2"/>
        <v>22583.93</v>
      </c>
    </row>
    <row r="50" spans="1:15" x14ac:dyDescent="0.3">
      <c r="A50" s="127" t="s">
        <v>61</v>
      </c>
      <c r="B50" s="127">
        <v>48</v>
      </c>
      <c r="C50" s="127">
        <v>18</v>
      </c>
      <c r="D50" s="127" t="s">
        <v>183</v>
      </c>
      <c r="E50" s="127" t="s">
        <v>167</v>
      </c>
      <c r="F50" s="127" t="s">
        <v>182</v>
      </c>
      <c r="G50" s="127" t="s">
        <v>169</v>
      </c>
      <c r="H50" s="128">
        <v>172462.96</v>
      </c>
      <c r="I50" s="128">
        <v>173880</v>
      </c>
      <c r="J50" s="128">
        <v>196080.16</v>
      </c>
      <c r="K50" s="128">
        <v>188859.14</v>
      </c>
      <c r="L50" s="151">
        <v>163477.28999999998</v>
      </c>
      <c r="M50" s="129">
        <f t="shared" si="3"/>
        <v>167045.52000000002</v>
      </c>
      <c r="N50" s="129">
        <f t="shared" si="1"/>
        <v>176967.51</v>
      </c>
      <c r="O50" s="130">
        <f t="shared" si="2"/>
        <v>176967.51</v>
      </c>
    </row>
    <row r="51" spans="1:15" x14ac:dyDescent="0.3">
      <c r="A51" s="127" t="s">
        <v>62</v>
      </c>
      <c r="B51" s="127">
        <v>49</v>
      </c>
      <c r="C51" s="127">
        <v>18</v>
      </c>
      <c r="D51" s="127" t="s">
        <v>183</v>
      </c>
      <c r="E51" s="127" t="s">
        <v>167</v>
      </c>
      <c r="F51" s="127" t="s">
        <v>182</v>
      </c>
      <c r="G51" s="127" t="s">
        <v>169</v>
      </c>
      <c r="H51" s="128">
        <v>60052.75</v>
      </c>
      <c r="I51" s="128">
        <v>62825.440000000002</v>
      </c>
      <c r="J51" s="128">
        <v>66475.5</v>
      </c>
      <c r="K51" s="128">
        <v>73102.45</v>
      </c>
      <c r="L51" s="151">
        <v>74439.86</v>
      </c>
      <c r="M51" s="129">
        <f t="shared" si="3"/>
        <v>72224.45</v>
      </c>
      <c r="N51" s="129">
        <f t="shared" si="1"/>
        <v>68186.740000000005</v>
      </c>
      <c r="O51" s="130">
        <f t="shared" si="2"/>
        <v>68186.740000000005</v>
      </c>
    </row>
    <row r="52" spans="1:15" x14ac:dyDescent="0.3">
      <c r="A52" s="127" t="s">
        <v>63</v>
      </c>
      <c r="B52" s="127">
        <v>50</v>
      </c>
      <c r="C52" s="127">
        <v>18</v>
      </c>
      <c r="D52" s="127" t="s">
        <v>183</v>
      </c>
      <c r="E52" s="127" t="s">
        <v>167</v>
      </c>
      <c r="F52" s="127" t="s">
        <v>182</v>
      </c>
      <c r="G52" s="127" t="s">
        <v>169</v>
      </c>
      <c r="H52" s="128">
        <v>208712.82</v>
      </c>
      <c r="I52" s="128">
        <v>187153.92000000001</v>
      </c>
      <c r="J52" s="128">
        <v>219399.6</v>
      </c>
      <c r="K52" s="128">
        <v>206001.83</v>
      </c>
      <c r="L52" s="151">
        <v>224379.86</v>
      </c>
      <c r="M52" s="129">
        <f t="shared" si="3"/>
        <v>174208.48</v>
      </c>
      <c r="N52" s="129">
        <f t="shared" si="1"/>
        <v>203309.42</v>
      </c>
      <c r="O52" s="130">
        <f t="shared" si="2"/>
        <v>203309.42</v>
      </c>
    </row>
    <row r="53" spans="1:15" x14ac:dyDescent="0.3">
      <c r="A53" s="127" t="s">
        <v>64</v>
      </c>
      <c r="B53" s="127">
        <v>51</v>
      </c>
      <c r="C53" s="127">
        <v>18</v>
      </c>
      <c r="D53" s="127" t="s">
        <v>183</v>
      </c>
      <c r="E53" s="127" t="s">
        <v>167</v>
      </c>
      <c r="F53" s="127" t="s">
        <v>182</v>
      </c>
      <c r="G53" s="127" t="s">
        <v>169</v>
      </c>
      <c r="H53" s="128">
        <v>42283.39</v>
      </c>
      <c r="I53" s="128">
        <v>55701.49</v>
      </c>
      <c r="J53" s="128">
        <v>42241.81</v>
      </c>
      <c r="K53" s="128">
        <v>73942.929999999993</v>
      </c>
      <c r="L53" s="151">
        <v>81846.94</v>
      </c>
      <c r="M53" s="129">
        <f t="shared" si="3"/>
        <v>46092.21</v>
      </c>
      <c r="N53" s="129">
        <f t="shared" si="1"/>
        <v>57018.13</v>
      </c>
      <c r="O53" s="130">
        <f t="shared" si="2"/>
        <v>57018.13</v>
      </c>
    </row>
    <row r="54" spans="1:15" x14ac:dyDescent="0.3">
      <c r="A54" s="127" t="s">
        <v>11</v>
      </c>
      <c r="B54" s="127">
        <v>52</v>
      </c>
      <c r="C54" s="127">
        <v>18</v>
      </c>
      <c r="D54" s="127" t="s">
        <v>183</v>
      </c>
      <c r="E54" s="127" t="s">
        <v>167</v>
      </c>
      <c r="F54" s="127" t="s">
        <v>182</v>
      </c>
      <c r="G54" s="127" t="s">
        <v>169</v>
      </c>
      <c r="H54" s="128">
        <v>154816.79</v>
      </c>
      <c r="I54" s="128">
        <v>150730.87</v>
      </c>
      <c r="J54" s="128">
        <v>168713.69</v>
      </c>
      <c r="K54" s="128">
        <v>152573.47</v>
      </c>
      <c r="L54" s="151">
        <v>150189.43</v>
      </c>
      <c r="M54" s="129">
        <f t="shared" si="3"/>
        <v>144506.64000000001</v>
      </c>
      <c r="N54" s="129">
        <f t="shared" si="1"/>
        <v>153588.48000000001</v>
      </c>
      <c r="O54" s="130">
        <f t="shared" si="2"/>
        <v>153588.48000000001</v>
      </c>
    </row>
    <row r="55" spans="1:15" x14ac:dyDescent="0.3">
      <c r="A55" s="127" t="s">
        <v>65</v>
      </c>
      <c r="B55" s="127">
        <v>53</v>
      </c>
      <c r="C55" s="127">
        <v>18</v>
      </c>
      <c r="D55" s="127" t="s">
        <v>183</v>
      </c>
      <c r="E55" s="127" t="s">
        <v>167</v>
      </c>
      <c r="F55" s="127" t="s">
        <v>182</v>
      </c>
      <c r="G55" s="127" t="s">
        <v>169</v>
      </c>
      <c r="H55" s="128">
        <v>71183.070000000007</v>
      </c>
      <c r="I55" s="128">
        <v>78283.91</v>
      </c>
      <c r="J55" s="128">
        <v>93301.24</v>
      </c>
      <c r="K55" s="128">
        <v>81484.41</v>
      </c>
      <c r="L55" s="151">
        <v>98294.959999999992</v>
      </c>
      <c r="M55" s="129">
        <f t="shared" si="3"/>
        <v>82444.47</v>
      </c>
      <c r="N55" s="129">
        <f t="shared" si="1"/>
        <v>84165.34</v>
      </c>
      <c r="O55" s="130">
        <f t="shared" si="2"/>
        <v>84165.34</v>
      </c>
    </row>
    <row r="56" spans="1:15" x14ac:dyDescent="0.3">
      <c r="A56" s="127" t="s">
        <v>66</v>
      </c>
      <c r="B56" s="127">
        <v>54</v>
      </c>
      <c r="C56" s="127">
        <v>18</v>
      </c>
      <c r="D56" s="127" t="s">
        <v>183</v>
      </c>
      <c r="E56" s="127" t="s">
        <v>167</v>
      </c>
      <c r="F56" s="127" t="s">
        <v>182</v>
      </c>
      <c r="G56" s="127" t="s">
        <v>169</v>
      </c>
      <c r="H56" s="128">
        <v>26891.439999999999</v>
      </c>
      <c r="I56" s="128">
        <v>26378.89</v>
      </c>
      <c r="J56" s="128">
        <v>26068.560000000001</v>
      </c>
      <c r="K56" s="128">
        <v>24037.54</v>
      </c>
      <c r="L56" s="151">
        <v>26607.079999999998</v>
      </c>
      <c r="M56" s="129">
        <f t="shared" si="3"/>
        <v>19923.73</v>
      </c>
      <c r="N56" s="129">
        <f t="shared" si="1"/>
        <v>24984.54</v>
      </c>
      <c r="O56" s="130">
        <f t="shared" si="2"/>
        <v>24984.54</v>
      </c>
    </row>
    <row r="57" spans="1:15" x14ac:dyDescent="0.3">
      <c r="A57" s="127" t="s">
        <v>67</v>
      </c>
      <c r="B57" s="127">
        <v>55</v>
      </c>
      <c r="C57" s="127">
        <v>18</v>
      </c>
      <c r="D57" s="127" t="s">
        <v>183</v>
      </c>
      <c r="E57" s="127" t="s">
        <v>167</v>
      </c>
      <c r="F57" s="127" t="s">
        <v>182</v>
      </c>
      <c r="G57" s="127" t="s">
        <v>169</v>
      </c>
      <c r="H57" s="128">
        <v>58880.97</v>
      </c>
      <c r="I57" s="128">
        <v>53064.41</v>
      </c>
      <c r="J57" s="128">
        <v>47565.81</v>
      </c>
      <c r="K57" s="128">
        <v>41072.639999999999</v>
      </c>
      <c r="L57" s="151">
        <v>42937.539999999994</v>
      </c>
      <c r="M57" s="129">
        <f t="shared" si="3"/>
        <v>38550.300000000003</v>
      </c>
      <c r="N57" s="129">
        <f t="shared" si="1"/>
        <v>47011.95</v>
      </c>
      <c r="O57" s="130">
        <f t="shared" si="2"/>
        <v>47011.95</v>
      </c>
    </row>
    <row r="58" spans="1:15" x14ac:dyDescent="0.3">
      <c r="A58" s="127" t="s">
        <v>68</v>
      </c>
      <c r="B58" s="127">
        <v>56</v>
      </c>
      <c r="C58" s="127">
        <v>18</v>
      </c>
      <c r="D58" s="127" t="s">
        <v>183</v>
      </c>
      <c r="E58" s="127" t="s">
        <v>167</v>
      </c>
      <c r="F58" s="127" t="s">
        <v>182</v>
      </c>
      <c r="G58" s="127" t="s">
        <v>169</v>
      </c>
      <c r="H58" s="128">
        <v>100070.23</v>
      </c>
      <c r="I58" s="128">
        <v>78849.45</v>
      </c>
      <c r="J58" s="128">
        <v>83936.57</v>
      </c>
      <c r="K58" s="128">
        <v>94828.160000000003</v>
      </c>
      <c r="L58" s="151">
        <v>105513.59</v>
      </c>
      <c r="M58" s="129">
        <f t="shared" si="3"/>
        <v>86143.5</v>
      </c>
      <c r="N58" s="129">
        <f t="shared" si="1"/>
        <v>91556.92</v>
      </c>
      <c r="O58" s="130">
        <f t="shared" si="2"/>
        <v>91556.92</v>
      </c>
    </row>
    <row r="59" spans="1:15" s="64" customFormat="1" x14ac:dyDescent="0.3">
      <c r="A59" s="64" t="s">
        <v>69</v>
      </c>
      <c r="B59" s="64">
        <v>57</v>
      </c>
      <c r="C59" s="64">
        <v>18</v>
      </c>
      <c r="D59" s="64" t="s">
        <v>183</v>
      </c>
      <c r="E59" s="64" t="s">
        <v>167</v>
      </c>
      <c r="F59" s="64" t="s">
        <v>182</v>
      </c>
      <c r="G59" s="64" t="s">
        <v>169</v>
      </c>
      <c r="H59" s="151">
        <v>43754.31</v>
      </c>
      <c r="I59" s="151">
        <v>53146.6</v>
      </c>
      <c r="J59" s="151">
        <v>64403.99</v>
      </c>
      <c r="K59" s="151">
        <v>56370.47</v>
      </c>
      <c r="L59" s="151">
        <v>54865.729999999996</v>
      </c>
      <c r="M59" s="151">
        <f t="shared" si="3"/>
        <v>63410.990000000005</v>
      </c>
      <c r="N59" s="129">
        <f t="shared" si="1"/>
        <v>55992.02</v>
      </c>
      <c r="O59" s="68">
        <f t="shared" si="2"/>
        <v>55992.02</v>
      </c>
    </row>
    <row r="60" spans="1:15" x14ac:dyDescent="0.3">
      <c r="A60" s="127" t="s">
        <v>110</v>
      </c>
      <c r="B60" s="127">
        <v>58</v>
      </c>
      <c r="C60" s="127">
        <v>18</v>
      </c>
      <c r="D60" s="127" t="s">
        <v>183</v>
      </c>
      <c r="E60" s="127" t="s">
        <v>167</v>
      </c>
      <c r="F60" s="127" t="s">
        <v>182</v>
      </c>
      <c r="G60" s="127" t="s">
        <v>169</v>
      </c>
      <c r="H60" s="128">
        <v>27805.85</v>
      </c>
      <c r="I60" s="128">
        <v>26647.66</v>
      </c>
      <c r="J60" s="128">
        <v>16941.66</v>
      </c>
      <c r="K60" s="128">
        <v>19136.68</v>
      </c>
      <c r="L60" s="151">
        <v>23579.85</v>
      </c>
      <c r="M60" s="129">
        <f t="shared" si="3"/>
        <v>17519.36</v>
      </c>
      <c r="N60" s="129">
        <f t="shared" si="1"/>
        <v>21938.51</v>
      </c>
      <c r="O60" s="130">
        <f t="shared" si="2"/>
        <v>21938.51</v>
      </c>
    </row>
    <row r="61" spans="1:15" x14ac:dyDescent="0.3">
      <c r="A61" s="127" t="s">
        <v>112</v>
      </c>
      <c r="B61" s="127">
        <v>59</v>
      </c>
      <c r="C61" s="127">
        <v>18</v>
      </c>
      <c r="D61" s="127" t="s">
        <v>183</v>
      </c>
      <c r="E61" s="127" t="s">
        <v>167</v>
      </c>
      <c r="F61" s="127" t="s">
        <v>182</v>
      </c>
      <c r="G61" s="127" t="s">
        <v>169</v>
      </c>
      <c r="H61" s="128">
        <v>59889.22</v>
      </c>
      <c r="I61" s="128">
        <v>57679.81</v>
      </c>
      <c r="J61" s="128">
        <v>64114.52</v>
      </c>
      <c r="K61" s="128">
        <v>95671.81</v>
      </c>
      <c r="L61" s="151">
        <v>81791.390000000014</v>
      </c>
      <c r="M61" s="129">
        <f t="shared" si="3"/>
        <v>52596.92</v>
      </c>
      <c r="N61" s="129">
        <f t="shared" si="1"/>
        <v>68623.95</v>
      </c>
      <c r="O61" s="130">
        <f t="shared" si="2"/>
        <v>68623.95</v>
      </c>
    </row>
    <row r="62" spans="1:15" x14ac:dyDescent="0.3">
      <c r="A62" s="127" t="s">
        <v>71</v>
      </c>
      <c r="B62" s="127">
        <v>60</v>
      </c>
      <c r="C62" s="127">
        <v>18</v>
      </c>
      <c r="D62" s="127" t="s">
        <v>183</v>
      </c>
      <c r="E62" s="127" t="s">
        <v>167</v>
      </c>
      <c r="F62" s="127" t="s">
        <v>182</v>
      </c>
      <c r="G62" s="127" t="s">
        <v>169</v>
      </c>
      <c r="H62" s="128">
        <v>15818.62</v>
      </c>
      <c r="I62" s="128">
        <v>16125</v>
      </c>
      <c r="J62" s="128">
        <v>16125</v>
      </c>
      <c r="K62" s="128">
        <v>20000.439999999999</v>
      </c>
      <c r="L62" s="151">
        <v>19181.98</v>
      </c>
      <c r="M62" s="129">
        <f t="shared" si="3"/>
        <v>14580.92</v>
      </c>
      <c r="N62" s="129">
        <f t="shared" si="1"/>
        <v>16971.990000000002</v>
      </c>
      <c r="O62" s="130">
        <f t="shared" si="2"/>
        <v>16971.990000000002</v>
      </c>
    </row>
    <row r="63" spans="1:15" x14ac:dyDescent="0.3">
      <c r="A63" s="127" t="s">
        <v>72</v>
      </c>
      <c r="B63" s="127">
        <v>61</v>
      </c>
      <c r="C63" s="127">
        <v>18</v>
      </c>
      <c r="D63" s="127" t="s">
        <v>183</v>
      </c>
      <c r="E63" s="127" t="s">
        <v>167</v>
      </c>
      <c r="F63" s="127" t="s">
        <v>182</v>
      </c>
      <c r="G63" s="127" t="s">
        <v>169</v>
      </c>
      <c r="H63" s="128">
        <v>5681.82</v>
      </c>
      <c r="I63" s="128">
        <v>7566.59</v>
      </c>
      <c r="J63" s="128">
        <v>5066.18</v>
      </c>
      <c r="K63" s="128">
        <v>7895.79</v>
      </c>
      <c r="L63" s="151">
        <v>7091.83</v>
      </c>
      <c r="M63" s="129">
        <f t="shared" si="3"/>
        <v>6842.59</v>
      </c>
      <c r="N63" s="129">
        <f t="shared" si="1"/>
        <v>6690.8</v>
      </c>
      <c r="O63" s="130">
        <f t="shared" si="2"/>
        <v>6690.8</v>
      </c>
    </row>
    <row r="64" spans="1:15" x14ac:dyDescent="0.3">
      <c r="A64" s="127" t="s">
        <v>73</v>
      </c>
      <c r="B64" s="127">
        <v>62</v>
      </c>
      <c r="C64" s="127">
        <v>18</v>
      </c>
      <c r="D64" s="127" t="s">
        <v>183</v>
      </c>
      <c r="E64" s="127" t="s">
        <v>167</v>
      </c>
      <c r="F64" s="127" t="s">
        <v>182</v>
      </c>
      <c r="G64" s="127" t="s">
        <v>169</v>
      </c>
      <c r="H64" s="128">
        <v>2882.36</v>
      </c>
      <c r="I64" s="128">
        <v>2026.71</v>
      </c>
      <c r="J64" s="128">
        <v>3419.86</v>
      </c>
      <c r="K64" s="128">
        <v>2286.69</v>
      </c>
      <c r="L64" s="151">
        <v>3751.1800000000003</v>
      </c>
      <c r="M64" s="129">
        <f t="shared" si="3"/>
        <v>3455.66</v>
      </c>
      <c r="N64" s="129">
        <f t="shared" si="1"/>
        <v>2970.41</v>
      </c>
      <c r="O64" s="130">
        <f t="shared" si="2"/>
        <v>2970.41</v>
      </c>
    </row>
    <row r="65" spans="1:15" x14ac:dyDescent="0.3">
      <c r="A65" s="127" t="s">
        <v>74</v>
      </c>
      <c r="B65" s="127">
        <v>63</v>
      </c>
      <c r="C65" s="127">
        <v>18</v>
      </c>
      <c r="D65" s="127" t="s">
        <v>183</v>
      </c>
      <c r="E65" s="127" t="s">
        <v>167</v>
      </c>
      <c r="F65" s="127" t="s">
        <v>182</v>
      </c>
      <c r="G65" s="127" t="s">
        <v>169</v>
      </c>
      <c r="H65" s="128">
        <v>0</v>
      </c>
      <c r="I65" s="128">
        <v>0</v>
      </c>
      <c r="J65" s="128">
        <v>1731</v>
      </c>
      <c r="K65" s="128">
        <v>4865.2</v>
      </c>
      <c r="L65" s="151">
        <v>0</v>
      </c>
      <c r="M65" s="129">
        <f t="shared" si="3"/>
        <v>5172.1900000000005</v>
      </c>
      <c r="N65" s="129">
        <f>ROUND(AVERAGE(H65:M65),2)</f>
        <v>1961.4</v>
      </c>
      <c r="O65" s="130">
        <f>IF(D$1="Average",N65,K65)</f>
        <v>1961.4</v>
      </c>
    </row>
    <row r="66" spans="1:15" x14ac:dyDescent="0.3">
      <c r="A66" s="127" t="s">
        <v>75</v>
      </c>
      <c r="B66" s="127">
        <v>64</v>
      </c>
      <c r="C66" s="127">
        <v>18</v>
      </c>
      <c r="D66" s="127" t="s">
        <v>183</v>
      </c>
      <c r="E66" s="127" t="s">
        <v>167</v>
      </c>
      <c r="F66" s="127" t="s">
        <v>182</v>
      </c>
      <c r="G66" s="127" t="s">
        <v>169</v>
      </c>
      <c r="H66" s="128">
        <v>61745.14</v>
      </c>
      <c r="I66" s="128">
        <v>62665.89</v>
      </c>
      <c r="J66" s="128">
        <v>77405.13</v>
      </c>
      <c r="K66" s="128">
        <v>74453.81</v>
      </c>
      <c r="L66" s="151">
        <v>73293.820000000007</v>
      </c>
      <c r="M66" s="129">
        <f t="shared" si="3"/>
        <v>64817.030000000006</v>
      </c>
      <c r="N66" s="129">
        <f t="shared" si="1"/>
        <v>69063.47</v>
      </c>
      <c r="O66" s="130">
        <f t="shared" si="2"/>
        <v>69063.47</v>
      </c>
    </row>
    <row r="67" spans="1:15" x14ac:dyDescent="0.3">
      <c r="A67" s="127" t="s">
        <v>76</v>
      </c>
      <c r="B67" s="127">
        <v>65</v>
      </c>
      <c r="C67" s="127">
        <v>18</v>
      </c>
      <c r="D67" s="127" t="s">
        <v>183</v>
      </c>
      <c r="E67" s="127" t="s">
        <v>167</v>
      </c>
      <c r="F67" s="127" t="s">
        <v>182</v>
      </c>
      <c r="G67" s="127" t="s">
        <v>169</v>
      </c>
      <c r="H67" s="128">
        <v>7746.48</v>
      </c>
      <c r="I67" s="128">
        <v>7992.43</v>
      </c>
      <c r="J67" s="128">
        <v>9569.23</v>
      </c>
      <c r="K67" s="128">
        <v>8860.3700000000008</v>
      </c>
      <c r="L67" s="151">
        <v>10255.929999999998</v>
      </c>
      <c r="M67" s="129">
        <f t="shared" si="3"/>
        <v>9121.52</v>
      </c>
      <c r="N67" s="129">
        <f t="shared" si="1"/>
        <v>8924.33</v>
      </c>
      <c r="O67" s="130">
        <f t="shared" si="2"/>
        <v>8924.33</v>
      </c>
    </row>
    <row r="68" spans="1:15" x14ac:dyDescent="0.3">
      <c r="A68" s="127" t="s">
        <v>77</v>
      </c>
      <c r="B68" s="127">
        <v>66</v>
      </c>
      <c r="C68" s="127">
        <v>18</v>
      </c>
      <c r="D68" s="127" t="s">
        <v>183</v>
      </c>
      <c r="E68" s="127" t="s">
        <v>167</v>
      </c>
      <c r="F68" s="127" t="s">
        <v>182</v>
      </c>
      <c r="G68" s="127" t="s">
        <v>169</v>
      </c>
      <c r="H68" s="128">
        <v>16325.8</v>
      </c>
      <c r="I68" s="128">
        <v>10976.65</v>
      </c>
      <c r="J68" s="128">
        <v>16133.96</v>
      </c>
      <c r="K68" s="128">
        <v>13387.92</v>
      </c>
      <c r="L68" s="151">
        <v>16580.93</v>
      </c>
      <c r="M68" s="129">
        <f t="shared" si="3"/>
        <v>13975.66</v>
      </c>
      <c r="N68" s="129">
        <f t="shared" ref="N68:N69" si="4">ROUND(AVERAGE(H68:M68),2)</f>
        <v>14563.49</v>
      </c>
      <c r="O68" s="130">
        <f t="shared" ref="O68:O69" si="5">IF(D$1="Average",N68,K68)</f>
        <v>14563.49</v>
      </c>
    </row>
    <row r="69" spans="1:15" x14ac:dyDescent="0.3">
      <c r="A69" s="127" t="s">
        <v>78</v>
      </c>
      <c r="B69" s="127">
        <v>67</v>
      </c>
      <c r="C69" s="127">
        <v>18</v>
      </c>
      <c r="D69" s="127" t="s">
        <v>183</v>
      </c>
      <c r="E69" s="127" t="s">
        <v>167</v>
      </c>
      <c r="F69" s="127" t="s">
        <v>182</v>
      </c>
      <c r="G69" s="127" t="s">
        <v>169</v>
      </c>
      <c r="H69" s="128">
        <v>17672.62</v>
      </c>
      <c r="I69" s="128">
        <v>7358.07</v>
      </c>
      <c r="J69" s="128">
        <v>9703.5300000000007</v>
      </c>
      <c r="K69" s="128">
        <v>7750.87</v>
      </c>
      <c r="L69" s="151">
        <v>13340.78</v>
      </c>
      <c r="M69" s="129">
        <f t="shared" si="3"/>
        <v>7932.3799999999992</v>
      </c>
      <c r="N69" s="129">
        <f t="shared" si="4"/>
        <v>10626.38</v>
      </c>
      <c r="O69" s="130">
        <f t="shared" si="5"/>
        <v>10626.38</v>
      </c>
    </row>
    <row r="71" spans="1:15" x14ac:dyDescent="0.3">
      <c r="H71" s="129"/>
    </row>
    <row r="72" spans="1:15" ht="16.5" thickBot="1" x14ac:dyDescent="0.35"/>
    <row r="73" spans="1:15" x14ac:dyDescent="0.3">
      <c r="K73" s="295" t="s">
        <v>275</v>
      </c>
      <c r="L73" s="296"/>
      <c r="M73" s="240"/>
    </row>
    <row r="74" spans="1:15" ht="16.5" thickBot="1" x14ac:dyDescent="0.35">
      <c r="K74" s="154" t="s">
        <v>199</v>
      </c>
      <c r="L74" s="155" t="s">
        <v>263</v>
      </c>
      <c r="M74" s="241"/>
    </row>
  </sheetData>
  <mergeCells count="1">
    <mergeCell ref="K73:L73"/>
  </mergeCells>
  <dataValidations count="1">
    <dataValidation type="list" allowBlank="1" showInputMessage="1" showErrorMessage="1" sqref="D1" xr:uid="{F1697E61-E213-438A-8B41-FC42DCCCA2EE}">
      <formula1>"Average,Last"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opLeftCell="A46" zoomScaleNormal="100" workbookViewId="0">
      <selection activeCell="G60" sqref="G60"/>
    </sheetView>
  </sheetViews>
  <sheetFormatPr defaultRowHeight="15.75" x14ac:dyDescent="0.3"/>
  <cols>
    <col min="2" max="2" width="11.33203125" bestFit="1" customWidth="1"/>
    <col min="3" max="3" width="11.77734375" bestFit="1" customWidth="1"/>
    <col min="4" max="4" width="11.77734375" customWidth="1"/>
    <col min="5" max="5" width="12.77734375" customWidth="1"/>
    <col min="6" max="7" width="12" bestFit="1" customWidth="1"/>
    <col min="8" max="9" width="10.33203125" customWidth="1"/>
    <col min="10" max="10" width="13.88671875" customWidth="1"/>
  </cols>
  <sheetData>
    <row r="1" spans="1:10" ht="16.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thickBot="1" x14ac:dyDescent="0.35">
      <c r="A2" s="1"/>
      <c r="B2" s="297" t="s">
        <v>213</v>
      </c>
      <c r="C2" s="298"/>
      <c r="D2" s="297" t="s">
        <v>214</v>
      </c>
      <c r="E2" s="298"/>
      <c r="F2" s="297" t="s">
        <v>215</v>
      </c>
      <c r="G2" s="298"/>
      <c r="H2" s="297" t="s">
        <v>216</v>
      </c>
      <c r="I2" s="298"/>
      <c r="J2" s="1" t="str">
        <f>EstimatingTool!E6</f>
        <v>Apr - May - Jun</v>
      </c>
    </row>
    <row r="3" spans="1:10" ht="27.75" x14ac:dyDescent="0.3">
      <c r="A3" s="101" t="s">
        <v>236</v>
      </c>
      <c r="B3" s="103" t="s">
        <v>238</v>
      </c>
      <c r="C3" s="104" t="s">
        <v>237</v>
      </c>
      <c r="D3" s="103" t="s">
        <v>238</v>
      </c>
      <c r="E3" s="104" t="s">
        <v>237</v>
      </c>
      <c r="F3" s="103" t="s">
        <v>238</v>
      </c>
      <c r="G3" s="104" t="s">
        <v>237</v>
      </c>
      <c r="H3" s="103" t="s">
        <v>238</v>
      </c>
      <c r="I3" s="104" t="s">
        <v>237</v>
      </c>
      <c r="J3" s="102" t="s">
        <v>239</v>
      </c>
    </row>
    <row r="4" spans="1:10" x14ac:dyDescent="0.3">
      <c r="A4" s="109" t="s">
        <v>16</v>
      </c>
      <c r="B4" s="110">
        <v>0</v>
      </c>
      <c r="C4" s="111">
        <v>21664.51</v>
      </c>
      <c r="D4" s="105">
        <v>1179.79</v>
      </c>
      <c r="E4" s="106">
        <v>0</v>
      </c>
      <c r="F4" s="105">
        <v>4084.4381532723783</v>
      </c>
      <c r="G4" s="106">
        <v>0</v>
      </c>
      <c r="H4" s="105"/>
      <c r="I4" s="106"/>
      <c r="J4" s="112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0</v>
      </c>
    </row>
    <row r="5" spans="1:10" x14ac:dyDescent="0.3">
      <c r="A5" s="109" t="s">
        <v>17</v>
      </c>
      <c r="B5" s="110">
        <v>0</v>
      </c>
      <c r="C5" s="111">
        <v>5762.02</v>
      </c>
      <c r="D5" s="105">
        <v>0</v>
      </c>
      <c r="E5" s="106">
        <v>4802.12</v>
      </c>
      <c r="F5" s="105">
        <v>0</v>
      </c>
      <c r="G5" s="106">
        <v>32714.82697541477</v>
      </c>
      <c r="H5" s="105"/>
      <c r="I5" s="106"/>
      <c r="J5" s="112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0</v>
      </c>
    </row>
    <row r="6" spans="1:10" x14ac:dyDescent="0.3">
      <c r="A6" s="109" t="s">
        <v>18</v>
      </c>
      <c r="B6" s="110">
        <v>0</v>
      </c>
      <c r="C6" s="111">
        <v>1144.1500000000001</v>
      </c>
      <c r="D6" s="105">
        <v>0</v>
      </c>
      <c r="E6" s="106">
        <v>5796.6</v>
      </c>
      <c r="F6" s="105">
        <v>0</v>
      </c>
      <c r="G6" s="106">
        <v>454.12243334646337</v>
      </c>
      <c r="H6" s="105"/>
      <c r="I6" s="106"/>
      <c r="J6" s="112">
        <f t="shared" si="0"/>
        <v>0</v>
      </c>
    </row>
    <row r="7" spans="1:10" x14ac:dyDescent="0.3">
      <c r="A7" s="109" t="s">
        <v>81</v>
      </c>
      <c r="B7" s="110">
        <v>15742.31</v>
      </c>
      <c r="C7" s="111">
        <v>0</v>
      </c>
      <c r="D7" s="105">
        <v>11458.31</v>
      </c>
      <c r="E7" s="106">
        <v>0</v>
      </c>
      <c r="F7" s="105">
        <v>5033.7530338130164</v>
      </c>
      <c r="G7" s="106">
        <v>0</v>
      </c>
      <c r="H7" s="105"/>
      <c r="I7" s="106"/>
      <c r="J7" s="112">
        <f t="shared" si="0"/>
        <v>0</v>
      </c>
    </row>
    <row r="8" spans="1:10" x14ac:dyDescent="0.3">
      <c r="A8" s="109" t="s">
        <v>19</v>
      </c>
      <c r="B8" s="110">
        <v>0</v>
      </c>
      <c r="C8" s="111">
        <v>7510.75</v>
      </c>
      <c r="D8" s="105">
        <v>0</v>
      </c>
      <c r="E8" s="106">
        <v>746.8</v>
      </c>
      <c r="F8" s="105">
        <v>22384.400483643403</v>
      </c>
      <c r="G8" s="106">
        <v>0</v>
      </c>
      <c r="H8" s="105"/>
      <c r="I8" s="106"/>
      <c r="J8" s="112">
        <f t="shared" si="0"/>
        <v>0</v>
      </c>
    </row>
    <row r="9" spans="1:10" x14ac:dyDescent="0.3">
      <c r="A9" s="109" t="s">
        <v>20</v>
      </c>
      <c r="B9" s="110">
        <v>0</v>
      </c>
      <c r="C9" s="111">
        <v>26249.35</v>
      </c>
      <c r="D9" s="105">
        <v>0</v>
      </c>
      <c r="E9" s="106">
        <v>3016.82</v>
      </c>
      <c r="F9" s="105">
        <v>0</v>
      </c>
      <c r="G9" s="106">
        <v>42283.659510900732</v>
      </c>
      <c r="H9" s="105"/>
      <c r="I9" s="106"/>
      <c r="J9" s="112">
        <f t="shared" si="0"/>
        <v>0</v>
      </c>
    </row>
    <row r="10" spans="1:10" x14ac:dyDescent="0.3">
      <c r="A10" s="109" t="s">
        <v>21</v>
      </c>
      <c r="B10" s="110">
        <v>0</v>
      </c>
      <c r="C10" s="111">
        <v>477.25</v>
      </c>
      <c r="D10" s="105">
        <v>1026.21</v>
      </c>
      <c r="E10" s="106">
        <v>0</v>
      </c>
      <c r="F10" s="105">
        <v>1755.1979578975079</v>
      </c>
      <c r="G10" s="106">
        <v>0</v>
      </c>
      <c r="H10" s="105"/>
      <c r="I10" s="106"/>
      <c r="J10" s="112">
        <f t="shared" si="0"/>
        <v>0</v>
      </c>
    </row>
    <row r="11" spans="1:10" x14ac:dyDescent="0.3">
      <c r="A11" s="109" t="s">
        <v>22</v>
      </c>
      <c r="B11" s="110">
        <v>0</v>
      </c>
      <c r="C11" s="111">
        <v>928.02</v>
      </c>
      <c r="D11" s="105">
        <v>56.74</v>
      </c>
      <c r="E11" s="106">
        <v>0</v>
      </c>
      <c r="F11" s="105">
        <v>531.33017400657991</v>
      </c>
      <c r="G11" s="106">
        <v>0</v>
      </c>
      <c r="H11" s="105"/>
      <c r="I11" s="106"/>
      <c r="J11" s="112">
        <f t="shared" si="0"/>
        <v>0</v>
      </c>
    </row>
    <row r="12" spans="1:10" x14ac:dyDescent="0.3">
      <c r="A12" s="109" t="s">
        <v>23</v>
      </c>
      <c r="B12" s="110">
        <v>0</v>
      </c>
      <c r="C12" s="111">
        <v>6716.07</v>
      </c>
      <c r="D12" s="105">
        <v>0</v>
      </c>
      <c r="E12" s="106">
        <v>2490.92</v>
      </c>
      <c r="F12" s="105">
        <v>0</v>
      </c>
      <c r="G12" s="106">
        <v>604.86086547339801</v>
      </c>
      <c r="H12" s="105"/>
      <c r="I12" s="106"/>
      <c r="J12" s="112">
        <f t="shared" si="0"/>
        <v>0</v>
      </c>
    </row>
    <row r="13" spans="1:10" x14ac:dyDescent="0.3">
      <c r="A13" s="109" t="s">
        <v>24</v>
      </c>
      <c r="B13" s="110">
        <v>3991.32</v>
      </c>
      <c r="C13" s="111">
        <v>0</v>
      </c>
      <c r="D13" s="105">
        <v>3256.04</v>
      </c>
      <c r="E13" s="106">
        <v>0</v>
      </c>
      <c r="F13" s="105">
        <v>0</v>
      </c>
      <c r="G13" s="106">
        <v>1700.5341208458267</v>
      </c>
      <c r="H13" s="105"/>
      <c r="I13" s="106"/>
      <c r="J13" s="112">
        <f t="shared" si="0"/>
        <v>0</v>
      </c>
    </row>
    <row r="14" spans="1:10" x14ac:dyDescent="0.3">
      <c r="A14" s="109" t="s">
        <v>25</v>
      </c>
      <c r="B14" s="110">
        <v>0</v>
      </c>
      <c r="C14" s="111">
        <v>8129.18</v>
      </c>
      <c r="D14" s="105">
        <v>0</v>
      </c>
      <c r="E14" s="106">
        <v>707.53</v>
      </c>
      <c r="F14" s="105">
        <v>2569.9590005020727</v>
      </c>
      <c r="G14" s="106">
        <v>0</v>
      </c>
      <c r="H14" s="105"/>
      <c r="I14" s="106"/>
      <c r="J14" s="112">
        <f t="shared" si="0"/>
        <v>0</v>
      </c>
    </row>
    <row r="15" spans="1:10" x14ac:dyDescent="0.3">
      <c r="A15" s="109" t="s">
        <v>26</v>
      </c>
      <c r="B15" s="110">
        <v>686.06</v>
      </c>
      <c r="C15" s="111">
        <v>0</v>
      </c>
      <c r="D15" s="105">
        <v>0</v>
      </c>
      <c r="E15" s="106">
        <v>490.61</v>
      </c>
      <c r="F15" s="105">
        <v>0</v>
      </c>
      <c r="G15" s="106">
        <v>3658.0870523997582</v>
      </c>
      <c r="H15" s="105"/>
      <c r="I15" s="106"/>
      <c r="J15" s="112">
        <f t="shared" si="0"/>
        <v>0</v>
      </c>
    </row>
    <row r="16" spans="1:10" x14ac:dyDescent="0.3">
      <c r="A16" s="109" t="s">
        <v>109</v>
      </c>
      <c r="B16" s="110">
        <v>67227.48</v>
      </c>
      <c r="C16" s="111">
        <v>0</v>
      </c>
      <c r="D16" s="105">
        <v>13094.84</v>
      </c>
      <c r="E16" s="106">
        <v>0</v>
      </c>
      <c r="F16" s="105">
        <v>72.007281288795639</v>
      </c>
      <c r="G16" s="106">
        <v>0</v>
      </c>
      <c r="H16" s="105"/>
      <c r="I16" s="106"/>
      <c r="J16" s="112">
        <f t="shared" si="0"/>
        <v>0</v>
      </c>
    </row>
    <row r="17" spans="1:10" x14ac:dyDescent="0.3">
      <c r="A17" s="109" t="s">
        <v>27</v>
      </c>
      <c r="B17" s="110">
        <v>0</v>
      </c>
      <c r="C17" s="111">
        <v>1905.75</v>
      </c>
      <c r="D17" s="105">
        <v>579.04</v>
      </c>
      <c r="E17" s="106">
        <v>0</v>
      </c>
      <c r="F17" s="105">
        <v>7490.4269953209805</v>
      </c>
      <c r="G17" s="106">
        <v>0</v>
      </c>
      <c r="H17" s="105"/>
      <c r="I17" s="106"/>
      <c r="J17" s="112">
        <f t="shared" si="0"/>
        <v>0</v>
      </c>
    </row>
    <row r="18" spans="1:10" x14ac:dyDescent="0.3">
      <c r="A18" s="109" t="s">
        <v>28</v>
      </c>
      <c r="B18" s="110">
        <v>7490.42</v>
      </c>
      <c r="C18" s="111">
        <v>0</v>
      </c>
      <c r="D18" s="105"/>
      <c r="E18" s="106"/>
      <c r="F18" s="105">
        <v>714.08624831796624</v>
      </c>
      <c r="G18" s="106">
        <v>0</v>
      </c>
      <c r="H18" s="105"/>
      <c r="I18" s="106"/>
      <c r="J18" s="112">
        <f t="shared" si="0"/>
        <v>0</v>
      </c>
    </row>
    <row r="19" spans="1:10" x14ac:dyDescent="0.3">
      <c r="A19" s="109" t="s">
        <v>29</v>
      </c>
      <c r="B19" s="110">
        <v>0</v>
      </c>
      <c r="C19" s="111">
        <v>15309.21</v>
      </c>
      <c r="D19" s="105">
        <v>7094.14</v>
      </c>
      <c r="E19" s="106">
        <v>0</v>
      </c>
      <c r="F19" s="105">
        <v>0</v>
      </c>
      <c r="G19" s="106">
        <v>14037.224064481794</v>
      </c>
      <c r="H19" s="105"/>
      <c r="I19" s="106"/>
      <c r="J19" s="112">
        <f t="shared" si="0"/>
        <v>0</v>
      </c>
    </row>
    <row r="20" spans="1:10" x14ac:dyDescent="0.3">
      <c r="A20" s="109" t="s">
        <v>30</v>
      </c>
      <c r="B20" s="110">
        <v>0</v>
      </c>
      <c r="C20" s="111">
        <v>10426.120000000001</v>
      </c>
      <c r="D20" s="105">
        <v>2438.6799999999998</v>
      </c>
      <c r="E20" s="106">
        <v>0</v>
      </c>
      <c r="F20" s="105">
        <v>4696.8637111107819</v>
      </c>
      <c r="G20" s="106">
        <v>0</v>
      </c>
      <c r="H20" s="105"/>
      <c r="I20" s="106"/>
      <c r="J20" s="112">
        <f t="shared" si="0"/>
        <v>0</v>
      </c>
    </row>
    <row r="21" spans="1:10" x14ac:dyDescent="0.3">
      <c r="A21" s="109" t="s">
        <v>31</v>
      </c>
      <c r="B21" s="110">
        <v>3513.66</v>
      </c>
      <c r="C21" s="111">
        <v>0</v>
      </c>
      <c r="D21" s="105">
        <v>0</v>
      </c>
      <c r="E21" s="106">
        <v>3201.97</v>
      </c>
      <c r="F21" s="105">
        <v>524.6228602731062</v>
      </c>
      <c r="G21" s="106">
        <v>0</v>
      </c>
      <c r="H21" s="105"/>
      <c r="I21" s="106"/>
      <c r="J21" s="112">
        <f t="shared" si="0"/>
        <v>0</v>
      </c>
    </row>
    <row r="22" spans="1:10" x14ac:dyDescent="0.3">
      <c r="A22" s="109" t="s">
        <v>32</v>
      </c>
      <c r="B22" s="110">
        <v>988.8</v>
      </c>
      <c r="C22" s="111">
        <v>0</v>
      </c>
      <c r="D22" s="105">
        <v>424.51</v>
      </c>
      <c r="E22" s="106">
        <v>0</v>
      </c>
      <c r="F22" s="105">
        <v>0</v>
      </c>
      <c r="G22" s="106">
        <v>2208.4299124051759</v>
      </c>
      <c r="H22" s="105"/>
      <c r="I22" s="106"/>
      <c r="J22" s="112">
        <f t="shared" si="0"/>
        <v>0</v>
      </c>
    </row>
    <row r="23" spans="1:10" x14ac:dyDescent="0.3">
      <c r="A23" s="109" t="s">
        <v>33</v>
      </c>
      <c r="B23" s="110">
        <v>1941.33</v>
      </c>
      <c r="C23" s="111">
        <v>0</v>
      </c>
      <c r="D23" s="105">
        <v>715.88</v>
      </c>
      <c r="E23" s="106">
        <v>0</v>
      </c>
      <c r="F23" s="105">
        <v>9195.4093486178008</v>
      </c>
      <c r="G23" s="106">
        <v>0</v>
      </c>
      <c r="H23" s="105"/>
      <c r="I23" s="106"/>
      <c r="J23" s="112">
        <f t="shared" si="0"/>
        <v>0</v>
      </c>
    </row>
    <row r="24" spans="1:10" x14ac:dyDescent="0.3">
      <c r="A24" s="109" t="s">
        <v>34</v>
      </c>
      <c r="B24" s="110">
        <v>14004.36</v>
      </c>
      <c r="C24" s="111">
        <v>0</v>
      </c>
      <c r="D24" s="105">
        <v>9690.9599999999991</v>
      </c>
      <c r="E24" s="106">
        <v>0</v>
      </c>
      <c r="F24" s="105">
        <v>0</v>
      </c>
      <c r="G24" s="106">
        <v>59.04590928943071</v>
      </c>
      <c r="H24" s="105"/>
      <c r="I24" s="106"/>
      <c r="J24" s="112">
        <f t="shared" si="0"/>
        <v>0</v>
      </c>
    </row>
    <row r="25" spans="1:10" x14ac:dyDescent="0.3">
      <c r="A25" s="109" t="s">
        <v>35</v>
      </c>
      <c r="B25" s="110">
        <v>183.01</v>
      </c>
      <c r="C25" s="111">
        <v>0</v>
      </c>
      <c r="D25" s="105">
        <v>0</v>
      </c>
      <c r="E25" s="106">
        <v>1279.8599999999999</v>
      </c>
      <c r="F25" s="105">
        <v>1689.1441223507936</v>
      </c>
      <c r="G25" s="106">
        <v>0</v>
      </c>
      <c r="H25" s="105"/>
      <c r="I25" s="106"/>
      <c r="J25" s="112">
        <f t="shared" si="0"/>
        <v>0</v>
      </c>
    </row>
    <row r="26" spans="1:10" x14ac:dyDescent="0.3">
      <c r="A26" s="109" t="s">
        <v>36</v>
      </c>
      <c r="B26" s="110">
        <v>273.25</v>
      </c>
      <c r="C26" s="111">
        <v>0</v>
      </c>
      <c r="D26" s="105">
        <v>0</v>
      </c>
      <c r="E26" s="106">
        <v>0</v>
      </c>
      <c r="F26" s="105">
        <v>3082.7375449737956</v>
      </c>
      <c r="G26" s="106">
        <v>0</v>
      </c>
      <c r="H26" s="105"/>
      <c r="I26" s="106"/>
      <c r="J26" s="112">
        <f t="shared" si="0"/>
        <v>0</v>
      </c>
    </row>
    <row r="27" spans="1:10" x14ac:dyDescent="0.3">
      <c r="A27" s="109" t="s">
        <v>37</v>
      </c>
      <c r="B27" s="110">
        <v>0</v>
      </c>
      <c r="C27" s="111">
        <v>1733.43</v>
      </c>
      <c r="D27" s="105">
        <v>0</v>
      </c>
      <c r="E27" s="106">
        <v>1174.8499999999999</v>
      </c>
      <c r="F27" s="105">
        <v>0</v>
      </c>
      <c r="G27" s="106">
        <v>1146.6174860457832</v>
      </c>
      <c r="H27" s="105"/>
      <c r="I27" s="106"/>
      <c r="J27" s="112">
        <f t="shared" si="0"/>
        <v>0</v>
      </c>
    </row>
    <row r="28" spans="1:10" x14ac:dyDescent="0.3">
      <c r="A28" s="109" t="s">
        <v>38</v>
      </c>
      <c r="B28" s="110">
        <v>0</v>
      </c>
      <c r="C28" s="111">
        <v>6647.7</v>
      </c>
      <c r="D28" s="105">
        <v>0</v>
      </c>
      <c r="E28" s="106">
        <v>155.59</v>
      </c>
      <c r="F28" s="105">
        <v>0</v>
      </c>
      <c r="G28" s="106">
        <v>4053.4190072472411</v>
      </c>
      <c r="H28" s="105"/>
      <c r="I28" s="106"/>
      <c r="J28" s="112">
        <f t="shared" si="0"/>
        <v>0</v>
      </c>
    </row>
    <row r="29" spans="1:10" x14ac:dyDescent="0.3">
      <c r="A29" s="109" t="s">
        <v>39</v>
      </c>
      <c r="B29" s="110">
        <v>0</v>
      </c>
      <c r="C29" s="111">
        <v>6530.19</v>
      </c>
      <c r="D29" s="105">
        <v>388.98</v>
      </c>
      <c r="E29" s="106">
        <v>0</v>
      </c>
      <c r="F29" s="105">
        <v>0</v>
      </c>
      <c r="G29" s="106">
        <v>9117.5681844823994</v>
      </c>
      <c r="H29" s="105"/>
      <c r="I29" s="106"/>
      <c r="J29" s="112">
        <f t="shared" si="0"/>
        <v>0</v>
      </c>
    </row>
    <row r="30" spans="1:10" x14ac:dyDescent="0.3">
      <c r="A30" s="109" t="s">
        <v>40</v>
      </c>
      <c r="B30" s="110">
        <v>0</v>
      </c>
      <c r="C30" s="111">
        <v>6649.47</v>
      </c>
      <c r="D30" s="105">
        <v>0</v>
      </c>
      <c r="E30" s="106">
        <v>0</v>
      </c>
      <c r="F30" s="105">
        <v>0</v>
      </c>
      <c r="G30" s="106">
        <v>2844.134726056509</v>
      </c>
      <c r="H30" s="105"/>
      <c r="I30" s="106"/>
      <c r="J30" s="112">
        <f t="shared" si="0"/>
        <v>0</v>
      </c>
    </row>
    <row r="31" spans="1:10" x14ac:dyDescent="0.3">
      <c r="A31" s="109" t="s">
        <v>41</v>
      </c>
      <c r="B31" s="110">
        <v>7031.2</v>
      </c>
      <c r="C31" s="111">
        <v>0</v>
      </c>
      <c r="D31" s="105">
        <v>0</v>
      </c>
      <c r="E31" s="106">
        <v>148.04</v>
      </c>
      <c r="F31" s="105">
        <v>0</v>
      </c>
      <c r="G31" s="106">
        <v>12066.527459555306</v>
      </c>
      <c r="H31" s="105"/>
      <c r="I31" s="106"/>
      <c r="J31" s="112">
        <f t="shared" si="0"/>
        <v>0</v>
      </c>
    </row>
    <row r="32" spans="1:10" x14ac:dyDescent="0.3">
      <c r="A32" s="109" t="s">
        <v>42</v>
      </c>
      <c r="B32" s="110">
        <v>21953.1</v>
      </c>
      <c r="C32" s="111">
        <v>0</v>
      </c>
      <c r="D32" s="105">
        <v>14923</v>
      </c>
      <c r="E32" s="106">
        <v>0</v>
      </c>
      <c r="F32" s="105">
        <v>744.13427171905641</v>
      </c>
      <c r="G32" s="106">
        <v>0</v>
      </c>
      <c r="H32" s="105"/>
      <c r="I32" s="106"/>
      <c r="J32" s="112">
        <f t="shared" si="0"/>
        <v>0</v>
      </c>
    </row>
    <row r="33" spans="1:10" x14ac:dyDescent="0.3">
      <c r="A33" s="109" t="s">
        <v>43</v>
      </c>
      <c r="B33" s="110">
        <v>1793.59</v>
      </c>
      <c r="C33" s="111">
        <v>0</v>
      </c>
      <c r="D33" s="105">
        <v>27.16</v>
      </c>
      <c r="E33" s="106">
        <v>0</v>
      </c>
      <c r="F33" s="105">
        <v>0</v>
      </c>
      <c r="G33" s="106">
        <v>26882.978643002396</v>
      </c>
      <c r="H33" s="105"/>
      <c r="I33" s="106"/>
      <c r="J33" s="112">
        <f t="shared" si="0"/>
        <v>0</v>
      </c>
    </row>
    <row r="34" spans="1:10" x14ac:dyDescent="0.3">
      <c r="A34" s="109" t="s">
        <v>44</v>
      </c>
      <c r="B34" s="110">
        <v>0</v>
      </c>
      <c r="C34" s="111">
        <v>8723.77</v>
      </c>
      <c r="D34" s="105">
        <v>0</v>
      </c>
      <c r="E34" s="106">
        <v>5522.77</v>
      </c>
      <c r="F34" s="105">
        <v>0</v>
      </c>
      <c r="G34" s="106">
        <v>1378.6968775021087</v>
      </c>
      <c r="H34" s="105"/>
      <c r="I34" s="106"/>
      <c r="J34" s="112">
        <f t="shared" si="0"/>
        <v>0</v>
      </c>
    </row>
    <row r="35" spans="1:10" x14ac:dyDescent="0.3">
      <c r="A35" s="109" t="s">
        <v>45</v>
      </c>
      <c r="B35" s="110">
        <v>0</v>
      </c>
      <c r="C35" s="111">
        <v>2365.04</v>
      </c>
      <c r="D35" s="105">
        <v>0</v>
      </c>
      <c r="E35" s="106">
        <v>0</v>
      </c>
      <c r="F35" s="105">
        <v>0</v>
      </c>
      <c r="G35" s="106">
        <v>5238.5672040178761</v>
      </c>
      <c r="H35" s="105"/>
      <c r="I35" s="106"/>
      <c r="J35" s="112">
        <f t="shared" si="0"/>
        <v>0</v>
      </c>
    </row>
    <row r="36" spans="1:10" x14ac:dyDescent="0.3">
      <c r="A36" s="109" t="s">
        <v>46</v>
      </c>
      <c r="B36" s="110">
        <v>0</v>
      </c>
      <c r="C36" s="111">
        <v>7079.87</v>
      </c>
      <c r="D36" s="105">
        <v>0</v>
      </c>
      <c r="E36" s="106">
        <v>2094.6799999999998</v>
      </c>
      <c r="F36" s="105">
        <v>762.39584977847153</v>
      </c>
      <c r="G36" s="106">
        <v>0</v>
      </c>
      <c r="H36" s="105"/>
      <c r="I36" s="106"/>
      <c r="J36" s="112">
        <f t="shared" si="0"/>
        <v>0</v>
      </c>
    </row>
    <row r="37" spans="1:10" x14ac:dyDescent="0.3">
      <c r="A37" s="109" t="s">
        <v>47</v>
      </c>
      <c r="B37" s="110">
        <v>0</v>
      </c>
      <c r="C37" s="111">
        <v>1495.65</v>
      </c>
      <c r="D37" s="105">
        <v>2607.9</v>
      </c>
      <c r="E37" s="106">
        <v>0</v>
      </c>
      <c r="F37" s="105">
        <v>7718.1026673761662</v>
      </c>
      <c r="G37" s="106">
        <v>0</v>
      </c>
      <c r="H37" s="105"/>
      <c r="I37" s="106"/>
      <c r="J37" s="112">
        <f t="shared" si="0"/>
        <v>0</v>
      </c>
    </row>
    <row r="38" spans="1:10" x14ac:dyDescent="0.3">
      <c r="A38" s="109" t="s">
        <v>48</v>
      </c>
      <c r="B38" s="110">
        <v>4486.96</v>
      </c>
      <c r="C38" s="111">
        <v>0</v>
      </c>
      <c r="D38" s="105">
        <v>0</v>
      </c>
      <c r="E38" s="106">
        <v>6452.89</v>
      </c>
      <c r="F38" s="105">
        <v>0</v>
      </c>
      <c r="G38" s="106">
        <v>13226.766902968404</v>
      </c>
      <c r="H38" s="105"/>
      <c r="I38" s="106"/>
      <c r="J38" s="112">
        <f t="shared" si="0"/>
        <v>0</v>
      </c>
    </row>
    <row r="39" spans="1:10" x14ac:dyDescent="0.3">
      <c r="A39" s="109" t="s">
        <v>49</v>
      </c>
      <c r="B39" s="110">
        <v>5152.1400000000003</v>
      </c>
      <c r="C39" s="111">
        <v>0</v>
      </c>
      <c r="D39" s="105">
        <v>0</v>
      </c>
      <c r="E39" s="106">
        <v>7466.4</v>
      </c>
      <c r="F39" s="105">
        <v>0</v>
      </c>
      <c r="G39" s="106">
        <v>12841.628230094677</v>
      </c>
      <c r="H39" s="105"/>
      <c r="I39" s="106"/>
      <c r="J39" s="112">
        <f t="shared" si="0"/>
        <v>0</v>
      </c>
    </row>
    <row r="40" spans="1:10" x14ac:dyDescent="0.3">
      <c r="A40" s="109" t="s">
        <v>50</v>
      </c>
      <c r="B40" s="110">
        <v>0</v>
      </c>
      <c r="C40" s="111">
        <v>32293.38</v>
      </c>
      <c r="D40" s="105">
        <v>0</v>
      </c>
      <c r="E40" s="106">
        <v>8882.85</v>
      </c>
      <c r="F40" s="105">
        <v>0</v>
      </c>
      <c r="G40" s="106">
        <v>4316.7184219315823</v>
      </c>
      <c r="H40" s="105"/>
      <c r="I40" s="106"/>
      <c r="J40" s="112">
        <f t="shared" si="0"/>
        <v>0</v>
      </c>
    </row>
    <row r="41" spans="1:10" x14ac:dyDescent="0.3">
      <c r="A41" s="109" t="s">
        <v>51</v>
      </c>
      <c r="B41" s="110">
        <v>6708.44</v>
      </c>
      <c r="C41" s="111">
        <v>0</v>
      </c>
      <c r="D41" s="105">
        <v>0</v>
      </c>
      <c r="E41" s="106">
        <v>87.05</v>
      </c>
      <c r="F41" s="105">
        <v>985.89417368741488</v>
      </c>
      <c r="G41" s="106">
        <v>0</v>
      </c>
      <c r="H41" s="105"/>
      <c r="I41" s="106"/>
      <c r="J41" s="112">
        <f t="shared" si="0"/>
        <v>0</v>
      </c>
    </row>
    <row r="42" spans="1:10" x14ac:dyDescent="0.3">
      <c r="A42" s="109" t="s">
        <v>52</v>
      </c>
      <c r="B42" s="110">
        <v>0</v>
      </c>
      <c r="C42" s="111">
        <v>1623.14</v>
      </c>
      <c r="D42" s="105">
        <v>874.17</v>
      </c>
      <c r="E42" s="106">
        <v>0</v>
      </c>
      <c r="F42" s="105">
        <v>5167.3814034953502</v>
      </c>
      <c r="G42" s="106">
        <v>0</v>
      </c>
      <c r="H42" s="105"/>
      <c r="I42" s="106"/>
      <c r="J42" s="112">
        <f t="shared" si="0"/>
        <v>0</v>
      </c>
    </row>
    <row r="43" spans="1:10" x14ac:dyDescent="0.3">
      <c r="A43" s="109" t="s">
        <v>53</v>
      </c>
      <c r="B43" s="110">
        <v>3329.36</v>
      </c>
      <c r="C43" s="111">
        <v>0</v>
      </c>
      <c r="D43" s="105">
        <v>5390.02</v>
      </c>
      <c r="E43" s="106">
        <v>0</v>
      </c>
      <c r="F43" s="105">
        <v>17403.897347765393</v>
      </c>
      <c r="G43" s="106">
        <v>0</v>
      </c>
      <c r="H43" s="105"/>
      <c r="I43" s="106"/>
      <c r="J43" s="112">
        <f t="shared" si="0"/>
        <v>0</v>
      </c>
    </row>
    <row r="44" spans="1:10" x14ac:dyDescent="0.3">
      <c r="A44" s="109" t="s">
        <v>54</v>
      </c>
      <c r="B44" s="110">
        <v>2581.71</v>
      </c>
      <c r="C44" s="111">
        <v>0</v>
      </c>
      <c r="D44" s="105">
        <v>2117.27</v>
      </c>
      <c r="E44" s="106">
        <v>0</v>
      </c>
      <c r="F44" s="105">
        <v>0</v>
      </c>
      <c r="G44" s="106">
        <v>9537.5288687783177</v>
      </c>
      <c r="H44" s="105"/>
      <c r="I44" s="106"/>
      <c r="J44" s="112">
        <f t="shared" si="0"/>
        <v>0</v>
      </c>
    </row>
    <row r="45" spans="1:10" x14ac:dyDescent="0.3">
      <c r="A45" s="109" t="s">
        <v>55</v>
      </c>
      <c r="B45" s="110">
        <v>0</v>
      </c>
      <c r="C45" s="111">
        <v>329.96</v>
      </c>
      <c r="D45" s="105">
        <v>0</v>
      </c>
      <c r="E45" s="106">
        <v>553.05999999999995</v>
      </c>
      <c r="F45" s="105">
        <v>0</v>
      </c>
      <c r="G45" s="106">
        <v>21135.611730972945</v>
      </c>
      <c r="H45" s="105"/>
      <c r="I45" s="106"/>
      <c r="J45" s="112">
        <f t="shared" si="0"/>
        <v>0</v>
      </c>
    </row>
    <row r="46" spans="1:10" x14ac:dyDescent="0.3">
      <c r="A46" s="109" t="s">
        <v>56</v>
      </c>
      <c r="B46" s="110">
        <v>0</v>
      </c>
      <c r="C46" s="111">
        <v>5264.94</v>
      </c>
      <c r="D46" s="105">
        <v>0</v>
      </c>
      <c r="E46" s="106">
        <v>302.83999999999997</v>
      </c>
      <c r="F46" s="105">
        <v>41539.88781027915</v>
      </c>
      <c r="G46" s="106">
        <v>0</v>
      </c>
      <c r="H46" s="105"/>
      <c r="I46" s="106"/>
      <c r="J46" s="112">
        <f t="shared" si="0"/>
        <v>0</v>
      </c>
    </row>
    <row r="47" spans="1:10" x14ac:dyDescent="0.3">
      <c r="A47" s="109" t="s">
        <v>57</v>
      </c>
      <c r="B47" s="110">
        <v>0</v>
      </c>
      <c r="C47" s="111">
        <v>24337.31</v>
      </c>
      <c r="D47" s="105">
        <v>32439.67</v>
      </c>
      <c r="E47" s="106">
        <v>0</v>
      </c>
      <c r="F47" s="105">
        <v>0</v>
      </c>
      <c r="G47" s="106">
        <v>27678.150435924414</v>
      </c>
      <c r="H47" s="105"/>
      <c r="I47" s="106"/>
      <c r="J47" s="112">
        <f t="shared" si="0"/>
        <v>0</v>
      </c>
    </row>
    <row r="48" spans="1:10" x14ac:dyDescent="0.3">
      <c r="A48" s="109" t="s">
        <v>58</v>
      </c>
      <c r="B48" s="110">
        <v>0</v>
      </c>
      <c r="C48" s="111">
        <v>1243.07</v>
      </c>
      <c r="D48" s="105">
        <v>0</v>
      </c>
      <c r="E48" s="106">
        <v>881.05</v>
      </c>
      <c r="F48" s="105">
        <v>0</v>
      </c>
      <c r="G48" s="106">
        <v>11096.805673755938</v>
      </c>
      <c r="H48" s="105"/>
      <c r="I48" s="106"/>
      <c r="J48" s="112">
        <f t="shared" si="0"/>
        <v>0</v>
      </c>
    </row>
    <row r="49" spans="1:10" x14ac:dyDescent="0.3">
      <c r="A49" s="109" t="s">
        <v>59</v>
      </c>
      <c r="B49" s="110">
        <v>0</v>
      </c>
      <c r="C49" s="111">
        <v>1672.33</v>
      </c>
      <c r="D49" s="105">
        <v>4410.8100000000004</v>
      </c>
      <c r="E49" s="106">
        <v>0</v>
      </c>
      <c r="F49" s="105">
        <v>5338.3313224168087</v>
      </c>
      <c r="G49" s="106">
        <v>0</v>
      </c>
      <c r="H49" s="105"/>
      <c r="I49" s="106"/>
      <c r="J49" s="112">
        <f t="shared" si="0"/>
        <v>0</v>
      </c>
    </row>
    <row r="50" spans="1:10" x14ac:dyDescent="0.3">
      <c r="A50" s="109" t="s">
        <v>60</v>
      </c>
      <c r="B50" s="110">
        <v>0</v>
      </c>
      <c r="C50" s="111">
        <v>5439.37</v>
      </c>
      <c r="D50" s="105">
        <v>0</v>
      </c>
      <c r="E50" s="106">
        <v>6680.46</v>
      </c>
      <c r="F50" s="105">
        <v>0</v>
      </c>
      <c r="G50" s="106">
        <v>17097.305152465153</v>
      </c>
      <c r="H50" s="105"/>
      <c r="I50" s="106"/>
      <c r="J50" s="112">
        <f t="shared" si="0"/>
        <v>0</v>
      </c>
    </row>
    <row r="51" spans="1:10" x14ac:dyDescent="0.3">
      <c r="A51" s="109" t="s">
        <v>61</v>
      </c>
      <c r="B51" s="110">
        <v>0</v>
      </c>
      <c r="C51" s="111">
        <v>16850.16</v>
      </c>
      <c r="D51" s="105">
        <v>5001.07</v>
      </c>
      <c r="E51" s="106">
        <v>0</v>
      </c>
      <c r="F51" s="105">
        <v>10557.021777937654</v>
      </c>
      <c r="G51" s="106">
        <v>0</v>
      </c>
      <c r="H51" s="105"/>
      <c r="I51" s="106"/>
      <c r="J51" s="112">
        <f t="shared" si="0"/>
        <v>0</v>
      </c>
    </row>
    <row r="52" spans="1:10" x14ac:dyDescent="0.3">
      <c r="A52" s="109" t="s">
        <v>62</v>
      </c>
      <c r="B52" s="110">
        <v>979.13</v>
      </c>
      <c r="C52" s="111">
        <v>0</v>
      </c>
      <c r="D52" s="105">
        <v>154.71</v>
      </c>
      <c r="E52" s="106">
        <v>0</v>
      </c>
      <c r="F52" s="105">
        <v>0</v>
      </c>
      <c r="G52" s="106">
        <v>21434.024722256581</v>
      </c>
      <c r="H52" s="105"/>
      <c r="I52" s="106"/>
      <c r="J52" s="112">
        <f t="shared" si="0"/>
        <v>0</v>
      </c>
    </row>
    <row r="53" spans="1:10" x14ac:dyDescent="0.3">
      <c r="A53" s="109" t="s">
        <v>63</v>
      </c>
      <c r="B53" s="110">
        <v>0</v>
      </c>
      <c r="C53" s="111">
        <v>10933.52</v>
      </c>
      <c r="D53" s="105">
        <v>0</v>
      </c>
      <c r="E53" s="106">
        <v>10933.52</v>
      </c>
      <c r="F53" s="105">
        <v>4700.5273948188405</v>
      </c>
      <c r="G53" s="106">
        <v>0</v>
      </c>
      <c r="H53" s="105"/>
      <c r="I53" s="106"/>
      <c r="J53" s="112">
        <f t="shared" si="0"/>
        <v>0</v>
      </c>
    </row>
    <row r="54" spans="1:10" x14ac:dyDescent="0.3">
      <c r="A54" s="109" t="s">
        <v>64</v>
      </c>
      <c r="B54" s="110">
        <v>0</v>
      </c>
      <c r="C54" s="111">
        <v>7453.6</v>
      </c>
      <c r="D54" s="105">
        <v>0</v>
      </c>
      <c r="E54" s="106">
        <v>36807.800000000003</v>
      </c>
      <c r="F54" s="105">
        <v>0</v>
      </c>
      <c r="G54" s="106">
        <v>38468.475804169779</v>
      </c>
      <c r="H54" s="105"/>
      <c r="I54" s="106"/>
      <c r="J54" s="112">
        <f t="shared" si="0"/>
        <v>0</v>
      </c>
    </row>
    <row r="55" spans="1:10" x14ac:dyDescent="0.3">
      <c r="A55" s="109" t="s">
        <v>11</v>
      </c>
      <c r="B55" s="110">
        <v>16703.439999999999</v>
      </c>
      <c r="C55" s="111">
        <v>0</v>
      </c>
      <c r="D55" s="105">
        <v>0</v>
      </c>
      <c r="E55" s="106">
        <v>1513.09</v>
      </c>
      <c r="F55" s="105">
        <v>16394.68676901306</v>
      </c>
      <c r="G55" s="106">
        <v>0</v>
      </c>
      <c r="H55" s="105"/>
      <c r="I55" s="106"/>
      <c r="J55" s="112">
        <f t="shared" si="0"/>
        <v>0</v>
      </c>
    </row>
    <row r="56" spans="1:10" x14ac:dyDescent="0.3">
      <c r="A56" s="109" t="s">
        <v>65</v>
      </c>
      <c r="B56" s="110">
        <v>0</v>
      </c>
      <c r="C56" s="111">
        <v>4585.1499999999996</v>
      </c>
      <c r="D56" s="105">
        <v>4374.3</v>
      </c>
      <c r="E56" s="106">
        <v>0</v>
      </c>
      <c r="F56" s="105">
        <v>0</v>
      </c>
      <c r="G56" s="106">
        <v>23156.023624038557</v>
      </c>
      <c r="H56" s="105"/>
      <c r="I56" s="106"/>
      <c r="J56" s="112">
        <f t="shared" si="0"/>
        <v>0</v>
      </c>
    </row>
    <row r="57" spans="1:10" x14ac:dyDescent="0.3">
      <c r="A57" s="109" t="s">
        <v>66</v>
      </c>
      <c r="B57" s="110">
        <v>12843.84</v>
      </c>
      <c r="C57" s="111">
        <v>0</v>
      </c>
      <c r="D57" s="105">
        <v>6450.16</v>
      </c>
      <c r="E57" s="106">
        <v>0</v>
      </c>
      <c r="F57" s="105">
        <v>0</v>
      </c>
      <c r="G57" s="106">
        <v>3410.9381116475852</v>
      </c>
      <c r="H57" s="105"/>
      <c r="I57" s="106"/>
      <c r="J57" s="112">
        <f t="shared" si="0"/>
        <v>0</v>
      </c>
    </row>
    <row r="58" spans="1:10" x14ac:dyDescent="0.3">
      <c r="A58" s="109" t="s">
        <v>67</v>
      </c>
      <c r="B58" s="110">
        <v>0</v>
      </c>
      <c r="C58" s="111">
        <v>11731.22</v>
      </c>
      <c r="D58" s="105">
        <v>0</v>
      </c>
      <c r="E58" s="106">
        <v>513.41999999999996</v>
      </c>
      <c r="F58" s="105">
        <v>0</v>
      </c>
      <c r="G58" s="106">
        <v>14113.448813171184</v>
      </c>
      <c r="H58" s="105"/>
      <c r="I58" s="106"/>
      <c r="J58" s="112">
        <f t="shared" si="0"/>
        <v>0</v>
      </c>
    </row>
    <row r="59" spans="1:10" x14ac:dyDescent="0.3">
      <c r="A59" s="109" t="s">
        <v>68</v>
      </c>
      <c r="B59" s="110">
        <v>3669.46</v>
      </c>
      <c r="C59" s="111">
        <v>0</v>
      </c>
      <c r="D59" s="105">
        <v>0</v>
      </c>
      <c r="E59" s="106">
        <v>4087.68</v>
      </c>
      <c r="F59" s="105">
        <v>0</v>
      </c>
      <c r="G59" s="106">
        <v>25338.676877895719</v>
      </c>
      <c r="H59" s="105"/>
      <c r="I59" s="106"/>
      <c r="J59" s="112">
        <f t="shared" si="0"/>
        <v>0</v>
      </c>
    </row>
    <row r="60" spans="1:10" x14ac:dyDescent="0.3">
      <c r="A60" s="109" t="s">
        <v>69</v>
      </c>
      <c r="B60" s="110">
        <v>0</v>
      </c>
      <c r="C60" s="111">
        <v>32144.26</v>
      </c>
      <c r="D60" s="105">
        <v>572.04999999999995</v>
      </c>
      <c r="E60" s="106">
        <v>0</v>
      </c>
      <c r="F60" s="105">
        <v>0</v>
      </c>
      <c r="G60" s="106">
        <v>257.50561284093419</v>
      </c>
      <c r="H60" s="105"/>
      <c r="I60" s="106"/>
      <c r="J60" s="112">
        <f t="shared" si="0"/>
        <v>0</v>
      </c>
    </row>
    <row r="61" spans="1:10" x14ac:dyDescent="0.3">
      <c r="A61" s="109" t="s">
        <v>110</v>
      </c>
      <c r="B61" s="110">
        <v>0</v>
      </c>
      <c r="C61" s="111">
        <v>4561.53</v>
      </c>
      <c r="D61" s="105">
        <v>6268.34</v>
      </c>
      <c r="E61" s="106">
        <v>0</v>
      </c>
      <c r="F61" s="105">
        <v>0</v>
      </c>
      <c r="G61" s="106">
        <v>10789.397113386047</v>
      </c>
      <c r="H61" s="105"/>
      <c r="I61" s="106"/>
      <c r="J61" s="112">
        <f t="shared" si="0"/>
        <v>0</v>
      </c>
    </row>
    <row r="62" spans="1:10" x14ac:dyDescent="0.3">
      <c r="A62" s="109" t="s">
        <v>112</v>
      </c>
      <c r="B62" s="110">
        <v>16783.97</v>
      </c>
      <c r="C62" s="111">
        <v>0</v>
      </c>
      <c r="D62" s="105">
        <v>0</v>
      </c>
      <c r="E62" s="106">
        <v>0</v>
      </c>
      <c r="F62" s="105">
        <v>0</v>
      </c>
      <c r="G62" s="106">
        <v>25042.310914446483</v>
      </c>
      <c r="H62" s="105"/>
      <c r="I62" s="106"/>
      <c r="J62" s="112">
        <f t="shared" si="0"/>
        <v>0</v>
      </c>
    </row>
    <row r="63" spans="1:10" x14ac:dyDescent="0.3">
      <c r="A63" s="109" t="s">
        <v>71</v>
      </c>
      <c r="B63" s="110">
        <v>0</v>
      </c>
      <c r="C63" s="111">
        <v>0</v>
      </c>
      <c r="D63" s="105">
        <v>0</v>
      </c>
      <c r="E63" s="106">
        <v>0</v>
      </c>
      <c r="F63" s="105">
        <v>0</v>
      </c>
      <c r="G63" s="106">
        <v>4039.1823777196696</v>
      </c>
      <c r="H63" s="105"/>
      <c r="I63" s="106"/>
      <c r="J63" s="112">
        <f t="shared" si="0"/>
        <v>0</v>
      </c>
    </row>
    <row r="64" spans="1:10" x14ac:dyDescent="0.3">
      <c r="A64" s="109" t="s">
        <v>72</v>
      </c>
      <c r="B64" s="110">
        <v>1575.74</v>
      </c>
      <c r="C64" s="111">
        <v>0</v>
      </c>
      <c r="D64" s="105">
        <v>0</v>
      </c>
      <c r="E64" s="106">
        <v>2621.23</v>
      </c>
      <c r="F64" s="105">
        <v>0</v>
      </c>
      <c r="G64" s="106">
        <v>1707.8368416707453</v>
      </c>
      <c r="H64" s="105"/>
      <c r="I64" s="106"/>
      <c r="J64" s="112">
        <f t="shared" si="0"/>
        <v>0</v>
      </c>
    </row>
    <row r="65" spans="1:10" x14ac:dyDescent="0.3">
      <c r="A65" s="109" t="s">
        <v>73</v>
      </c>
      <c r="B65" s="110">
        <v>0</v>
      </c>
      <c r="C65" s="111">
        <v>470.08</v>
      </c>
      <c r="D65" s="105">
        <v>555.36</v>
      </c>
      <c r="E65" s="106">
        <v>0</v>
      </c>
      <c r="F65" s="105">
        <v>0</v>
      </c>
      <c r="G65" s="106">
        <v>1059.0966084112224</v>
      </c>
      <c r="H65" s="105"/>
      <c r="I65" s="106"/>
      <c r="J65" s="112">
        <f t="shared" si="0"/>
        <v>0</v>
      </c>
    </row>
    <row r="66" spans="1:10" x14ac:dyDescent="0.3">
      <c r="A66" s="109" t="s">
        <v>74</v>
      </c>
      <c r="B66" s="110">
        <v>0</v>
      </c>
      <c r="C66" s="111">
        <v>0</v>
      </c>
      <c r="D66" s="105"/>
      <c r="E66" s="106"/>
      <c r="F66" s="105">
        <v>1410.3355536633862</v>
      </c>
      <c r="G66" s="106">
        <v>0</v>
      </c>
      <c r="H66" s="105"/>
      <c r="I66" s="106"/>
      <c r="J66" s="112">
        <f t="shared" si="0"/>
        <v>0</v>
      </c>
    </row>
    <row r="67" spans="1:10" x14ac:dyDescent="0.3">
      <c r="A67" s="109" t="s">
        <v>75</v>
      </c>
      <c r="B67" s="110">
        <v>0</v>
      </c>
      <c r="C67" s="111">
        <v>4536.0200000000004</v>
      </c>
      <c r="D67" s="105">
        <v>820.26</v>
      </c>
      <c r="E67" s="106">
        <v>0</v>
      </c>
      <c r="F67" s="105">
        <v>16406.936303861788</v>
      </c>
      <c r="G67" s="106">
        <v>0</v>
      </c>
      <c r="H67" s="105"/>
      <c r="I67" s="106"/>
      <c r="J67" s="112">
        <f t="shared" si="0"/>
        <v>0</v>
      </c>
    </row>
    <row r="68" spans="1:10" x14ac:dyDescent="0.3">
      <c r="A68" s="109" t="s">
        <v>76</v>
      </c>
      <c r="B68" s="110">
        <v>0</v>
      </c>
      <c r="C68" s="111">
        <v>731.66</v>
      </c>
      <c r="D68" s="105">
        <v>607.46</v>
      </c>
      <c r="E68" s="106">
        <v>0</v>
      </c>
      <c r="F68" s="105">
        <v>0</v>
      </c>
      <c r="G68" s="106">
        <v>1712.9255304436811</v>
      </c>
      <c r="H68" s="105"/>
      <c r="I68" s="106"/>
      <c r="J68" s="112">
        <f t="shared" si="0"/>
        <v>0</v>
      </c>
    </row>
    <row r="69" spans="1:10" x14ac:dyDescent="0.3">
      <c r="A69" s="109" t="s">
        <v>77</v>
      </c>
      <c r="B69" s="110">
        <v>5089.3900000000003</v>
      </c>
      <c r="C69" s="111">
        <v>0</v>
      </c>
      <c r="D69" s="105">
        <v>397.96</v>
      </c>
      <c r="E69" s="106">
        <v>0</v>
      </c>
      <c r="F69" s="105">
        <v>0</v>
      </c>
      <c r="G69" s="106">
        <v>1713.8898344207264</v>
      </c>
      <c r="H69" s="105"/>
      <c r="I69" s="106"/>
      <c r="J69" s="112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0</v>
      </c>
    </row>
    <row r="70" spans="1:10" ht="16.5" thickBot="1" x14ac:dyDescent="0.35">
      <c r="A70" s="113" t="s">
        <v>78</v>
      </c>
      <c r="B70" s="114">
        <v>2047.29</v>
      </c>
      <c r="C70" s="115">
        <v>0</v>
      </c>
      <c r="D70" s="107">
        <v>742.77</v>
      </c>
      <c r="E70" s="108">
        <v>0</v>
      </c>
      <c r="F70" s="107">
        <v>0</v>
      </c>
      <c r="G70" s="108">
        <v>860.41514820614248</v>
      </c>
      <c r="H70" s="107"/>
      <c r="I70" s="108"/>
      <c r="J70" s="116">
        <f t="shared" si="1"/>
        <v>0</v>
      </c>
    </row>
    <row r="71" spans="1:10" ht="17.25" thickTop="1" thickBot="1" x14ac:dyDescent="0.35">
      <c r="A71" s="117" t="s">
        <v>240</v>
      </c>
      <c r="B71" s="118">
        <f>SUM(B4:B70)</f>
        <v>228770.75999999998</v>
      </c>
      <c r="C71" s="119">
        <f t="shared" ref="C71:J71" si="2">SUM(C4:C70)</f>
        <v>313648.2</v>
      </c>
      <c r="D71" s="120">
        <f t="shared" si="2"/>
        <v>140138.56</v>
      </c>
      <c r="E71" s="119">
        <f t="shared" si="2"/>
        <v>119412.49999999999</v>
      </c>
      <c r="F71" s="120">
        <f t="shared" si="2"/>
        <v>192953.90956120149</v>
      </c>
      <c r="G71" s="119">
        <f t="shared" si="2"/>
        <v>450483.96378408349</v>
      </c>
      <c r="H71" s="120">
        <f t="shared" si="2"/>
        <v>0</v>
      </c>
      <c r="I71" s="119">
        <f t="shared" si="2"/>
        <v>0</v>
      </c>
      <c r="J71" s="121">
        <f t="shared" si="2"/>
        <v>0</v>
      </c>
    </row>
    <row r="72" spans="1:10" x14ac:dyDescent="0.3">
      <c r="G72" s="150" t="s">
        <v>199</v>
      </c>
    </row>
  </sheetData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Q68"/>
  <sheetViews>
    <sheetView workbookViewId="0">
      <pane xSplit="8" ySplit="1" topLeftCell="M2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ColWidth="8.88671875" defaultRowHeight="12.75" x14ac:dyDescent="0.2"/>
  <cols>
    <col min="1" max="7" width="8.88671875" style="13"/>
    <col min="8" max="8" width="13" style="13" bestFit="1" customWidth="1"/>
    <col min="9" max="13" width="13" style="13" customWidth="1"/>
    <col min="14" max="14" width="8.88671875" style="13"/>
    <col min="15" max="15" width="13" style="13" bestFit="1" customWidth="1"/>
    <col min="16" max="16" width="11.44140625" style="13" customWidth="1"/>
    <col min="17" max="17" width="10.5546875" style="13" customWidth="1"/>
    <col min="18" max="19" width="10.33203125" style="13" bestFit="1" customWidth="1"/>
    <col min="20" max="21" width="9.44140625" style="13" bestFit="1" customWidth="1"/>
    <col min="22" max="22" width="10.33203125" style="13" customWidth="1"/>
    <col min="23" max="16384" width="8.88671875" style="13"/>
  </cols>
  <sheetData>
    <row r="1" spans="1:17" ht="27" x14ac:dyDescent="0.25">
      <c r="A1" s="63" t="s">
        <v>104</v>
      </c>
      <c r="B1" s="63" t="s">
        <v>105</v>
      </c>
      <c r="C1" s="63" t="s">
        <v>106</v>
      </c>
      <c r="D1" s="63" t="s">
        <v>107</v>
      </c>
      <c r="E1" s="63" t="s">
        <v>108</v>
      </c>
      <c r="F1" s="19" t="s">
        <v>114</v>
      </c>
      <c r="G1" s="19" t="s">
        <v>115</v>
      </c>
      <c r="H1" s="19" t="s">
        <v>116</v>
      </c>
      <c r="I1" s="19" t="s">
        <v>218</v>
      </c>
      <c r="J1" s="19" t="s">
        <v>217</v>
      </c>
      <c r="K1" s="19" t="s">
        <v>224</v>
      </c>
      <c r="L1" s="19" t="s">
        <v>225</v>
      </c>
      <c r="M1" s="19" t="s">
        <v>229</v>
      </c>
      <c r="N1" s="19" t="s">
        <v>115</v>
      </c>
      <c r="O1" s="19" t="s">
        <v>194</v>
      </c>
      <c r="P1" s="19" t="s">
        <v>147</v>
      </c>
      <c r="Q1" s="19" t="s">
        <v>163</v>
      </c>
    </row>
    <row r="2" spans="1:17" ht="54" x14ac:dyDescent="0.2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213</v>
      </c>
      <c r="I2" s="18" t="s">
        <v>220</v>
      </c>
      <c r="J2" s="82" t="str">
        <f>" SFY 18/19: Q1 "&amp;H2&amp;CHAR(10)&amp;" CFY 17/18: Q4 "&amp;H2</f>
        <v xml:space="preserve"> SFY 18/19: Q1 Jul - Aug - Sep
 CFY 17/18: Q4 Jul - Aug - Sep</v>
      </c>
      <c r="K2" s="18" t="s">
        <v>216</v>
      </c>
      <c r="L2" s="18" t="s">
        <v>202</v>
      </c>
      <c r="M2" s="18" t="s">
        <v>255</v>
      </c>
      <c r="N2" s="13" t="s">
        <v>148</v>
      </c>
      <c r="O2" s="18" t="s">
        <v>190</v>
      </c>
      <c r="P2" s="18" t="s">
        <v>159</v>
      </c>
      <c r="Q2" s="13" t="str">
        <f>RIGHT(P2,4)</f>
        <v>Qtr2</v>
      </c>
    </row>
    <row r="3" spans="1:17" ht="54" x14ac:dyDescent="0.2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214</v>
      </c>
      <c r="I3" s="18" t="s">
        <v>221</v>
      </c>
      <c r="J3" s="82" t="str">
        <f>" SFY 18/19: Q2 "&amp;H3&amp;CHAR(10)&amp;" CFY 18/19: Q1 "&amp;H3</f>
        <v xml:space="preserve"> SFY 18/19: Q2 Oct - Nov - Dec
 CFY 18/19: Q1 Oct - Nov - Dec</v>
      </c>
      <c r="K3" s="18" t="s">
        <v>213</v>
      </c>
      <c r="L3" s="18" t="s">
        <v>226</v>
      </c>
      <c r="M3" s="18" t="s">
        <v>252</v>
      </c>
      <c r="N3" s="13" t="s">
        <v>149</v>
      </c>
      <c r="O3" s="18" t="s">
        <v>190</v>
      </c>
      <c r="P3" s="18" t="s">
        <v>159</v>
      </c>
      <c r="Q3" s="13" t="str">
        <f t="shared" ref="Q3:Q13" si="0">RIGHT(P3,4)</f>
        <v>Qtr2</v>
      </c>
    </row>
    <row r="4" spans="1:17" ht="54" x14ac:dyDescent="0.2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215</v>
      </c>
      <c r="I4" s="18" t="s">
        <v>222</v>
      </c>
      <c r="J4" s="82" t="str">
        <f>" SFY 18/19: Q3 "&amp;H4&amp;CHAR(10)&amp;" CFY 18/19: Q2 "&amp;H4</f>
        <v xml:space="preserve"> SFY 18/19: Q3 Jan - Feb - Mar
 CFY 18/19: Q2 Jan - Feb - Mar</v>
      </c>
      <c r="K4" s="18" t="s">
        <v>214</v>
      </c>
      <c r="L4" s="18" t="s">
        <v>227</v>
      </c>
      <c r="M4" s="18" t="s">
        <v>253</v>
      </c>
      <c r="N4" s="13" t="s">
        <v>150</v>
      </c>
      <c r="O4" s="18" t="s">
        <v>190</v>
      </c>
      <c r="P4" s="18" t="s">
        <v>159</v>
      </c>
      <c r="Q4" s="13" t="str">
        <f t="shared" si="0"/>
        <v>Qtr2</v>
      </c>
    </row>
    <row r="5" spans="1:17" ht="54" x14ac:dyDescent="0.2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216</v>
      </c>
      <c r="I5" s="18" t="s">
        <v>223</v>
      </c>
      <c r="J5" s="82" t="str">
        <f>" SFY 18/19: Q3 "&amp;H5&amp;CHAR(10)&amp;" CFY 18/19: Q4 "&amp;H5</f>
        <v xml:space="preserve"> SFY 18/19: Q3 Apr - May - Jun
 CFY 18/19: Q4 Apr - May - Jun</v>
      </c>
      <c r="K5" s="18" t="s">
        <v>215</v>
      </c>
      <c r="L5" s="18" t="s">
        <v>228</v>
      </c>
      <c r="M5" s="18" t="s">
        <v>254</v>
      </c>
      <c r="N5" s="13" t="s">
        <v>151</v>
      </c>
      <c r="O5" s="18" t="s">
        <v>191</v>
      </c>
      <c r="P5" s="18" t="s">
        <v>160</v>
      </c>
      <c r="Q5" s="13" t="str">
        <f t="shared" si="0"/>
        <v>Qtr3</v>
      </c>
    </row>
    <row r="6" spans="1:17" ht="13.5" x14ac:dyDescent="0.2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191</v>
      </c>
      <c r="P6" s="18" t="s">
        <v>160</v>
      </c>
      <c r="Q6" s="13" t="str">
        <f t="shared" si="0"/>
        <v>Qtr3</v>
      </c>
    </row>
    <row r="7" spans="1:17" ht="13.5" x14ac:dyDescent="0.2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191</v>
      </c>
      <c r="P7" s="18" t="s">
        <v>160</v>
      </c>
      <c r="Q7" s="13" t="str">
        <f t="shared" si="0"/>
        <v>Qtr3</v>
      </c>
    </row>
    <row r="8" spans="1:17" ht="16.5" x14ac:dyDescent="0.2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61"/>
      <c r="I8" s="18"/>
      <c r="J8" s="18"/>
      <c r="K8" s="18"/>
      <c r="L8" s="18"/>
      <c r="M8" s="18"/>
      <c r="N8" s="13" t="s">
        <v>154</v>
      </c>
      <c r="O8" s="18" t="s">
        <v>192</v>
      </c>
      <c r="P8" s="18" t="s">
        <v>161</v>
      </c>
      <c r="Q8" s="13" t="str">
        <f t="shared" si="0"/>
        <v>Qtr4</v>
      </c>
    </row>
    <row r="9" spans="1:17" ht="13.5" x14ac:dyDescent="0.2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192</v>
      </c>
      <c r="P9" s="18" t="s">
        <v>161</v>
      </c>
      <c r="Q9" s="13" t="str">
        <f t="shared" si="0"/>
        <v>Qtr4</v>
      </c>
    </row>
    <row r="10" spans="1:17" ht="13.5" x14ac:dyDescent="0.2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192</v>
      </c>
      <c r="P10" s="18" t="s">
        <v>161</v>
      </c>
      <c r="Q10" s="13" t="str">
        <f t="shared" si="0"/>
        <v>Qtr4</v>
      </c>
    </row>
    <row r="11" spans="1:17" ht="13.5" x14ac:dyDescent="0.2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193</v>
      </c>
      <c r="P11" s="18" t="s">
        <v>162</v>
      </c>
      <c r="Q11" s="13" t="str">
        <f t="shared" si="0"/>
        <v>Qtr1</v>
      </c>
    </row>
    <row r="12" spans="1:17" ht="13.5" x14ac:dyDescent="0.2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193</v>
      </c>
      <c r="P12" s="18" t="s">
        <v>162</v>
      </c>
      <c r="Q12" s="13" t="str">
        <f t="shared" si="0"/>
        <v>Qtr1</v>
      </c>
    </row>
    <row r="13" spans="1:17" ht="13.5" x14ac:dyDescent="0.2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193</v>
      </c>
      <c r="P13" s="18" t="s">
        <v>162</v>
      </c>
      <c r="Q13" s="13" t="str">
        <f t="shared" si="0"/>
        <v>Qtr1</v>
      </c>
    </row>
    <row r="14" spans="1:17" ht="13.5" x14ac:dyDescent="0.2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7" ht="13.5" x14ac:dyDescent="0.2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7" ht="13.5" x14ac:dyDescent="0.2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.75" x14ac:dyDescent="0.3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2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2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2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2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2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2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2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2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2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2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2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2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2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2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2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2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2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2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2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2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2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2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2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2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2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2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2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2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2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2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2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2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2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2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2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2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2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2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2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2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2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2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2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2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2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2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2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2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2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2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2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94"/>
  <sheetViews>
    <sheetView topLeftCell="A16" workbookViewId="0">
      <selection activeCell="G43" sqref="G43"/>
    </sheetView>
  </sheetViews>
  <sheetFormatPr defaultColWidth="8.88671875" defaultRowHeight="13.5" x14ac:dyDescent="0.25"/>
  <cols>
    <col min="1" max="1" width="16.21875" style="36" customWidth="1"/>
    <col min="2" max="2" width="44.77734375" style="36" bestFit="1" customWidth="1"/>
    <col min="3" max="3" width="8.109375" style="36" customWidth="1"/>
    <col min="4" max="4" width="10.33203125" style="36" customWidth="1"/>
    <col min="5" max="16384" width="8.88671875" style="36"/>
  </cols>
  <sheetData>
    <row r="1" spans="1:12" x14ac:dyDescent="0.25">
      <c r="A1" s="35" t="s">
        <v>126</v>
      </c>
      <c r="B1" s="36" t="s">
        <v>146</v>
      </c>
      <c r="D1" s="35" t="s">
        <v>127</v>
      </c>
      <c r="E1" s="36" t="str">
        <f>IF(Estimate!D4="","None",Estimate!D4)</f>
        <v>None</v>
      </c>
      <c r="G1" s="37" t="s">
        <v>128</v>
      </c>
      <c r="H1" s="38" t="s">
        <v>129</v>
      </c>
      <c r="I1" s="38" t="s">
        <v>130</v>
      </c>
      <c r="J1" s="38" t="s">
        <v>131</v>
      </c>
      <c r="K1" s="38" t="s">
        <v>132</v>
      </c>
      <c r="L1" s="39" t="s">
        <v>133</v>
      </c>
    </row>
    <row r="2" spans="1:12" x14ac:dyDescent="0.25">
      <c r="A2" s="35" t="s">
        <v>134</v>
      </c>
      <c r="B2" s="36" t="s">
        <v>241</v>
      </c>
      <c r="G2" s="40">
        <v>1</v>
      </c>
      <c r="H2" s="41" t="s">
        <v>165</v>
      </c>
      <c r="I2" s="41" t="s">
        <v>135</v>
      </c>
      <c r="J2" s="41" t="s">
        <v>189</v>
      </c>
      <c r="K2" s="41">
        <v>20</v>
      </c>
      <c r="L2" s="42">
        <v>46</v>
      </c>
    </row>
    <row r="3" spans="1:12" x14ac:dyDescent="0.25">
      <c r="G3" s="40">
        <v>2</v>
      </c>
      <c r="H3" s="41"/>
      <c r="I3" s="41"/>
      <c r="J3" s="41"/>
      <c r="K3" s="41"/>
      <c r="L3" s="42"/>
    </row>
    <row r="4" spans="1:12" x14ac:dyDescent="0.25">
      <c r="G4" s="40">
        <v>3</v>
      </c>
      <c r="H4" s="41"/>
      <c r="I4" s="41"/>
      <c r="J4" s="41"/>
      <c r="K4" s="41"/>
      <c r="L4" s="42"/>
    </row>
    <row r="5" spans="1:12" x14ac:dyDescent="0.25">
      <c r="A5" s="43" t="s">
        <v>136</v>
      </c>
      <c r="B5" s="44">
        <v>43231</v>
      </c>
      <c r="G5" s="40">
        <v>4</v>
      </c>
      <c r="H5" s="41"/>
      <c r="I5" s="41"/>
      <c r="J5" s="41"/>
      <c r="K5" s="41"/>
      <c r="L5" s="42"/>
    </row>
    <row r="6" spans="1:12" x14ac:dyDescent="0.25">
      <c r="A6" s="43" t="s">
        <v>137</v>
      </c>
      <c r="B6" s="45"/>
      <c r="G6" s="40">
        <v>5</v>
      </c>
      <c r="L6" s="42"/>
    </row>
    <row r="7" spans="1:12" x14ac:dyDescent="0.25">
      <c r="A7" s="43" t="s">
        <v>138</v>
      </c>
      <c r="B7" s="36" t="str">
        <f>TEXT(B5,"MMM")</f>
        <v>May</v>
      </c>
      <c r="G7" s="40">
        <v>6</v>
      </c>
      <c r="H7" s="41"/>
      <c r="I7" s="41"/>
      <c r="J7" s="41"/>
      <c r="K7" s="41"/>
      <c r="L7" s="42"/>
    </row>
    <row r="8" spans="1:12" x14ac:dyDescent="0.25">
      <c r="A8" s="43" t="s">
        <v>139</v>
      </c>
      <c r="B8" s="36">
        <f>IF(Estimate!F5="",1,Estimate!F5)</f>
        <v>1</v>
      </c>
      <c r="G8" s="40">
        <v>7</v>
      </c>
      <c r="H8" s="41"/>
      <c r="I8" s="41"/>
      <c r="J8" s="41"/>
      <c r="K8" s="41"/>
      <c r="L8" s="42"/>
    </row>
    <row r="9" spans="1:12" x14ac:dyDescent="0.25">
      <c r="A9" s="43" t="s">
        <v>140</v>
      </c>
      <c r="B9" s="46" t="str">
        <f>IF(Estimate!F4="",INDEX(BasicLookupData!O2:O13,MATCH(TEXT(EDATE(B5,-1),"MMM"),BasicLookupData!N2:N13,0)),Estimate!F4)</f>
        <v>Apr - May - Jun</v>
      </c>
      <c r="G9" s="40">
        <v>8</v>
      </c>
      <c r="H9" s="41"/>
      <c r="I9" s="41"/>
      <c r="J9" s="41"/>
      <c r="K9" s="41"/>
      <c r="L9" s="42"/>
    </row>
    <row r="10" spans="1:12" x14ac:dyDescent="0.25">
      <c r="A10" s="43" t="s">
        <v>141</v>
      </c>
      <c r="G10" s="40">
        <v>9</v>
      </c>
      <c r="H10" s="41"/>
      <c r="I10" s="41"/>
      <c r="J10" s="41"/>
      <c r="K10" s="41"/>
      <c r="L10" s="42"/>
    </row>
    <row r="11" spans="1:12" x14ac:dyDescent="0.25">
      <c r="A11" s="43" t="s">
        <v>142</v>
      </c>
      <c r="G11" s="40">
        <v>10</v>
      </c>
      <c r="H11" s="41"/>
      <c r="I11" s="41"/>
      <c r="J11" s="41"/>
      <c r="K11" s="41"/>
      <c r="L11" s="42"/>
    </row>
    <row r="12" spans="1:12" ht="14.25" thickBot="1" x14ac:dyDescent="0.3">
      <c r="G12" s="47">
        <v>11</v>
      </c>
      <c r="H12" s="48"/>
      <c r="I12" s="48"/>
      <c r="J12" s="48"/>
      <c r="K12" s="48"/>
      <c r="L12" s="49"/>
    </row>
    <row r="13" spans="1:12" x14ac:dyDescent="0.25">
      <c r="A13" s="43" t="s">
        <v>143</v>
      </c>
      <c r="B13" s="36">
        <v>1</v>
      </c>
      <c r="G13" s="41"/>
      <c r="H13" s="41"/>
      <c r="I13" s="41"/>
      <c r="J13" s="41"/>
      <c r="K13" s="41"/>
      <c r="L13" s="41"/>
    </row>
    <row r="14" spans="1:12" x14ac:dyDescent="0.25">
      <c r="G14" s="41"/>
      <c r="H14" s="41"/>
      <c r="I14" s="41"/>
      <c r="J14" s="41"/>
      <c r="K14" s="41"/>
      <c r="L14" s="41"/>
    </row>
    <row r="20" spans="1:9" x14ac:dyDescent="0.25">
      <c r="A20" s="35" t="s">
        <v>104</v>
      </c>
      <c r="B20" s="35" t="s">
        <v>144</v>
      </c>
      <c r="C20" s="35" t="s">
        <v>164</v>
      </c>
      <c r="D20" s="35" t="s">
        <v>242</v>
      </c>
      <c r="E20" s="35" t="s">
        <v>243</v>
      </c>
      <c r="F20" s="35" t="s">
        <v>244</v>
      </c>
      <c r="G20" s="35" t="s">
        <v>187</v>
      </c>
      <c r="H20" s="35" t="s">
        <v>188</v>
      </c>
      <c r="I20" s="35" t="s">
        <v>145</v>
      </c>
    </row>
    <row r="21" spans="1:9" x14ac:dyDescent="0.25">
      <c r="A21" s="36">
        <f>IFERROR(INDEX(BasicLookupData!A2:A68,MATCH(E1,BasicLookupData!D2:D68,0)),0)</f>
        <v>0</v>
      </c>
      <c r="B21" s="36">
        <v>18</v>
      </c>
      <c r="C21" s="36" t="s">
        <v>166</v>
      </c>
      <c r="D21" s="36" t="s">
        <v>167</v>
      </c>
      <c r="E21" s="36" t="s">
        <v>168</v>
      </c>
      <c r="F21" s="36" t="s">
        <v>169</v>
      </c>
      <c r="G21" s="57">
        <f>Estimate!F9</f>
        <v>0</v>
      </c>
      <c r="H21" s="50"/>
      <c r="I21" s="50">
        <v>6</v>
      </c>
    </row>
    <row r="22" spans="1:9" x14ac:dyDescent="0.25">
      <c r="A22" s="36">
        <f>A21</f>
        <v>0</v>
      </c>
      <c r="B22" s="36">
        <f>B21</f>
        <v>18</v>
      </c>
      <c r="C22" s="36" t="s">
        <v>166</v>
      </c>
      <c r="D22" s="36" t="s">
        <v>167</v>
      </c>
      <c r="E22" s="36" t="s">
        <v>170</v>
      </c>
      <c r="F22" s="36" t="s">
        <v>1</v>
      </c>
      <c r="G22" s="56">
        <f>Estimate!F14</f>
        <v>0</v>
      </c>
      <c r="I22" s="50">
        <v>6</v>
      </c>
    </row>
    <row r="23" spans="1:9" x14ac:dyDescent="0.25">
      <c r="A23" s="36">
        <f t="shared" ref="A23:A46" si="0">A22</f>
        <v>0</v>
      </c>
      <c r="B23" s="36">
        <f t="shared" ref="B23:B46" si="1">B22</f>
        <v>18</v>
      </c>
      <c r="C23" s="36" t="s">
        <v>166</v>
      </c>
      <c r="D23" s="36" t="s">
        <v>167</v>
      </c>
      <c r="E23" s="36" t="s">
        <v>170</v>
      </c>
      <c r="F23" s="36" t="s">
        <v>12</v>
      </c>
      <c r="G23" s="56">
        <f>Estimate!F15</f>
        <v>0</v>
      </c>
      <c r="I23" s="50">
        <v>6</v>
      </c>
    </row>
    <row r="24" spans="1:9" x14ac:dyDescent="0.25">
      <c r="A24" s="36">
        <f t="shared" si="0"/>
        <v>0</v>
      </c>
      <c r="B24" s="36">
        <f t="shared" si="1"/>
        <v>18</v>
      </c>
      <c r="C24" s="36" t="s">
        <v>166</v>
      </c>
      <c r="D24" s="36" t="s">
        <v>167</v>
      </c>
      <c r="E24" s="36" t="s">
        <v>170</v>
      </c>
      <c r="F24" s="36" t="s">
        <v>13</v>
      </c>
      <c r="G24" s="56">
        <f>Estimate!F16</f>
        <v>0</v>
      </c>
      <c r="I24" s="50">
        <v>6</v>
      </c>
    </row>
    <row r="25" spans="1:9" x14ac:dyDescent="0.25">
      <c r="A25" s="36">
        <f t="shared" si="0"/>
        <v>0</v>
      </c>
      <c r="B25" s="36">
        <f t="shared" si="1"/>
        <v>18</v>
      </c>
      <c r="C25" s="36" t="s">
        <v>166</v>
      </c>
      <c r="D25" s="36" t="s">
        <v>167</v>
      </c>
      <c r="E25" s="36" t="s">
        <v>170</v>
      </c>
      <c r="F25" s="36" t="s">
        <v>171</v>
      </c>
      <c r="G25" s="56">
        <f>Estimate!F18</f>
        <v>0</v>
      </c>
      <c r="H25" s="36" t="str">
        <f>IF(ISBLANK(Estimate!D19),"",Estimate!D19)</f>
        <v/>
      </c>
      <c r="I25" s="50">
        <v>6</v>
      </c>
    </row>
    <row r="26" spans="1:9" x14ac:dyDescent="0.25">
      <c r="A26" s="36">
        <f t="shared" si="0"/>
        <v>0</v>
      </c>
      <c r="B26" s="36">
        <f t="shared" si="1"/>
        <v>18</v>
      </c>
      <c r="C26" s="36" t="s">
        <v>166</v>
      </c>
      <c r="D26" s="36" t="s">
        <v>167</v>
      </c>
      <c r="E26" s="36" t="s">
        <v>2</v>
      </c>
      <c r="F26" s="36" t="s">
        <v>172</v>
      </c>
      <c r="G26" s="56">
        <f>Estimate!F24</f>
        <v>0</v>
      </c>
      <c r="I26" s="50">
        <v>6</v>
      </c>
    </row>
    <row r="27" spans="1:9" x14ac:dyDescent="0.25">
      <c r="A27" s="36">
        <f t="shared" si="0"/>
        <v>0</v>
      </c>
      <c r="B27" s="36">
        <f t="shared" si="1"/>
        <v>18</v>
      </c>
      <c r="C27" s="36" t="s">
        <v>166</v>
      </c>
      <c r="D27" s="36" t="s">
        <v>167</v>
      </c>
      <c r="E27" s="36" t="s">
        <v>2</v>
      </c>
      <c r="F27" s="36" t="s">
        <v>173</v>
      </c>
      <c r="G27" s="56">
        <f>Estimate!F25</f>
        <v>0</v>
      </c>
      <c r="I27" s="50">
        <v>6</v>
      </c>
    </row>
    <row r="28" spans="1:9" x14ac:dyDescent="0.25">
      <c r="A28" s="36">
        <f t="shared" si="0"/>
        <v>0</v>
      </c>
      <c r="B28" s="36">
        <f t="shared" si="1"/>
        <v>18</v>
      </c>
      <c r="C28" s="36" t="s">
        <v>166</v>
      </c>
      <c r="D28" s="36" t="s">
        <v>167</v>
      </c>
      <c r="E28" s="36" t="s">
        <v>2</v>
      </c>
      <c r="F28" s="36" t="s">
        <v>174</v>
      </c>
      <c r="G28" s="56">
        <f>Estimate!F26</f>
        <v>0</v>
      </c>
      <c r="I28" s="50">
        <v>6</v>
      </c>
    </row>
    <row r="29" spans="1:9" x14ac:dyDescent="0.25">
      <c r="A29" s="36">
        <f t="shared" si="0"/>
        <v>0</v>
      </c>
      <c r="B29" s="36">
        <f t="shared" si="1"/>
        <v>18</v>
      </c>
      <c r="C29" s="36" t="s">
        <v>166</v>
      </c>
      <c r="D29" s="36" t="s">
        <v>167</v>
      </c>
      <c r="E29" s="36" t="s">
        <v>2</v>
      </c>
      <c r="F29" s="36" t="s">
        <v>175</v>
      </c>
      <c r="G29" s="56">
        <f>Estimate!F31</f>
        <v>0</v>
      </c>
      <c r="I29" s="50">
        <v>6</v>
      </c>
    </row>
    <row r="30" spans="1:9" x14ac:dyDescent="0.25">
      <c r="A30" s="36">
        <f t="shared" si="0"/>
        <v>0</v>
      </c>
      <c r="B30" s="36">
        <f t="shared" si="1"/>
        <v>18</v>
      </c>
      <c r="C30" s="36" t="s">
        <v>166</v>
      </c>
      <c r="D30" s="36" t="s">
        <v>167</v>
      </c>
      <c r="E30" s="36" t="s">
        <v>2</v>
      </c>
      <c r="F30" s="36" t="s">
        <v>176</v>
      </c>
      <c r="G30" s="56">
        <f>Estimate!F32</f>
        <v>0</v>
      </c>
      <c r="I30" s="50">
        <v>6</v>
      </c>
    </row>
    <row r="31" spans="1:9" x14ac:dyDescent="0.25">
      <c r="A31" s="36">
        <f t="shared" si="0"/>
        <v>0</v>
      </c>
      <c r="B31" s="36">
        <f t="shared" si="1"/>
        <v>18</v>
      </c>
      <c r="C31" s="36" t="s">
        <v>166</v>
      </c>
      <c r="D31" s="36" t="s">
        <v>167</v>
      </c>
      <c r="E31" s="36" t="s">
        <v>2</v>
      </c>
      <c r="F31" s="36" t="s">
        <v>177</v>
      </c>
      <c r="G31" s="56">
        <f>Estimate!F33</f>
        <v>0</v>
      </c>
      <c r="I31" s="50">
        <v>6</v>
      </c>
    </row>
    <row r="32" spans="1:9" x14ac:dyDescent="0.25">
      <c r="A32" s="36">
        <f t="shared" si="0"/>
        <v>0</v>
      </c>
      <c r="B32" s="36">
        <f t="shared" si="1"/>
        <v>18</v>
      </c>
      <c r="C32" s="36" t="s">
        <v>166</v>
      </c>
      <c r="D32" s="36" t="s">
        <v>167</v>
      </c>
      <c r="E32" s="36" t="s">
        <v>2</v>
      </c>
      <c r="F32" s="36" t="s">
        <v>178</v>
      </c>
      <c r="G32" s="56">
        <f>Estimate!F37</f>
        <v>0</v>
      </c>
      <c r="I32" s="50">
        <v>6</v>
      </c>
    </row>
    <row r="33" spans="1:9" x14ac:dyDescent="0.25">
      <c r="A33" s="36">
        <f t="shared" si="0"/>
        <v>0</v>
      </c>
      <c r="B33" s="36">
        <f t="shared" si="1"/>
        <v>18</v>
      </c>
      <c r="C33" s="36" t="s">
        <v>166</v>
      </c>
      <c r="D33" s="36" t="s">
        <v>167</v>
      </c>
      <c r="E33" s="36" t="s">
        <v>2</v>
      </c>
      <c r="F33" s="36" t="s">
        <v>179</v>
      </c>
      <c r="G33" s="56">
        <f>Estimate!F38</f>
        <v>0</v>
      </c>
      <c r="I33" s="50">
        <v>6</v>
      </c>
    </row>
    <row r="34" spans="1:9" x14ac:dyDescent="0.25">
      <c r="A34" s="36">
        <f t="shared" si="0"/>
        <v>0</v>
      </c>
      <c r="B34" s="36">
        <f t="shared" si="1"/>
        <v>18</v>
      </c>
      <c r="C34" s="36" t="s">
        <v>166</v>
      </c>
      <c r="D34" s="36" t="s">
        <v>167</v>
      </c>
      <c r="E34" s="36" t="s">
        <v>2</v>
      </c>
      <c r="F34" s="36" t="s">
        <v>180</v>
      </c>
      <c r="G34" s="56">
        <f>Estimate!F39</f>
        <v>0</v>
      </c>
      <c r="I34" s="50">
        <v>6</v>
      </c>
    </row>
    <row r="35" spans="1:9" x14ac:dyDescent="0.25">
      <c r="A35" s="36">
        <f t="shared" si="0"/>
        <v>0</v>
      </c>
      <c r="B35" s="36">
        <f t="shared" si="1"/>
        <v>18</v>
      </c>
      <c r="C35" s="36" t="s">
        <v>166</v>
      </c>
      <c r="D35" s="36" t="s">
        <v>167</v>
      </c>
      <c r="E35" s="36" t="s">
        <v>2</v>
      </c>
      <c r="F35" s="36" t="s">
        <v>181</v>
      </c>
      <c r="G35" s="56">
        <f>Estimate!F40</f>
        <v>0</v>
      </c>
      <c r="I35" s="50">
        <v>6</v>
      </c>
    </row>
    <row r="36" spans="1:9" x14ac:dyDescent="0.25">
      <c r="A36" s="36">
        <f t="shared" si="0"/>
        <v>0</v>
      </c>
      <c r="B36" s="36">
        <f t="shared" si="1"/>
        <v>18</v>
      </c>
      <c r="C36" s="36" t="s">
        <v>166</v>
      </c>
      <c r="D36" s="36" t="s">
        <v>167</v>
      </c>
      <c r="E36" s="36" t="s">
        <v>2</v>
      </c>
      <c r="F36" s="36" t="s">
        <v>10</v>
      </c>
      <c r="G36" s="56">
        <f>Estimate!F44</f>
        <v>0</v>
      </c>
      <c r="I36" s="50">
        <v>6</v>
      </c>
    </row>
    <row r="37" spans="1:9" x14ac:dyDescent="0.25">
      <c r="A37" s="36">
        <f t="shared" si="0"/>
        <v>0</v>
      </c>
      <c r="B37" s="36">
        <f t="shared" si="1"/>
        <v>18</v>
      </c>
      <c r="C37" s="36" t="s">
        <v>166</v>
      </c>
      <c r="D37" s="36" t="s">
        <v>167</v>
      </c>
      <c r="E37" s="36" t="s">
        <v>182</v>
      </c>
      <c r="F37" s="36" t="s">
        <v>169</v>
      </c>
      <c r="G37" s="56">
        <f>Estimate!F48</f>
        <v>0</v>
      </c>
      <c r="I37" s="50">
        <v>6</v>
      </c>
    </row>
    <row r="38" spans="1:9" x14ac:dyDescent="0.25">
      <c r="A38" s="36">
        <f t="shared" si="0"/>
        <v>0</v>
      </c>
      <c r="B38" s="36">
        <f t="shared" si="1"/>
        <v>18</v>
      </c>
      <c r="C38" s="36" t="s">
        <v>183</v>
      </c>
      <c r="D38" s="36" t="s">
        <v>184</v>
      </c>
      <c r="E38" s="36" t="s">
        <v>185</v>
      </c>
      <c r="F38" s="36" t="s">
        <v>169</v>
      </c>
      <c r="G38" s="56" t="e">
        <f>Estimate!#REF!</f>
        <v>#REF!</v>
      </c>
      <c r="I38" s="50">
        <v>6</v>
      </c>
    </row>
    <row r="39" spans="1:9" x14ac:dyDescent="0.25">
      <c r="A39" s="36">
        <f t="shared" si="0"/>
        <v>0</v>
      </c>
      <c r="B39" s="36">
        <f t="shared" si="1"/>
        <v>18</v>
      </c>
      <c r="C39" s="36" t="s">
        <v>183</v>
      </c>
      <c r="D39" s="36" t="s">
        <v>184</v>
      </c>
      <c r="E39" s="36" t="s">
        <v>186</v>
      </c>
      <c r="F39" s="36" t="s">
        <v>169</v>
      </c>
      <c r="G39" s="56">
        <f>Estimate!F55</f>
        <v>0</v>
      </c>
      <c r="I39" s="50">
        <v>6</v>
      </c>
    </row>
    <row r="40" spans="1:9" x14ac:dyDescent="0.25">
      <c r="A40" s="36">
        <f t="shared" si="0"/>
        <v>0</v>
      </c>
      <c r="B40" s="36">
        <f t="shared" si="1"/>
        <v>18</v>
      </c>
      <c r="C40" s="36" t="s">
        <v>183</v>
      </c>
      <c r="D40" s="36" t="s">
        <v>184</v>
      </c>
      <c r="E40" s="36" t="s">
        <v>198</v>
      </c>
      <c r="F40" s="36" t="s">
        <v>169</v>
      </c>
      <c r="G40" s="56">
        <f>Estimate!F57</f>
        <v>0</v>
      </c>
      <c r="I40" s="50">
        <v>6</v>
      </c>
    </row>
    <row r="41" spans="1:9" x14ac:dyDescent="0.25">
      <c r="A41" s="36">
        <f t="shared" si="0"/>
        <v>0</v>
      </c>
      <c r="B41" s="36">
        <f t="shared" si="1"/>
        <v>18</v>
      </c>
      <c r="C41" s="36" t="s">
        <v>183</v>
      </c>
      <c r="D41" s="36" t="s">
        <v>196</v>
      </c>
      <c r="E41" s="36" t="s">
        <v>245</v>
      </c>
      <c r="F41" s="36" t="s">
        <v>169</v>
      </c>
      <c r="G41" s="56">
        <f>EstimatingTool!E13</f>
        <v>0</v>
      </c>
      <c r="I41" s="50">
        <v>6</v>
      </c>
    </row>
    <row r="42" spans="1:9" x14ac:dyDescent="0.25">
      <c r="A42" s="36">
        <f t="shared" si="0"/>
        <v>0</v>
      </c>
      <c r="B42" s="36">
        <f t="shared" si="1"/>
        <v>18</v>
      </c>
      <c r="C42" s="36" t="s">
        <v>183</v>
      </c>
      <c r="D42" s="36" t="s">
        <v>196</v>
      </c>
      <c r="E42" s="36" t="s">
        <v>246</v>
      </c>
      <c r="F42" s="36" t="s">
        <v>169</v>
      </c>
      <c r="G42" s="56">
        <f>EstimatingTool!D19</f>
        <v>0</v>
      </c>
      <c r="I42" s="50">
        <v>6</v>
      </c>
    </row>
    <row r="43" spans="1:9" x14ac:dyDescent="0.25">
      <c r="A43" s="36">
        <f t="shared" si="0"/>
        <v>0</v>
      </c>
      <c r="B43" s="36">
        <f t="shared" si="1"/>
        <v>18</v>
      </c>
      <c r="C43" s="36" t="s">
        <v>183</v>
      </c>
      <c r="D43" s="36" t="s">
        <v>196</v>
      </c>
      <c r="E43" s="36" t="s">
        <v>247</v>
      </c>
      <c r="F43" s="36" t="s">
        <v>169</v>
      </c>
      <c r="G43" s="56" t="e">
        <f>EstimatingTool!#REF!</f>
        <v>#REF!</v>
      </c>
      <c r="I43" s="50">
        <v>6</v>
      </c>
    </row>
    <row r="44" spans="1:9" x14ac:dyDescent="0.25">
      <c r="A44" s="36">
        <f t="shared" si="0"/>
        <v>0</v>
      </c>
      <c r="B44" s="36">
        <f t="shared" si="1"/>
        <v>18</v>
      </c>
      <c r="C44" s="36" t="s">
        <v>183</v>
      </c>
      <c r="D44" s="36" t="s">
        <v>167</v>
      </c>
      <c r="E44" s="36" t="s">
        <v>248</v>
      </c>
      <c r="F44" s="36" t="s">
        <v>169</v>
      </c>
      <c r="G44" s="56">
        <f>EstimatingTool!D20</f>
        <v>0</v>
      </c>
      <c r="I44" s="50">
        <v>6</v>
      </c>
    </row>
    <row r="45" spans="1:9" x14ac:dyDescent="0.25">
      <c r="A45" s="36">
        <f t="shared" si="0"/>
        <v>0</v>
      </c>
      <c r="B45" s="36">
        <f t="shared" si="1"/>
        <v>18</v>
      </c>
      <c r="C45" s="36" t="s">
        <v>166</v>
      </c>
      <c r="D45" s="36" t="s">
        <v>167</v>
      </c>
      <c r="E45" s="36" t="s">
        <v>249</v>
      </c>
      <c r="F45" s="36" t="s">
        <v>169</v>
      </c>
      <c r="G45" s="56">
        <f>EstimatingTool!D21</f>
        <v>0</v>
      </c>
      <c r="I45" s="50">
        <v>6</v>
      </c>
    </row>
    <row r="46" spans="1:9" x14ac:dyDescent="0.25">
      <c r="A46" s="36">
        <f t="shared" si="0"/>
        <v>0</v>
      </c>
      <c r="B46" s="36">
        <f t="shared" si="1"/>
        <v>18</v>
      </c>
      <c r="C46" s="36" t="s">
        <v>166</v>
      </c>
      <c r="D46" s="36" t="s">
        <v>167</v>
      </c>
      <c r="E46" s="36" t="s">
        <v>250</v>
      </c>
      <c r="F46" s="36" t="s">
        <v>169</v>
      </c>
      <c r="G46" s="56" t="e">
        <f>EstimatingTool!#REF!</f>
        <v>#REF!</v>
      </c>
      <c r="I46" s="50">
        <v>6</v>
      </c>
    </row>
    <row r="93" spans="21:22" x14ac:dyDescent="0.25">
      <c r="U93" s="50"/>
    </row>
    <row r="94" spans="21:22" x14ac:dyDescent="0.25">
      <c r="U94" s="50"/>
    </row>
    <row r="95" spans="21:22" x14ac:dyDescent="0.25">
      <c r="U95" s="50"/>
    </row>
    <row r="96" spans="21:22" x14ac:dyDescent="0.25">
      <c r="U96" s="50"/>
      <c r="V96" s="50"/>
    </row>
    <row r="97" spans="21:32" x14ac:dyDescent="0.25">
      <c r="U97" s="50"/>
      <c r="V97" s="50"/>
      <c r="W97" s="50"/>
    </row>
    <row r="98" spans="21:32" x14ac:dyDescent="0.25">
      <c r="U98" s="50"/>
      <c r="V98" s="50"/>
      <c r="W98" s="50"/>
      <c r="X98" s="50"/>
      <c r="Y98" s="50"/>
      <c r="Z98" s="50"/>
      <c r="AA98" s="50"/>
      <c r="AB98" s="50"/>
    </row>
    <row r="99" spans="21:32" x14ac:dyDescent="0.25"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</row>
    <row r="100" spans="21:32" x14ac:dyDescent="0.25"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</row>
    <row r="101" spans="21:32" x14ac:dyDescent="0.25"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</row>
    <row r="102" spans="21:32" x14ac:dyDescent="0.25"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</row>
    <row r="103" spans="21:32" x14ac:dyDescent="0.25"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</row>
    <row r="104" spans="21:32" x14ac:dyDescent="0.25"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</row>
    <row r="105" spans="21:32" x14ac:dyDescent="0.25"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</row>
    <row r="106" spans="21:32" x14ac:dyDescent="0.25"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</row>
    <row r="107" spans="21:32" x14ac:dyDescent="0.25"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21:32" x14ac:dyDescent="0.25"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</row>
    <row r="109" spans="21:32" x14ac:dyDescent="0.25"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21:32" x14ac:dyDescent="0.25"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21:32" x14ac:dyDescent="0.25"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</row>
    <row r="112" spans="21:32" x14ac:dyDescent="0.25"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</row>
    <row r="113" spans="21:33" x14ac:dyDescent="0.25"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78" spans="33:33" x14ac:dyDescent="0.25">
      <c r="AG178" s="51"/>
    </row>
    <row r="179" spans="33:33" x14ac:dyDescent="0.25">
      <c r="AG179" s="51"/>
    </row>
    <row r="180" spans="33:33" x14ac:dyDescent="0.25">
      <c r="AG180" s="51"/>
    </row>
    <row r="181" spans="33:33" x14ac:dyDescent="0.25">
      <c r="AG181" s="51"/>
    </row>
    <row r="182" spans="33:33" x14ac:dyDescent="0.25">
      <c r="AG182" s="51"/>
    </row>
    <row r="183" spans="33:33" x14ac:dyDescent="0.25">
      <c r="AG183" s="51"/>
    </row>
    <row r="184" spans="33:33" x14ac:dyDescent="0.25">
      <c r="AG184" s="51"/>
    </row>
    <row r="185" spans="33:33" x14ac:dyDescent="0.25">
      <c r="AG185" s="51"/>
    </row>
    <row r="186" spans="33:33" x14ac:dyDescent="0.25">
      <c r="AG186" s="51"/>
    </row>
    <row r="187" spans="33:33" x14ac:dyDescent="0.25">
      <c r="AG187" s="51"/>
    </row>
    <row r="188" spans="33:33" x14ac:dyDescent="0.25">
      <c r="AG188" s="51"/>
    </row>
    <row r="189" spans="33:33" x14ac:dyDescent="0.25">
      <c r="AG189" s="51"/>
    </row>
    <row r="190" spans="33:33" x14ac:dyDescent="0.25">
      <c r="AG190" s="51"/>
    </row>
    <row r="191" spans="33:33" x14ac:dyDescent="0.25">
      <c r="AG191" s="51"/>
    </row>
    <row r="192" spans="33:33" x14ac:dyDescent="0.25">
      <c r="AG192" s="51"/>
    </row>
    <row r="193" spans="33:33" x14ac:dyDescent="0.25">
      <c r="AG193" s="51"/>
    </row>
    <row r="194" spans="33:33" x14ac:dyDescent="0.25">
      <c r="AG194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Estimate</vt:lpstr>
      <vt:lpstr>EstimatingTool</vt:lpstr>
      <vt:lpstr>Cumulative (Over)Under-Expended</vt:lpstr>
      <vt:lpstr>Lookup_OverUnderExpended</vt:lpstr>
      <vt:lpstr>JAC Lookup</vt:lpstr>
      <vt:lpstr>PriorActualsData</vt:lpstr>
      <vt:lpstr>PriorEstimateData</vt:lpstr>
      <vt:lpstr>BasicLookupData</vt:lpstr>
      <vt:lpstr>ReportInfo</vt:lpstr>
      <vt:lpstr>Actuals</vt:lpstr>
      <vt:lpstr>InsufficientAmount</vt:lpstr>
      <vt:lpstr>Estimate!Print_Area</vt:lpstr>
      <vt:lpstr>EstimatingTool!Print_Area</vt:lpstr>
      <vt:lpstr>'JAC Lookup'!Print_Area</vt:lpstr>
      <vt:lpstr>'JAC Lookup'!Print_Titles</vt:lpstr>
      <vt:lpstr>Lookup_OverUnderExpended!Print_Titles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Justin Douglas</cp:lastModifiedBy>
  <cp:lastPrinted>2018-11-14T18:18:19Z</cp:lastPrinted>
  <dcterms:created xsi:type="dcterms:W3CDTF">2016-03-09T19:14:21Z</dcterms:created>
  <dcterms:modified xsi:type="dcterms:W3CDTF">2019-03-14T13:44:04Z</dcterms:modified>
</cp:coreProperties>
</file>